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4"/>
  <workbookPr/>
  <mc:AlternateContent xmlns:mc="http://schemas.openxmlformats.org/markup-compatibility/2006">
    <mc:Choice Requires="x15">
      <x15ac:absPath xmlns:x15ac="http://schemas.microsoft.com/office/spreadsheetml/2010/11/ac" url="U:\SSR\Hidrocarburos\Metodología peajes y cánones\2017 - Metodología asignación peajes y cánones\12. Propuesta circular a Consejo de Estado\"/>
    </mc:Choice>
  </mc:AlternateContent>
  <xr:revisionPtr revIDLastSave="0" documentId="13_ncr:1_{568DEFA0-C37C-47D9-AB2D-7D27C38748EF}" xr6:coauthVersionLast="36" xr6:coauthVersionMax="36" xr10:uidLastSave="{00000000-0000-0000-0000-000000000000}"/>
  <bookViews>
    <workbookView xWindow="0" yWindow="0" windowWidth="19200" windowHeight="10260" tabRatio="756" xr2:uid="{00000000-000D-0000-FFFF-FFFF00000000}"/>
  </bookViews>
  <sheets>
    <sheet name="Conditions" sheetId="1" r:id="rId1"/>
    <sheet name="Input" sheetId="2" r:id="rId2"/>
    <sheet name="Input_National_Capacity" sheetId="5" r:id="rId3"/>
    <sheet name="Entry capacity" sheetId="3" r:id="rId4"/>
    <sheet name="Exit Capacity" sheetId="4" r:id="rId5"/>
    <sheet name="Distance Matrix_en" sheetId="7" r:id="rId6"/>
    <sheet name="Distance Matrix_ex" sheetId="8" r:id="rId7"/>
    <sheet name="Entry Tariff_1a" sheetId="9" r:id="rId8"/>
    <sheet name="Entry Tariff_1b" sheetId="18" r:id="rId9"/>
    <sheet name="Entry Tariff_2" sheetId="10" r:id="rId10"/>
    <sheet name="Entry Tariff_3" sheetId="12" r:id="rId11"/>
    <sheet name="Exit Tariff_1a" sheetId="13" r:id="rId12"/>
    <sheet name="Exit Tariff_1b" sheetId="17" r:id="rId13"/>
    <sheet name="Exit Tariff_2" sheetId="15" r:id="rId14"/>
    <sheet name="Exit Tariff_3" sheetId="16" r:id="rId15"/>
    <sheet name="Exit Tariff_4" sheetId="21" r:id="rId16"/>
    <sheet name="Commodity tariff" sheetId="19" r:id="rId17"/>
    <sheet name="Final Tariff" sheetId="20" r:id="rId18"/>
  </sheets>
  <definedNames>
    <definedName name="_xlnm.Print_Area" localSheetId="9">'Entry Tariff_2'!$A$1:$I$55</definedName>
    <definedName name="_xlnm.Print_Area" localSheetId="10">'Entry Tariff_3'!$A$1:$I$55</definedName>
    <definedName name="_xlnm.Print_Area" localSheetId="4">'Exit Capacity'!$A$1:$I$271</definedName>
    <definedName name="_xlnm.Print_Titles" localSheetId="16">'Commodity tariff'!$1:$7</definedName>
    <definedName name="_xlnm.Print_Titles" localSheetId="5">'Distance Matrix_en'!$A:$A</definedName>
    <definedName name="_xlnm.Print_Titles" localSheetId="6">'Distance Matrix_ex'!$1:$11</definedName>
    <definedName name="_xlnm.Print_Titles" localSheetId="3">'Entry capacity'!$1:$7</definedName>
    <definedName name="_xlnm.Print_Titles" localSheetId="7">'Entry Tariff_1a'!$1:$7</definedName>
    <definedName name="_xlnm.Print_Titles" localSheetId="8">'Entry Tariff_1b'!$1:$7</definedName>
    <definedName name="_xlnm.Print_Titles" localSheetId="9">'Entry Tariff_2'!$1:$7</definedName>
    <definedName name="_xlnm.Print_Titles" localSheetId="10">'Entry Tariff_3'!$1:$7</definedName>
    <definedName name="_xlnm.Print_Titles" localSheetId="4">'Exit Capacity'!$1:$11</definedName>
    <definedName name="_xlnm.Print_Titles" localSheetId="11">'Exit Tariff_1a'!$1:$11</definedName>
    <definedName name="_xlnm.Print_Titles" localSheetId="12">'Exit Tariff_1b'!$1:$11</definedName>
    <definedName name="_xlnm.Print_Titles" localSheetId="13">'Exit Tariff_2'!$1:$7</definedName>
    <definedName name="_xlnm.Print_Titles" localSheetId="14">'Exit Tariff_3'!$1:$7</definedName>
    <definedName name="_xlnm.Print_Titles" localSheetId="15">'Exit Tariff_4'!$1:$7</definedName>
    <definedName name="_xlnm.Print_Titles" localSheetId="17">'Final Tariff'!$1:$7</definedName>
    <definedName name="_xlnm.Print_Titles" localSheetId="1">Input!$1:$7</definedName>
    <definedName name="_xlnm.Print_Titles" localSheetId="2">Input_National_Capacity!$1:$11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01" i="2" l="1"/>
  <c r="H201" i="2"/>
  <c r="G201" i="2"/>
  <c r="F201" i="2"/>
  <c r="E201" i="2"/>
  <c r="D201" i="2"/>
  <c r="I47" i="21" l="1"/>
  <c r="H47" i="21"/>
  <c r="G47" i="21"/>
  <c r="F47" i="21"/>
  <c r="E47" i="21"/>
  <c r="D47" i="21"/>
  <c r="C47" i="21"/>
  <c r="I46" i="21"/>
  <c r="H46" i="21"/>
  <c r="G46" i="21"/>
  <c r="F46" i="21"/>
  <c r="E46" i="21"/>
  <c r="D46" i="21"/>
  <c r="C46" i="21"/>
  <c r="I45" i="21"/>
  <c r="H45" i="21"/>
  <c r="G45" i="21"/>
  <c r="F45" i="21"/>
  <c r="E45" i="21"/>
  <c r="D45" i="21"/>
  <c r="C45" i="21"/>
  <c r="I44" i="21"/>
  <c r="H44" i="21"/>
  <c r="G44" i="21"/>
  <c r="F44" i="21"/>
  <c r="E44" i="21"/>
  <c r="D44" i="21"/>
  <c r="C44" i="21"/>
  <c r="I43" i="21"/>
  <c r="H43" i="21"/>
  <c r="G43" i="21"/>
  <c r="F43" i="21"/>
  <c r="E43" i="21"/>
  <c r="D43" i="21"/>
  <c r="C43" i="21"/>
  <c r="I42" i="21"/>
  <c r="H42" i="21"/>
  <c r="G42" i="21"/>
  <c r="F42" i="21"/>
  <c r="E42" i="21"/>
  <c r="D42" i="21"/>
  <c r="C42" i="21"/>
  <c r="I23" i="21"/>
  <c r="H23" i="21"/>
  <c r="G23" i="21"/>
  <c r="F23" i="21"/>
  <c r="E23" i="21"/>
  <c r="D23" i="21"/>
  <c r="C23" i="21"/>
  <c r="I22" i="21"/>
  <c r="H22" i="21"/>
  <c r="G22" i="21"/>
  <c r="F22" i="21"/>
  <c r="E22" i="21"/>
  <c r="D22" i="21"/>
  <c r="C22" i="21"/>
  <c r="I21" i="21"/>
  <c r="H21" i="21"/>
  <c r="G21" i="21"/>
  <c r="F21" i="21"/>
  <c r="E21" i="21"/>
  <c r="D21" i="21"/>
  <c r="I20" i="21"/>
  <c r="H20" i="21"/>
  <c r="G20" i="21"/>
  <c r="F20" i="21"/>
  <c r="E20" i="21"/>
  <c r="D20" i="21"/>
  <c r="C20" i="21"/>
  <c r="I19" i="21"/>
  <c r="G19" i="21"/>
  <c r="E19" i="21"/>
  <c r="D19" i="21"/>
  <c r="C19" i="21"/>
  <c r="I18" i="21"/>
  <c r="H18" i="21"/>
  <c r="G18" i="21"/>
  <c r="F18" i="21"/>
  <c r="C18" i="21"/>
  <c r="F156" i="2" l="1"/>
  <c r="E48" i="21"/>
  <c r="I48" i="21"/>
  <c r="F48" i="21"/>
  <c r="C48" i="21"/>
  <c r="G48" i="21"/>
  <c r="D48" i="21"/>
  <c r="H48" i="21"/>
  <c r="H144" i="2"/>
  <c r="E156" i="2"/>
  <c r="I156" i="2"/>
  <c r="G156" i="2"/>
  <c r="H19" i="21"/>
  <c r="H24" i="21" s="1"/>
  <c r="G144" i="2"/>
  <c r="D144" i="2"/>
  <c r="C144" i="2"/>
  <c r="D156" i="2"/>
  <c r="H156" i="2"/>
  <c r="D18" i="21"/>
  <c r="D24" i="21" s="1"/>
  <c r="C21" i="21"/>
  <c r="C24" i="21" s="1"/>
  <c r="I144" i="2"/>
  <c r="E144" i="2"/>
  <c r="F144" i="2"/>
  <c r="E18" i="21"/>
  <c r="E24" i="21" s="1"/>
  <c r="F19" i="21"/>
  <c r="F24" i="21" s="1"/>
  <c r="I24" i="21"/>
  <c r="G24" i="21"/>
  <c r="C156" i="2"/>
  <c r="C13" i="3" l="1"/>
  <c r="B18" i="9" l="1"/>
  <c r="B19" i="9"/>
  <c r="B20" i="9"/>
  <c r="B21" i="9"/>
  <c r="B22" i="9"/>
  <c r="B23" i="9"/>
  <c r="B30" i="18" l="1"/>
  <c r="B55" i="18" s="1"/>
  <c r="B80" i="18" s="1"/>
  <c r="B105" i="18" s="1"/>
  <c r="B130" i="18" s="1"/>
  <c r="A30" i="18"/>
  <c r="A55" i="18" s="1"/>
  <c r="B29" i="18"/>
  <c r="B54" i="18" s="1"/>
  <c r="B79" i="18" s="1"/>
  <c r="B104" i="18" s="1"/>
  <c r="B129" i="18" s="1"/>
  <c r="A29" i="18"/>
  <c r="A54" i="18" s="1"/>
  <c r="B28" i="18"/>
  <c r="B53" i="18" s="1"/>
  <c r="B78" i="18" s="1"/>
  <c r="B103" i="18" s="1"/>
  <c r="B128" i="18" s="1"/>
  <c r="A28" i="18"/>
  <c r="A53" i="18" s="1"/>
  <c r="B27" i="18"/>
  <c r="B52" i="18" s="1"/>
  <c r="B77" i="18" s="1"/>
  <c r="B102" i="18" s="1"/>
  <c r="B127" i="18" s="1"/>
  <c r="A27" i="18"/>
  <c r="A52" i="18" s="1"/>
  <c r="B26" i="18"/>
  <c r="B51" i="18" s="1"/>
  <c r="B76" i="18" s="1"/>
  <c r="B101" i="18" s="1"/>
  <c r="B126" i="18" s="1"/>
  <c r="A26" i="18"/>
  <c r="A51" i="18" s="1"/>
  <c r="B25" i="18"/>
  <c r="B50" i="18" s="1"/>
  <c r="B75" i="18" s="1"/>
  <c r="B100" i="18" s="1"/>
  <c r="B125" i="18" s="1"/>
  <c r="A25" i="18"/>
  <c r="A50" i="18" s="1"/>
  <c r="B24" i="18"/>
  <c r="B49" i="18" s="1"/>
  <c r="B74" i="18" s="1"/>
  <c r="B99" i="18" s="1"/>
  <c r="B124" i="18" s="1"/>
  <c r="A24" i="18"/>
  <c r="A49" i="18" s="1"/>
  <c r="B23" i="18"/>
  <c r="B48" i="18" s="1"/>
  <c r="B73" i="18" s="1"/>
  <c r="B98" i="18" s="1"/>
  <c r="B123" i="18" s="1"/>
  <c r="A23" i="18"/>
  <c r="A48" i="18" s="1"/>
  <c r="B22" i="18"/>
  <c r="B47" i="18" s="1"/>
  <c r="B72" i="18" s="1"/>
  <c r="B97" i="18" s="1"/>
  <c r="B122" i="18" s="1"/>
  <c r="A22" i="18"/>
  <c r="A47" i="18" s="1"/>
  <c r="B21" i="18"/>
  <c r="B46" i="18" s="1"/>
  <c r="B71" i="18" s="1"/>
  <c r="B96" i="18" s="1"/>
  <c r="B121" i="18" s="1"/>
  <c r="A21" i="18"/>
  <c r="A46" i="18" s="1"/>
  <c r="B20" i="18"/>
  <c r="B45" i="18" s="1"/>
  <c r="B70" i="18" s="1"/>
  <c r="B95" i="18" s="1"/>
  <c r="B120" i="18" s="1"/>
  <c r="A20" i="18"/>
  <c r="A45" i="18" s="1"/>
  <c r="B19" i="18"/>
  <c r="B44" i="18" s="1"/>
  <c r="B69" i="18" s="1"/>
  <c r="B94" i="18" s="1"/>
  <c r="B119" i="18" s="1"/>
  <c r="A19" i="18"/>
  <c r="A44" i="18" s="1"/>
  <c r="B18" i="18"/>
  <c r="B43" i="18" s="1"/>
  <c r="B68" i="18" s="1"/>
  <c r="B93" i="18" s="1"/>
  <c r="B118" i="18" s="1"/>
  <c r="A18" i="18"/>
  <c r="A43" i="18" s="1"/>
  <c r="B17" i="18"/>
  <c r="B42" i="18" s="1"/>
  <c r="B67" i="18" s="1"/>
  <c r="B92" i="18" s="1"/>
  <c r="B117" i="18" s="1"/>
  <c r="A17" i="18"/>
  <c r="A42" i="18" s="1"/>
  <c r="B16" i="18"/>
  <c r="B41" i="18" s="1"/>
  <c r="B66" i="18" s="1"/>
  <c r="B91" i="18" s="1"/>
  <c r="B116" i="18" s="1"/>
  <c r="A16" i="18"/>
  <c r="A41" i="18" s="1"/>
  <c r="B15" i="18"/>
  <c r="B40" i="18" s="1"/>
  <c r="B65" i="18" s="1"/>
  <c r="B90" i="18" s="1"/>
  <c r="B115" i="18" s="1"/>
  <c r="A15" i="18"/>
  <c r="A40" i="18" s="1"/>
  <c r="B14" i="18"/>
  <c r="B39" i="18" s="1"/>
  <c r="B64" i="18" s="1"/>
  <c r="B89" i="18" s="1"/>
  <c r="B114" i="18" s="1"/>
  <c r="A14" i="18"/>
  <c r="A39" i="18" s="1"/>
  <c r="B13" i="18"/>
  <c r="B38" i="18" s="1"/>
  <c r="B63" i="18" s="1"/>
  <c r="B88" i="18" s="1"/>
  <c r="B113" i="18" s="1"/>
  <c r="A13" i="18"/>
  <c r="A38" i="18" s="1"/>
  <c r="B12" i="18"/>
  <c r="B37" i="18" s="1"/>
  <c r="B62" i="18" s="1"/>
  <c r="B87" i="18" s="1"/>
  <c r="B112" i="18" s="1"/>
  <c r="A12" i="18"/>
  <c r="A37" i="18" s="1"/>
  <c r="A63" i="18" l="1"/>
  <c r="A88" i="18" s="1"/>
  <c r="A113" i="18" s="1"/>
  <c r="A67" i="18"/>
  <c r="A92" i="18" s="1"/>
  <c r="A117" i="18" s="1"/>
  <c r="A71" i="18"/>
  <c r="A96" i="18" s="1"/>
  <c r="A121" i="18" s="1"/>
  <c r="A64" i="18"/>
  <c r="A89" i="18" s="1"/>
  <c r="A114" i="18" s="1"/>
  <c r="A68" i="18"/>
  <c r="A93" i="18" s="1"/>
  <c r="A118" i="18" s="1"/>
  <c r="A72" i="18"/>
  <c r="A97" i="18" s="1"/>
  <c r="A122" i="18" s="1"/>
  <c r="A65" i="18"/>
  <c r="A90" i="18" s="1"/>
  <c r="A115" i="18" s="1"/>
  <c r="A69" i="18"/>
  <c r="A94" i="18" s="1"/>
  <c r="A119" i="18" s="1"/>
  <c r="A73" i="18"/>
  <c r="A98" i="18" s="1"/>
  <c r="A123" i="18" s="1"/>
  <c r="A77" i="18"/>
  <c r="A102" i="18" s="1"/>
  <c r="A127" i="18" s="1"/>
  <c r="A66" i="18"/>
  <c r="A91" i="18" s="1"/>
  <c r="A116" i="18" s="1"/>
  <c r="A62" i="18"/>
  <c r="A87" i="18" s="1"/>
  <c r="A112" i="18" s="1"/>
  <c r="A70" i="18"/>
  <c r="A95" i="18" s="1"/>
  <c r="A120" i="18" s="1"/>
  <c r="A75" i="18"/>
  <c r="A100" i="18" s="1"/>
  <c r="A125" i="18" s="1"/>
  <c r="A80" i="18"/>
  <c r="A105" i="18" s="1"/>
  <c r="A130" i="18" s="1"/>
  <c r="A76" i="18"/>
  <c r="A101" i="18" s="1"/>
  <c r="A126" i="18" s="1"/>
  <c r="A74" i="18"/>
  <c r="A99" i="18" s="1"/>
  <c r="A124" i="18" s="1"/>
  <c r="A78" i="18"/>
  <c r="A103" i="18" s="1"/>
  <c r="A128" i="18" s="1"/>
  <c r="A79" i="18"/>
  <c r="A104" i="18" s="1"/>
  <c r="A129" i="18" s="1"/>
  <c r="B270" i="17"/>
  <c r="B535" i="17" s="1"/>
  <c r="B800" i="17" s="1"/>
  <c r="B1065" i="17" s="1"/>
  <c r="B1330" i="17" s="1"/>
  <c r="A270" i="17"/>
  <c r="A535" i="17" s="1"/>
  <c r="B269" i="17"/>
  <c r="B534" i="17" s="1"/>
  <c r="B799" i="17" s="1"/>
  <c r="B1064" i="17" s="1"/>
  <c r="B1329" i="17" s="1"/>
  <c r="A269" i="17"/>
  <c r="A534" i="17" s="1"/>
  <c r="B268" i="17"/>
  <c r="B533" i="17" s="1"/>
  <c r="B798" i="17" s="1"/>
  <c r="B1063" i="17" s="1"/>
  <c r="B1328" i="17" s="1"/>
  <c r="A268" i="17"/>
  <c r="A533" i="17" s="1"/>
  <c r="B267" i="17"/>
  <c r="B532" i="17" s="1"/>
  <c r="B797" i="17" s="1"/>
  <c r="B1062" i="17" s="1"/>
  <c r="B1327" i="17" s="1"/>
  <c r="A267" i="17"/>
  <c r="A532" i="17" s="1"/>
  <c r="B266" i="17"/>
  <c r="B531" i="17" s="1"/>
  <c r="B796" i="17" s="1"/>
  <c r="B1061" i="17" s="1"/>
  <c r="B1326" i="17" s="1"/>
  <c r="A266" i="17"/>
  <c r="A531" i="17" s="1"/>
  <c r="B265" i="17"/>
  <c r="B530" i="17" s="1"/>
  <c r="B795" i="17" s="1"/>
  <c r="B1060" i="17" s="1"/>
  <c r="B1325" i="17" s="1"/>
  <c r="A265" i="17"/>
  <c r="A530" i="17" s="1"/>
  <c r="B264" i="17"/>
  <c r="B529" i="17" s="1"/>
  <c r="B794" i="17" s="1"/>
  <c r="B1059" i="17" s="1"/>
  <c r="B1324" i="17" s="1"/>
  <c r="A264" i="17"/>
  <c r="A529" i="17" s="1"/>
  <c r="B263" i="17"/>
  <c r="B528" i="17" s="1"/>
  <c r="B793" i="17" s="1"/>
  <c r="B1058" i="17" s="1"/>
  <c r="B1323" i="17" s="1"/>
  <c r="A263" i="17"/>
  <c r="A528" i="17" s="1"/>
  <c r="B262" i="17"/>
  <c r="B527" i="17" s="1"/>
  <c r="B792" i="17" s="1"/>
  <c r="B1057" i="17" s="1"/>
  <c r="B1322" i="17" s="1"/>
  <c r="A262" i="17"/>
  <c r="A527" i="17" s="1"/>
  <c r="B261" i="17"/>
  <c r="B526" i="17" s="1"/>
  <c r="B791" i="17" s="1"/>
  <c r="B1056" i="17" s="1"/>
  <c r="B1321" i="17" s="1"/>
  <c r="A261" i="17"/>
  <c r="A526" i="17" s="1"/>
  <c r="B260" i="17"/>
  <c r="B525" i="17" s="1"/>
  <c r="B790" i="17" s="1"/>
  <c r="B1055" i="17" s="1"/>
  <c r="B1320" i="17" s="1"/>
  <c r="A260" i="17"/>
  <c r="A525" i="17" s="1"/>
  <c r="B259" i="17"/>
  <c r="B524" i="17" s="1"/>
  <c r="B789" i="17" s="1"/>
  <c r="B1054" i="17" s="1"/>
  <c r="B1319" i="17" s="1"/>
  <c r="A259" i="17"/>
  <c r="A524" i="17" s="1"/>
  <c r="B258" i="17"/>
  <c r="B523" i="17" s="1"/>
  <c r="B788" i="17" s="1"/>
  <c r="B1053" i="17" s="1"/>
  <c r="B1318" i="17" s="1"/>
  <c r="A258" i="17"/>
  <c r="A523" i="17" s="1"/>
  <c r="B257" i="17"/>
  <c r="B522" i="17" s="1"/>
  <c r="B787" i="17" s="1"/>
  <c r="B1052" i="17" s="1"/>
  <c r="B1317" i="17" s="1"/>
  <c r="A257" i="17"/>
  <c r="A522" i="17" s="1"/>
  <c r="I16" i="16"/>
  <c r="H16" i="16"/>
  <c r="G16" i="16"/>
  <c r="F16" i="16"/>
  <c r="E16" i="16"/>
  <c r="D16" i="16"/>
  <c r="C16" i="16"/>
  <c r="A27" i="16"/>
  <c r="A38" i="16" s="1"/>
  <c r="B26" i="16"/>
  <c r="B37" i="16" s="1"/>
  <c r="A26" i="16"/>
  <c r="A37" i="16" s="1"/>
  <c r="B25" i="16"/>
  <c r="B36" i="16" s="1"/>
  <c r="A25" i="16"/>
  <c r="A36" i="16" s="1"/>
  <c r="A23" i="16"/>
  <c r="A34" i="16" s="1"/>
  <c r="B16" i="16"/>
  <c r="B27" i="16" s="1"/>
  <c r="B38" i="16" s="1"/>
  <c r="B16" i="15"/>
  <c r="B27" i="15" s="1"/>
  <c r="B38" i="15" s="1"/>
  <c r="A27" i="15"/>
  <c r="A38" i="15" s="1"/>
  <c r="B26" i="15"/>
  <c r="B37" i="15" s="1"/>
  <c r="A26" i="15"/>
  <c r="A37" i="15" s="1"/>
  <c r="B25" i="15"/>
  <c r="B36" i="15" s="1"/>
  <c r="A25" i="15"/>
  <c r="A36" i="15" s="1"/>
  <c r="B13" i="15"/>
  <c r="B24" i="15" s="1"/>
  <c r="B35" i="15" s="1"/>
  <c r="A24" i="15"/>
  <c r="A35" i="15" s="1"/>
  <c r="A23" i="15"/>
  <c r="A34" i="15" l="1"/>
  <c r="A790" i="17"/>
  <c r="A1055" i="17" s="1"/>
  <c r="A1320" i="17" s="1"/>
  <c r="A794" i="17"/>
  <c r="A1059" i="17" s="1"/>
  <c r="A1324" i="17" s="1"/>
  <c r="A798" i="17"/>
  <c r="A1063" i="17" s="1"/>
  <c r="A1328" i="17" s="1"/>
  <c r="A787" i="17"/>
  <c r="A1052" i="17" s="1"/>
  <c r="A1317" i="17" s="1"/>
  <c r="A791" i="17"/>
  <c r="A1056" i="17" s="1"/>
  <c r="A1321" i="17" s="1"/>
  <c r="A795" i="17"/>
  <c r="A1060" i="17" s="1"/>
  <c r="A1325" i="17" s="1"/>
  <c r="A799" i="17"/>
  <c r="A1064" i="17" s="1"/>
  <c r="A1329" i="17" s="1"/>
  <c r="A788" i="17"/>
  <c r="A1053" i="17" s="1"/>
  <c r="A1318" i="17" s="1"/>
  <c r="A792" i="17"/>
  <c r="A1057" i="17" s="1"/>
  <c r="A1322" i="17" s="1"/>
  <c r="A796" i="17"/>
  <c r="A1061" i="17" s="1"/>
  <c r="A1326" i="17" s="1"/>
  <c r="A800" i="17"/>
  <c r="A1065" i="17" s="1"/>
  <c r="A1330" i="17" s="1"/>
  <c r="A789" i="17"/>
  <c r="A1054" i="17" s="1"/>
  <c r="A1319" i="17" s="1"/>
  <c r="A793" i="17"/>
  <c r="A1058" i="17" s="1"/>
  <c r="A1323" i="17" s="1"/>
  <c r="A797" i="17"/>
  <c r="A1062" i="17" s="1"/>
  <c r="A1327" i="17" s="1"/>
  <c r="B270" i="13" l="1"/>
  <c r="B535" i="13" s="1"/>
  <c r="B800" i="13" s="1"/>
  <c r="B1065" i="13" s="1"/>
  <c r="B1330" i="13" s="1"/>
  <c r="A270" i="13"/>
  <c r="A535" i="13" s="1"/>
  <c r="A800" i="13" s="1"/>
  <c r="A1065" i="13" s="1"/>
  <c r="A1330" i="13" s="1"/>
  <c r="B269" i="13"/>
  <c r="B534" i="13" s="1"/>
  <c r="B799" i="13" s="1"/>
  <c r="B1064" i="13" s="1"/>
  <c r="B1329" i="13" s="1"/>
  <c r="A269" i="13"/>
  <c r="A534" i="13" s="1"/>
  <c r="A799" i="13" s="1"/>
  <c r="A1064" i="13" s="1"/>
  <c r="A1329" i="13" s="1"/>
  <c r="B268" i="13"/>
  <c r="B533" i="13" s="1"/>
  <c r="B798" i="13" s="1"/>
  <c r="B1063" i="13" s="1"/>
  <c r="B1328" i="13" s="1"/>
  <c r="A268" i="13"/>
  <c r="A533" i="13" s="1"/>
  <c r="A798" i="13" s="1"/>
  <c r="A1063" i="13" s="1"/>
  <c r="A1328" i="13" s="1"/>
  <c r="B267" i="13"/>
  <c r="B532" i="13" s="1"/>
  <c r="B797" i="13" s="1"/>
  <c r="B1062" i="13" s="1"/>
  <c r="B1327" i="13" s="1"/>
  <c r="A267" i="13"/>
  <c r="A532" i="13" s="1"/>
  <c r="A797" i="13" s="1"/>
  <c r="A1062" i="13" s="1"/>
  <c r="A1327" i="13" s="1"/>
  <c r="B266" i="13"/>
  <c r="B531" i="13" s="1"/>
  <c r="B796" i="13" s="1"/>
  <c r="B1061" i="13" s="1"/>
  <c r="B1326" i="13" s="1"/>
  <c r="A266" i="13"/>
  <c r="A531" i="13" s="1"/>
  <c r="A796" i="13" s="1"/>
  <c r="A1061" i="13" s="1"/>
  <c r="A1326" i="13" s="1"/>
  <c r="B265" i="13"/>
  <c r="B530" i="13" s="1"/>
  <c r="B795" i="13" s="1"/>
  <c r="B1060" i="13" s="1"/>
  <c r="B1325" i="13" s="1"/>
  <c r="A265" i="13"/>
  <c r="A530" i="13" s="1"/>
  <c r="A795" i="13" s="1"/>
  <c r="A1060" i="13" s="1"/>
  <c r="A1325" i="13" s="1"/>
  <c r="B264" i="13"/>
  <c r="B529" i="13" s="1"/>
  <c r="B794" i="13" s="1"/>
  <c r="B1059" i="13" s="1"/>
  <c r="B1324" i="13" s="1"/>
  <c r="A264" i="13"/>
  <c r="A529" i="13" s="1"/>
  <c r="A794" i="13" s="1"/>
  <c r="A1059" i="13" s="1"/>
  <c r="A1324" i="13" s="1"/>
  <c r="B263" i="13"/>
  <c r="B528" i="13" s="1"/>
  <c r="B793" i="13" s="1"/>
  <c r="B1058" i="13" s="1"/>
  <c r="B1323" i="13" s="1"/>
  <c r="A263" i="13"/>
  <c r="A528" i="13" s="1"/>
  <c r="A793" i="13" s="1"/>
  <c r="A1058" i="13" s="1"/>
  <c r="A1323" i="13" s="1"/>
  <c r="B262" i="13"/>
  <c r="B527" i="13" s="1"/>
  <c r="B792" i="13" s="1"/>
  <c r="B1057" i="13" s="1"/>
  <c r="B1322" i="13" s="1"/>
  <c r="A262" i="13"/>
  <c r="A527" i="13" s="1"/>
  <c r="A792" i="13" s="1"/>
  <c r="A1057" i="13" s="1"/>
  <c r="A1322" i="13" s="1"/>
  <c r="B261" i="13"/>
  <c r="B526" i="13" s="1"/>
  <c r="B791" i="13" s="1"/>
  <c r="B1056" i="13" s="1"/>
  <c r="B1321" i="13" s="1"/>
  <c r="A261" i="13"/>
  <c r="A526" i="13" s="1"/>
  <c r="A791" i="13" s="1"/>
  <c r="A1056" i="13" s="1"/>
  <c r="A1321" i="13" s="1"/>
  <c r="B260" i="13"/>
  <c r="B525" i="13" s="1"/>
  <c r="B790" i="13" s="1"/>
  <c r="B1055" i="13" s="1"/>
  <c r="B1320" i="13" s="1"/>
  <c r="A260" i="13"/>
  <c r="A525" i="13" s="1"/>
  <c r="A790" i="13" s="1"/>
  <c r="A1055" i="13" s="1"/>
  <c r="A1320" i="13" s="1"/>
  <c r="B259" i="13"/>
  <c r="B524" i="13" s="1"/>
  <c r="B789" i="13" s="1"/>
  <c r="B1054" i="13" s="1"/>
  <c r="B1319" i="13" s="1"/>
  <c r="A259" i="13"/>
  <c r="A524" i="13" s="1"/>
  <c r="A789" i="13" s="1"/>
  <c r="A1054" i="13" s="1"/>
  <c r="A1319" i="13" s="1"/>
  <c r="B258" i="13"/>
  <c r="B523" i="13" s="1"/>
  <c r="B788" i="13" s="1"/>
  <c r="B1053" i="13" s="1"/>
  <c r="B1318" i="13" s="1"/>
  <c r="A258" i="13"/>
  <c r="A523" i="13" s="1"/>
  <c r="A788" i="13" s="1"/>
  <c r="A1053" i="13" s="1"/>
  <c r="A1318" i="13" s="1"/>
  <c r="B257" i="13"/>
  <c r="B522" i="13" s="1"/>
  <c r="B787" i="13" s="1"/>
  <c r="B1052" i="13" s="1"/>
  <c r="B1317" i="13" s="1"/>
  <c r="A257" i="13"/>
  <c r="A522" i="13" s="1"/>
  <c r="A787" i="13" s="1"/>
  <c r="A1052" i="13" s="1"/>
  <c r="A1317" i="13" s="1"/>
  <c r="I21" i="12" l="1"/>
  <c r="H21" i="12"/>
  <c r="G21" i="12"/>
  <c r="F21" i="12"/>
  <c r="E21" i="12"/>
  <c r="D21" i="12"/>
  <c r="C21" i="12"/>
  <c r="I262" i="4" l="1"/>
  <c r="I262" i="13" s="1"/>
  <c r="I1322" i="13" s="1"/>
  <c r="H262" i="4"/>
  <c r="H262" i="13" s="1"/>
  <c r="H1322" i="13" s="1"/>
  <c r="G262" i="4"/>
  <c r="G262" i="13" s="1"/>
  <c r="G1322" i="13" s="1"/>
  <c r="F262" i="4"/>
  <c r="F262" i="13" s="1"/>
  <c r="F1322" i="13" s="1"/>
  <c r="E262" i="4"/>
  <c r="E262" i="13" s="1"/>
  <c r="E1322" i="13" s="1"/>
  <c r="D262" i="4"/>
  <c r="D262" i="13" s="1"/>
  <c r="D1322" i="13" s="1"/>
  <c r="C262" i="4"/>
  <c r="C262" i="13" s="1"/>
  <c r="C1322" i="13" s="1"/>
  <c r="I261" i="4"/>
  <c r="I261" i="13" s="1"/>
  <c r="I1321" i="13" s="1"/>
  <c r="H261" i="4"/>
  <c r="H261" i="13" s="1"/>
  <c r="H1321" i="13" s="1"/>
  <c r="G261" i="4"/>
  <c r="G261" i="13" s="1"/>
  <c r="G1321" i="13" s="1"/>
  <c r="F261" i="4"/>
  <c r="F261" i="13" s="1"/>
  <c r="F1321" i="13" s="1"/>
  <c r="E261" i="4"/>
  <c r="E261" i="13" s="1"/>
  <c r="E1321" i="13" s="1"/>
  <c r="D261" i="4"/>
  <c r="D261" i="13" s="1"/>
  <c r="D1321" i="13" s="1"/>
  <c r="C261" i="4"/>
  <c r="C261" i="13" s="1"/>
  <c r="C1321" i="13" s="1"/>
  <c r="I260" i="4"/>
  <c r="I260" i="13" s="1"/>
  <c r="I1320" i="13" s="1"/>
  <c r="H260" i="4"/>
  <c r="H260" i="13" s="1"/>
  <c r="H1320" i="13" s="1"/>
  <c r="G260" i="4"/>
  <c r="G260" i="13" s="1"/>
  <c r="G1320" i="13" s="1"/>
  <c r="F260" i="4"/>
  <c r="F260" i="13" s="1"/>
  <c r="F1320" i="13" s="1"/>
  <c r="E260" i="4"/>
  <c r="E260" i="13" s="1"/>
  <c r="E1320" i="13" s="1"/>
  <c r="D260" i="4"/>
  <c r="D260" i="13" s="1"/>
  <c r="D1320" i="13" s="1"/>
  <c r="C260" i="4"/>
  <c r="C260" i="13" s="1"/>
  <c r="C1320" i="13" s="1"/>
  <c r="I259" i="4"/>
  <c r="I259" i="13" s="1"/>
  <c r="I1319" i="13" s="1"/>
  <c r="H259" i="4"/>
  <c r="H259" i="13" s="1"/>
  <c r="H1319" i="13" s="1"/>
  <c r="G259" i="4"/>
  <c r="G259" i="13" s="1"/>
  <c r="G1319" i="13" s="1"/>
  <c r="F259" i="4"/>
  <c r="F259" i="13" s="1"/>
  <c r="F1319" i="13" s="1"/>
  <c r="E259" i="4"/>
  <c r="E259" i="13" s="1"/>
  <c r="E1319" i="13" s="1"/>
  <c r="D259" i="4"/>
  <c r="D259" i="13" s="1"/>
  <c r="D1319" i="13" s="1"/>
  <c r="C259" i="4"/>
  <c r="C259" i="13" s="1"/>
  <c r="C1319" i="13" s="1"/>
  <c r="I258" i="4"/>
  <c r="I258" i="13" s="1"/>
  <c r="I1318" i="13" s="1"/>
  <c r="H258" i="4"/>
  <c r="H258" i="13" s="1"/>
  <c r="H1318" i="13" s="1"/>
  <c r="G258" i="4"/>
  <c r="G258" i="13" s="1"/>
  <c r="G1318" i="13" s="1"/>
  <c r="F258" i="4"/>
  <c r="F258" i="13" s="1"/>
  <c r="F1318" i="13" s="1"/>
  <c r="E258" i="4"/>
  <c r="E258" i="13" s="1"/>
  <c r="E1318" i="13" s="1"/>
  <c r="D258" i="4"/>
  <c r="D258" i="13" s="1"/>
  <c r="D1318" i="13" s="1"/>
  <c r="C258" i="4"/>
  <c r="C258" i="13" s="1"/>
  <c r="C1318" i="13" s="1"/>
  <c r="I257" i="4"/>
  <c r="I257" i="13" s="1"/>
  <c r="H257" i="4"/>
  <c r="H257" i="13" s="1"/>
  <c r="G257" i="4"/>
  <c r="G257" i="13" s="1"/>
  <c r="F257" i="4"/>
  <c r="F257" i="13" s="1"/>
  <c r="E257" i="4"/>
  <c r="E257" i="13" s="1"/>
  <c r="D257" i="4"/>
  <c r="D257" i="13" s="1"/>
  <c r="C257" i="4"/>
  <c r="C257" i="13" s="1"/>
  <c r="B30" i="9"/>
  <c r="B55" i="9" s="1"/>
  <c r="B80" i="9" s="1"/>
  <c r="B105" i="9" s="1"/>
  <c r="B130" i="9" s="1"/>
  <c r="A30" i="9"/>
  <c r="A55" i="9" s="1"/>
  <c r="A80" i="9" s="1"/>
  <c r="A105" i="9" s="1"/>
  <c r="A130" i="9" s="1"/>
  <c r="B29" i="9"/>
  <c r="B54" i="9" s="1"/>
  <c r="B79" i="9" s="1"/>
  <c r="B104" i="9" s="1"/>
  <c r="B129" i="9" s="1"/>
  <c r="A29" i="9"/>
  <c r="A54" i="9" s="1"/>
  <c r="A79" i="9" s="1"/>
  <c r="A104" i="9" s="1"/>
  <c r="A129" i="9" s="1"/>
  <c r="B28" i="9"/>
  <c r="B53" i="9" s="1"/>
  <c r="B78" i="9" s="1"/>
  <c r="B103" i="9" s="1"/>
  <c r="B128" i="9" s="1"/>
  <c r="A28" i="9"/>
  <c r="A53" i="9" s="1"/>
  <c r="A78" i="9" s="1"/>
  <c r="A103" i="9" s="1"/>
  <c r="A128" i="9" s="1"/>
  <c r="B27" i="9"/>
  <c r="A27" i="9"/>
  <c r="A52" i="9" s="1"/>
  <c r="A77" i="9" s="1"/>
  <c r="A102" i="9" s="1"/>
  <c r="A127" i="9" s="1"/>
  <c r="B26" i="9"/>
  <c r="A26" i="9"/>
  <c r="A51" i="9" s="1"/>
  <c r="A76" i="9" s="1"/>
  <c r="A101" i="9" s="1"/>
  <c r="A126" i="9" s="1"/>
  <c r="B25" i="9"/>
  <c r="A25" i="9"/>
  <c r="A50" i="9" s="1"/>
  <c r="A75" i="9" s="1"/>
  <c r="A100" i="9" s="1"/>
  <c r="A125" i="9" s="1"/>
  <c r="B24" i="9"/>
  <c r="B49" i="9" s="1"/>
  <c r="B74" i="9" s="1"/>
  <c r="B99" i="9" s="1"/>
  <c r="B124" i="9" s="1"/>
  <c r="A24" i="9"/>
  <c r="A49" i="9" s="1"/>
  <c r="A74" i="9" s="1"/>
  <c r="A99" i="9" s="1"/>
  <c r="A124" i="9" s="1"/>
  <c r="A23" i="9"/>
  <c r="A48" i="9" s="1"/>
  <c r="A73" i="9" s="1"/>
  <c r="A98" i="9" s="1"/>
  <c r="A123" i="9" s="1"/>
  <c r="A22" i="9"/>
  <c r="A47" i="9" s="1"/>
  <c r="A72" i="9" s="1"/>
  <c r="A97" i="9" s="1"/>
  <c r="A122" i="9" s="1"/>
  <c r="A21" i="9"/>
  <c r="A46" i="9" s="1"/>
  <c r="A71" i="9" s="1"/>
  <c r="A96" i="9" s="1"/>
  <c r="A121" i="9" s="1"/>
  <c r="A20" i="9"/>
  <c r="A45" i="9" s="1"/>
  <c r="A70" i="9" s="1"/>
  <c r="A95" i="9" s="1"/>
  <c r="A120" i="9" s="1"/>
  <c r="A19" i="9"/>
  <c r="A44" i="9" s="1"/>
  <c r="A69" i="9" s="1"/>
  <c r="A94" i="9" s="1"/>
  <c r="A119" i="9" s="1"/>
  <c r="A18" i="9"/>
  <c r="B17" i="9"/>
  <c r="A17" i="9"/>
  <c r="A42" i="9" s="1"/>
  <c r="A67" i="9" s="1"/>
  <c r="A92" i="9" s="1"/>
  <c r="A117" i="9" s="1"/>
  <c r="B16" i="9"/>
  <c r="A16" i="9"/>
  <c r="A41" i="9" s="1"/>
  <c r="A66" i="9" s="1"/>
  <c r="A91" i="9" s="1"/>
  <c r="A116" i="9" s="1"/>
  <c r="B15" i="9"/>
  <c r="B40" i="9" s="1"/>
  <c r="B65" i="9" s="1"/>
  <c r="B90" i="9" s="1"/>
  <c r="B115" i="9" s="1"/>
  <c r="A15" i="9"/>
  <c r="A40" i="9" s="1"/>
  <c r="A65" i="9" s="1"/>
  <c r="A90" i="9" s="1"/>
  <c r="A115" i="9" s="1"/>
  <c r="B14" i="9"/>
  <c r="A14" i="9"/>
  <c r="A39" i="9" s="1"/>
  <c r="A64" i="9" s="1"/>
  <c r="A89" i="9" s="1"/>
  <c r="A114" i="9" s="1"/>
  <c r="B13" i="9"/>
  <c r="B38" i="9" s="1"/>
  <c r="B63" i="9" s="1"/>
  <c r="B88" i="9" s="1"/>
  <c r="B113" i="9" s="1"/>
  <c r="A13" i="9"/>
  <c r="A38" i="9" s="1"/>
  <c r="A63" i="9" s="1"/>
  <c r="A88" i="9" s="1"/>
  <c r="A113" i="9" s="1"/>
  <c r="B12" i="9"/>
  <c r="B52" i="9"/>
  <c r="B77" i="9" s="1"/>
  <c r="B102" i="9" s="1"/>
  <c r="B127" i="9" s="1"/>
  <c r="B51" i="9"/>
  <c r="B76" i="9" s="1"/>
  <c r="B101" i="9" s="1"/>
  <c r="B126" i="9" s="1"/>
  <c r="B50" i="9"/>
  <c r="B75" i="9" s="1"/>
  <c r="B100" i="9" s="1"/>
  <c r="B125" i="9" s="1"/>
  <c r="B48" i="9"/>
  <c r="B73" i="9" s="1"/>
  <c r="B98" i="9" s="1"/>
  <c r="B123" i="9" s="1"/>
  <c r="B47" i="9"/>
  <c r="B72" i="9" s="1"/>
  <c r="B97" i="9" s="1"/>
  <c r="B122" i="9" s="1"/>
  <c r="B46" i="9"/>
  <c r="B71" i="9" s="1"/>
  <c r="B96" i="9" s="1"/>
  <c r="B121" i="9" s="1"/>
  <c r="B45" i="9"/>
  <c r="B70" i="9" s="1"/>
  <c r="B95" i="9" s="1"/>
  <c r="B120" i="9" s="1"/>
  <c r="B44" i="9"/>
  <c r="B69" i="9" s="1"/>
  <c r="B94" i="9" s="1"/>
  <c r="B119" i="9" s="1"/>
  <c r="B43" i="9"/>
  <c r="B68" i="9" s="1"/>
  <c r="B93" i="9" s="1"/>
  <c r="B118" i="9" s="1"/>
  <c r="A43" i="9"/>
  <c r="A68" i="9" s="1"/>
  <c r="A93" i="9" s="1"/>
  <c r="A118" i="9" s="1"/>
  <c r="B42" i="9"/>
  <c r="B67" i="9" s="1"/>
  <c r="B92" i="9" s="1"/>
  <c r="B117" i="9" s="1"/>
  <c r="B41" i="9"/>
  <c r="B66" i="9" s="1"/>
  <c r="B91" i="9" s="1"/>
  <c r="B116" i="9" s="1"/>
  <c r="B39" i="9"/>
  <c r="B64" i="9" s="1"/>
  <c r="B89" i="9" s="1"/>
  <c r="B114" i="9" s="1"/>
  <c r="B37" i="9"/>
  <c r="B62" i="9" s="1"/>
  <c r="B87" i="9" s="1"/>
  <c r="B112" i="9" s="1"/>
  <c r="A12" i="9"/>
  <c r="A37" i="9" s="1"/>
  <c r="A62" i="9" s="1"/>
  <c r="A87" i="9" s="1"/>
  <c r="A112" i="9" s="1"/>
  <c r="C1317" i="13" l="1"/>
  <c r="C13" i="15"/>
  <c r="G1317" i="13"/>
  <c r="G13" i="15"/>
  <c r="D1317" i="13"/>
  <c r="D13" i="15"/>
  <c r="H1317" i="13"/>
  <c r="H13" i="15"/>
  <c r="E1317" i="13"/>
  <c r="E13" i="15"/>
  <c r="I1317" i="13"/>
  <c r="I13" i="15"/>
  <c r="F1317" i="13"/>
  <c r="F13" i="15"/>
  <c r="A30" i="7"/>
  <c r="A29" i="7"/>
  <c r="A28" i="7"/>
  <c r="A27" i="7"/>
  <c r="A26" i="7"/>
  <c r="A25" i="7"/>
  <c r="A24" i="7"/>
  <c r="A23" i="7"/>
  <c r="A22" i="7"/>
  <c r="A21" i="7"/>
  <c r="A20" i="7"/>
  <c r="A19" i="7"/>
  <c r="A18" i="7"/>
  <c r="A17" i="7"/>
  <c r="A16" i="7"/>
  <c r="A15" i="7"/>
  <c r="A14" i="7"/>
  <c r="A13" i="7"/>
  <c r="A12" i="7"/>
  <c r="F24" i="15" l="1"/>
  <c r="F13" i="16"/>
  <c r="E24" i="15"/>
  <c r="E13" i="16"/>
  <c r="D13" i="16"/>
  <c r="D24" i="15"/>
  <c r="C24" i="15"/>
  <c r="C13" i="16"/>
  <c r="I24" i="15"/>
  <c r="I13" i="16"/>
  <c r="H13" i="16"/>
  <c r="H24" i="15"/>
  <c r="G24" i="15"/>
  <c r="G13" i="16"/>
  <c r="C261" i="17" l="1"/>
  <c r="C258" i="17"/>
  <c r="C257" i="17"/>
  <c r="C262" i="17"/>
  <c r="C259" i="17"/>
  <c r="C260" i="17"/>
  <c r="E261" i="17"/>
  <c r="E260" i="17"/>
  <c r="E259" i="17"/>
  <c r="E258" i="17"/>
  <c r="E257" i="17"/>
  <c r="E262" i="17"/>
  <c r="D259" i="17"/>
  <c r="D261" i="17"/>
  <c r="D262" i="17"/>
  <c r="D257" i="17"/>
  <c r="D258" i="17"/>
  <c r="D260" i="17"/>
  <c r="H258" i="17"/>
  <c r="H260" i="17"/>
  <c r="H259" i="17"/>
  <c r="H261" i="17"/>
  <c r="H262" i="17"/>
  <c r="H257" i="17"/>
  <c r="G257" i="17"/>
  <c r="G262" i="17"/>
  <c r="G259" i="17"/>
  <c r="G258" i="17"/>
  <c r="G260" i="17"/>
  <c r="G261" i="17"/>
  <c r="I257" i="17"/>
  <c r="I260" i="17"/>
  <c r="I262" i="17"/>
  <c r="I261" i="17"/>
  <c r="I259" i="17"/>
  <c r="I258" i="17"/>
  <c r="F262" i="17"/>
  <c r="F261" i="17"/>
  <c r="F258" i="17"/>
  <c r="F260" i="17"/>
  <c r="F257" i="17"/>
  <c r="F259" i="17"/>
  <c r="B256" i="4"/>
  <c r="B255" i="4"/>
  <c r="B254" i="4"/>
  <c r="B253" i="4"/>
  <c r="B252" i="4"/>
  <c r="B251" i="4"/>
  <c r="B250" i="4"/>
  <c r="B249" i="4"/>
  <c r="B248" i="4"/>
  <c r="B247" i="4"/>
  <c r="B246" i="4"/>
  <c r="B245" i="4"/>
  <c r="B244" i="4"/>
  <c r="B243" i="4"/>
  <c r="B242" i="4"/>
  <c r="B241" i="4"/>
  <c r="B240" i="4"/>
  <c r="B239" i="4"/>
  <c r="B238" i="4"/>
  <c r="B237" i="4"/>
  <c r="B236" i="4"/>
  <c r="B235" i="4"/>
  <c r="B234" i="4"/>
  <c r="B233" i="4"/>
  <c r="B232" i="4"/>
  <c r="B231" i="4"/>
  <c r="B230" i="4"/>
  <c r="B229" i="4"/>
  <c r="B228" i="4"/>
  <c r="B227" i="4"/>
  <c r="B226" i="4"/>
  <c r="B225" i="4"/>
  <c r="B224" i="4"/>
  <c r="B223" i="4"/>
  <c r="B222" i="4"/>
  <c r="B221" i="4"/>
  <c r="B220" i="4"/>
  <c r="B219" i="4"/>
  <c r="B218" i="4"/>
  <c r="B217" i="4"/>
  <c r="B216" i="4"/>
  <c r="B215" i="4"/>
  <c r="B214" i="4"/>
  <c r="B213" i="4"/>
  <c r="B212" i="4"/>
  <c r="B211" i="4"/>
  <c r="B210" i="4"/>
  <c r="B209" i="4"/>
  <c r="B208" i="4"/>
  <c r="B207" i="4"/>
  <c r="B206" i="4"/>
  <c r="B205" i="4"/>
  <c r="B204" i="4"/>
  <c r="B203" i="4"/>
  <c r="B202" i="4"/>
  <c r="B201" i="4"/>
  <c r="B200" i="4"/>
  <c r="B199" i="4"/>
  <c r="B198" i="4"/>
  <c r="B197" i="4"/>
  <c r="B196" i="4"/>
  <c r="B195" i="4"/>
  <c r="B194" i="4"/>
  <c r="B193" i="4"/>
  <c r="B192" i="4"/>
  <c r="B191" i="4"/>
  <c r="B190" i="4"/>
  <c r="B189" i="4"/>
  <c r="B188" i="4"/>
  <c r="B187" i="4"/>
  <c r="B186" i="4"/>
  <c r="B185" i="4"/>
  <c r="B184" i="4"/>
  <c r="B183" i="4"/>
  <c r="B182" i="4"/>
  <c r="B181" i="4"/>
  <c r="B180" i="4"/>
  <c r="B179" i="4"/>
  <c r="B178" i="4"/>
  <c r="B177" i="4"/>
  <c r="B176" i="4"/>
  <c r="B175" i="4"/>
  <c r="B174" i="4"/>
  <c r="B173" i="4"/>
  <c r="B172" i="4"/>
  <c r="B171" i="4"/>
  <c r="B170" i="4"/>
  <c r="B169" i="4"/>
  <c r="B168" i="4"/>
  <c r="B167" i="4"/>
  <c r="B166" i="4"/>
  <c r="B165" i="4"/>
  <c r="B164" i="4"/>
  <c r="B163" i="4"/>
  <c r="B162" i="4"/>
  <c r="B161" i="4"/>
  <c r="B160" i="4"/>
  <c r="B159" i="4"/>
  <c r="B158" i="4"/>
  <c r="B157" i="4"/>
  <c r="B156" i="4"/>
  <c r="B155" i="4"/>
  <c r="B154" i="4"/>
  <c r="B153" i="4"/>
  <c r="B152" i="4"/>
  <c r="B151" i="4"/>
  <c r="B150" i="4"/>
  <c r="B149" i="4"/>
  <c r="B148" i="4"/>
  <c r="B147" i="4"/>
  <c r="B146" i="4"/>
  <c r="B145" i="4"/>
  <c r="B144" i="4"/>
  <c r="B143" i="4"/>
  <c r="B142" i="4"/>
  <c r="B141" i="4"/>
  <c r="B140" i="4"/>
  <c r="B139" i="4"/>
  <c r="B138" i="4"/>
  <c r="B137" i="4"/>
  <c r="B136" i="4"/>
  <c r="B135" i="4"/>
  <c r="B134" i="4"/>
  <c r="B133" i="4"/>
  <c r="B132" i="4"/>
  <c r="B131" i="4"/>
  <c r="B130" i="4"/>
  <c r="B129" i="4"/>
  <c r="B128" i="4"/>
  <c r="B127" i="4"/>
  <c r="B126" i="4"/>
  <c r="B125" i="4"/>
  <c r="B124" i="4"/>
  <c r="B123" i="4"/>
  <c r="B122" i="4"/>
  <c r="B121" i="4"/>
  <c r="B120" i="4"/>
  <c r="B119" i="4"/>
  <c r="B118" i="4"/>
  <c r="B117" i="4"/>
  <c r="B116" i="4"/>
  <c r="B115" i="4"/>
  <c r="B114" i="4"/>
  <c r="B113" i="4"/>
  <c r="B112" i="4"/>
  <c r="B111" i="4"/>
  <c r="B110" i="4"/>
  <c r="B109" i="4"/>
  <c r="B108" i="4"/>
  <c r="B107" i="4"/>
  <c r="B106" i="4"/>
  <c r="B105" i="4"/>
  <c r="B104" i="4"/>
  <c r="B103" i="4"/>
  <c r="B102" i="4"/>
  <c r="B101" i="4"/>
  <c r="B100" i="4"/>
  <c r="B99" i="4"/>
  <c r="B98" i="4"/>
  <c r="B97" i="4"/>
  <c r="B96" i="4"/>
  <c r="B95" i="4"/>
  <c r="B94" i="4"/>
  <c r="B93" i="4"/>
  <c r="B92" i="4"/>
  <c r="B91" i="4"/>
  <c r="B90" i="4"/>
  <c r="B89" i="4"/>
  <c r="B88" i="4"/>
  <c r="B87" i="4"/>
  <c r="B86" i="4"/>
  <c r="B85" i="4"/>
  <c r="B84" i="4"/>
  <c r="B83" i="4"/>
  <c r="B82" i="4"/>
  <c r="B81" i="4"/>
  <c r="B80" i="4"/>
  <c r="B79" i="4"/>
  <c r="B78" i="4"/>
  <c r="B77" i="4"/>
  <c r="B76" i="4"/>
  <c r="B75" i="4"/>
  <c r="B7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B12" i="4"/>
  <c r="A51" i="4"/>
  <c r="D256" i="4" l="1"/>
  <c r="C256" i="4"/>
  <c r="B22" i="17"/>
  <c r="B287" i="17" s="1"/>
  <c r="B552" i="17" s="1"/>
  <c r="B817" i="17" s="1"/>
  <c r="B1082" i="17" s="1"/>
  <c r="B22" i="13"/>
  <c r="B287" i="13" s="1"/>
  <c r="B552" i="13" s="1"/>
  <c r="B817" i="13" s="1"/>
  <c r="B1082" i="13" s="1"/>
  <c r="B34" i="17"/>
  <c r="B299" i="17" s="1"/>
  <c r="B564" i="17" s="1"/>
  <c r="B829" i="17" s="1"/>
  <c r="B1094" i="17" s="1"/>
  <c r="B34" i="13"/>
  <c r="B299" i="13" s="1"/>
  <c r="B564" i="13" s="1"/>
  <c r="B829" i="13" s="1"/>
  <c r="B1094" i="13" s="1"/>
  <c r="B46" i="17"/>
  <c r="B311" i="17" s="1"/>
  <c r="B576" i="17" s="1"/>
  <c r="B841" i="17" s="1"/>
  <c r="B1106" i="17" s="1"/>
  <c r="B46" i="13"/>
  <c r="B311" i="13" s="1"/>
  <c r="B576" i="13" s="1"/>
  <c r="B841" i="13" s="1"/>
  <c r="B1106" i="13" s="1"/>
  <c r="B50" i="17"/>
  <c r="B315" i="17" s="1"/>
  <c r="B580" i="17" s="1"/>
  <c r="B845" i="17" s="1"/>
  <c r="B1110" i="17" s="1"/>
  <c r="B50" i="13"/>
  <c r="B315" i="13" s="1"/>
  <c r="B580" i="13" s="1"/>
  <c r="B845" i="13" s="1"/>
  <c r="B1110" i="13" s="1"/>
  <c r="B62" i="17"/>
  <c r="B327" i="17" s="1"/>
  <c r="B592" i="17" s="1"/>
  <c r="B857" i="17" s="1"/>
  <c r="B1122" i="17" s="1"/>
  <c r="B62" i="13"/>
  <c r="B327" i="13" s="1"/>
  <c r="B592" i="13" s="1"/>
  <c r="B857" i="13" s="1"/>
  <c r="B1122" i="13" s="1"/>
  <c r="B74" i="17"/>
  <c r="B339" i="17" s="1"/>
  <c r="B604" i="17" s="1"/>
  <c r="B869" i="17" s="1"/>
  <c r="B1134" i="17" s="1"/>
  <c r="B74" i="13"/>
  <c r="B339" i="13" s="1"/>
  <c r="B604" i="13" s="1"/>
  <c r="B869" i="13" s="1"/>
  <c r="B1134" i="13" s="1"/>
  <c r="B86" i="17"/>
  <c r="B351" i="17" s="1"/>
  <c r="B616" i="17" s="1"/>
  <c r="B881" i="17" s="1"/>
  <c r="B1146" i="17" s="1"/>
  <c r="B86" i="13"/>
  <c r="B351" i="13" s="1"/>
  <c r="B616" i="13" s="1"/>
  <c r="B881" i="13" s="1"/>
  <c r="B1146" i="13" s="1"/>
  <c r="B98" i="17"/>
  <c r="B363" i="17" s="1"/>
  <c r="B628" i="17" s="1"/>
  <c r="B893" i="17" s="1"/>
  <c r="B1158" i="17" s="1"/>
  <c r="B98" i="13"/>
  <c r="B363" i="13" s="1"/>
  <c r="B628" i="13" s="1"/>
  <c r="B893" i="13" s="1"/>
  <c r="B1158" i="13" s="1"/>
  <c r="B110" i="17"/>
  <c r="B375" i="17" s="1"/>
  <c r="B640" i="17" s="1"/>
  <c r="B905" i="17" s="1"/>
  <c r="B1170" i="17" s="1"/>
  <c r="B110" i="13"/>
  <c r="B375" i="13" s="1"/>
  <c r="B640" i="13" s="1"/>
  <c r="B905" i="13" s="1"/>
  <c r="B1170" i="13" s="1"/>
  <c r="B122" i="17"/>
  <c r="B387" i="17" s="1"/>
  <c r="B652" i="17" s="1"/>
  <c r="B917" i="17" s="1"/>
  <c r="B1182" i="17" s="1"/>
  <c r="B122" i="13"/>
  <c r="B387" i="13" s="1"/>
  <c r="B652" i="13" s="1"/>
  <c r="B917" i="13" s="1"/>
  <c r="B1182" i="13" s="1"/>
  <c r="B134" i="17"/>
  <c r="B399" i="17" s="1"/>
  <c r="B664" i="17" s="1"/>
  <c r="B929" i="17" s="1"/>
  <c r="B1194" i="17" s="1"/>
  <c r="B134" i="13"/>
  <c r="B399" i="13" s="1"/>
  <c r="B664" i="13" s="1"/>
  <c r="B929" i="13" s="1"/>
  <c r="B1194" i="13" s="1"/>
  <c r="B146" i="17"/>
  <c r="B411" i="17" s="1"/>
  <c r="B676" i="17" s="1"/>
  <c r="B941" i="17" s="1"/>
  <c r="B1206" i="17" s="1"/>
  <c r="B146" i="13"/>
  <c r="B411" i="13" s="1"/>
  <c r="B676" i="13" s="1"/>
  <c r="B941" i="13" s="1"/>
  <c r="B1206" i="13" s="1"/>
  <c r="B158" i="17"/>
  <c r="B423" i="17" s="1"/>
  <c r="B688" i="17" s="1"/>
  <c r="B953" i="17" s="1"/>
  <c r="B1218" i="17" s="1"/>
  <c r="B158" i="13"/>
  <c r="B423" i="13" s="1"/>
  <c r="B688" i="13" s="1"/>
  <c r="B953" i="13" s="1"/>
  <c r="B1218" i="13" s="1"/>
  <c r="B166" i="17"/>
  <c r="B431" i="17" s="1"/>
  <c r="B696" i="17" s="1"/>
  <c r="B961" i="17" s="1"/>
  <c r="B1226" i="17" s="1"/>
  <c r="B166" i="13"/>
  <c r="B431" i="13" s="1"/>
  <c r="B696" i="13" s="1"/>
  <c r="B961" i="13" s="1"/>
  <c r="B1226" i="13" s="1"/>
  <c r="B178" i="17"/>
  <c r="B443" i="17" s="1"/>
  <c r="B708" i="17" s="1"/>
  <c r="B973" i="17" s="1"/>
  <c r="B1238" i="17" s="1"/>
  <c r="B178" i="13"/>
  <c r="B443" i="13" s="1"/>
  <c r="B708" i="13" s="1"/>
  <c r="B973" i="13" s="1"/>
  <c r="B1238" i="13" s="1"/>
  <c r="B190" i="17"/>
  <c r="B455" i="17" s="1"/>
  <c r="B720" i="17" s="1"/>
  <c r="B985" i="17" s="1"/>
  <c r="B1250" i="17" s="1"/>
  <c r="B190" i="13"/>
  <c r="B455" i="13" s="1"/>
  <c r="B720" i="13" s="1"/>
  <c r="B985" i="13" s="1"/>
  <c r="B1250" i="13" s="1"/>
  <c r="B202" i="17"/>
  <c r="B467" i="17" s="1"/>
  <c r="B732" i="17" s="1"/>
  <c r="B997" i="17" s="1"/>
  <c r="B1262" i="17" s="1"/>
  <c r="B202" i="13"/>
  <c r="B467" i="13" s="1"/>
  <c r="B732" i="13" s="1"/>
  <c r="B997" i="13" s="1"/>
  <c r="B1262" i="13" s="1"/>
  <c r="B214" i="17"/>
  <c r="B479" i="17" s="1"/>
  <c r="B744" i="17" s="1"/>
  <c r="B1009" i="17" s="1"/>
  <c r="B1274" i="17" s="1"/>
  <c r="B214" i="13"/>
  <c r="B479" i="13" s="1"/>
  <c r="B744" i="13" s="1"/>
  <c r="B1009" i="13" s="1"/>
  <c r="B1274" i="13" s="1"/>
  <c r="B226" i="17"/>
  <c r="B491" i="17" s="1"/>
  <c r="B756" i="17" s="1"/>
  <c r="B1021" i="17" s="1"/>
  <c r="B1286" i="17" s="1"/>
  <c r="B226" i="13"/>
  <c r="B491" i="13" s="1"/>
  <c r="B756" i="13" s="1"/>
  <c r="B1021" i="13" s="1"/>
  <c r="B1286" i="13" s="1"/>
  <c r="B238" i="17"/>
  <c r="B503" i="17" s="1"/>
  <c r="B768" i="17" s="1"/>
  <c r="B1033" i="17" s="1"/>
  <c r="B1298" i="17" s="1"/>
  <c r="B238" i="13"/>
  <c r="B503" i="13" s="1"/>
  <c r="B768" i="13" s="1"/>
  <c r="B1033" i="13" s="1"/>
  <c r="B1298" i="13" s="1"/>
  <c r="B250" i="17"/>
  <c r="B515" i="17" s="1"/>
  <c r="B780" i="17" s="1"/>
  <c r="B1045" i="17" s="1"/>
  <c r="B1310" i="17" s="1"/>
  <c r="B250" i="13"/>
  <c r="B515" i="13" s="1"/>
  <c r="B780" i="13" s="1"/>
  <c r="B1045" i="13" s="1"/>
  <c r="B1310" i="13" s="1"/>
  <c r="B15" i="17"/>
  <c r="B280" i="17" s="1"/>
  <c r="B545" i="17" s="1"/>
  <c r="B810" i="17" s="1"/>
  <c r="B1075" i="17" s="1"/>
  <c r="B15" i="13"/>
  <c r="B280" i="13" s="1"/>
  <c r="B545" i="13" s="1"/>
  <c r="B810" i="13" s="1"/>
  <c r="B1075" i="13" s="1"/>
  <c r="B19" i="17"/>
  <c r="B284" i="17" s="1"/>
  <c r="B549" i="17" s="1"/>
  <c r="B814" i="17" s="1"/>
  <c r="B1079" i="17" s="1"/>
  <c r="B19" i="13"/>
  <c r="B284" i="13" s="1"/>
  <c r="B549" i="13" s="1"/>
  <c r="B814" i="13" s="1"/>
  <c r="B1079" i="13" s="1"/>
  <c r="B23" i="17"/>
  <c r="B288" i="17" s="1"/>
  <c r="B553" i="17" s="1"/>
  <c r="B818" i="17" s="1"/>
  <c r="B1083" i="17" s="1"/>
  <c r="B23" i="13"/>
  <c r="B288" i="13" s="1"/>
  <c r="B553" i="13" s="1"/>
  <c r="B818" i="13" s="1"/>
  <c r="B1083" i="13" s="1"/>
  <c r="B27" i="17"/>
  <c r="B292" i="17" s="1"/>
  <c r="B557" i="17" s="1"/>
  <c r="B822" i="17" s="1"/>
  <c r="B1087" i="17" s="1"/>
  <c r="B27" i="13"/>
  <c r="B292" i="13" s="1"/>
  <c r="B557" i="13" s="1"/>
  <c r="B822" i="13" s="1"/>
  <c r="B1087" i="13" s="1"/>
  <c r="B31" i="17"/>
  <c r="B296" i="17" s="1"/>
  <c r="B561" i="17" s="1"/>
  <c r="B826" i="17" s="1"/>
  <c r="B1091" i="17" s="1"/>
  <c r="B31" i="13"/>
  <c r="B296" i="13" s="1"/>
  <c r="B561" i="13" s="1"/>
  <c r="B826" i="13" s="1"/>
  <c r="B1091" i="13" s="1"/>
  <c r="B35" i="17"/>
  <c r="B300" i="17" s="1"/>
  <c r="B565" i="17" s="1"/>
  <c r="B830" i="17" s="1"/>
  <c r="B1095" i="17" s="1"/>
  <c r="B35" i="13"/>
  <c r="B300" i="13" s="1"/>
  <c r="B565" i="13" s="1"/>
  <c r="B830" i="13" s="1"/>
  <c r="B1095" i="13" s="1"/>
  <c r="B39" i="17"/>
  <c r="B304" i="17" s="1"/>
  <c r="B569" i="17" s="1"/>
  <c r="B834" i="17" s="1"/>
  <c r="B1099" i="17" s="1"/>
  <c r="B39" i="13"/>
  <c r="B304" i="13" s="1"/>
  <c r="B569" i="13" s="1"/>
  <c r="B834" i="13" s="1"/>
  <c r="B1099" i="13" s="1"/>
  <c r="B43" i="17"/>
  <c r="B308" i="17" s="1"/>
  <c r="B573" i="17" s="1"/>
  <c r="B838" i="17" s="1"/>
  <c r="B1103" i="17" s="1"/>
  <c r="B43" i="13"/>
  <c r="B308" i="13" s="1"/>
  <c r="B573" i="13" s="1"/>
  <c r="B838" i="13" s="1"/>
  <c r="B1103" i="13" s="1"/>
  <c r="B47" i="17"/>
  <c r="B312" i="17" s="1"/>
  <c r="B577" i="17" s="1"/>
  <c r="B842" i="17" s="1"/>
  <c r="B1107" i="17" s="1"/>
  <c r="B47" i="13"/>
  <c r="B312" i="13" s="1"/>
  <c r="B577" i="13" s="1"/>
  <c r="B842" i="13" s="1"/>
  <c r="B1107" i="13" s="1"/>
  <c r="B51" i="17"/>
  <c r="B316" i="17" s="1"/>
  <c r="B581" i="17" s="1"/>
  <c r="B846" i="17" s="1"/>
  <c r="B1111" i="17" s="1"/>
  <c r="B51" i="13"/>
  <c r="B316" i="13" s="1"/>
  <c r="B581" i="13" s="1"/>
  <c r="B846" i="13" s="1"/>
  <c r="B1111" i="13" s="1"/>
  <c r="B55" i="17"/>
  <c r="B320" i="17" s="1"/>
  <c r="B585" i="17" s="1"/>
  <c r="B850" i="17" s="1"/>
  <c r="B1115" i="17" s="1"/>
  <c r="B55" i="13"/>
  <c r="B320" i="13" s="1"/>
  <c r="B585" i="13" s="1"/>
  <c r="B850" i="13" s="1"/>
  <c r="B1115" i="13" s="1"/>
  <c r="B59" i="17"/>
  <c r="B324" i="17" s="1"/>
  <c r="B589" i="17" s="1"/>
  <c r="B854" i="17" s="1"/>
  <c r="B1119" i="17" s="1"/>
  <c r="B59" i="13"/>
  <c r="B324" i="13" s="1"/>
  <c r="B589" i="13" s="1"/>
  <c r="B854" i="13" s="1"/>
  <c r="B1119" i="13" s="1"/>
  <c r="B63" i="17"/>
  <c r="B328" i="17" s="1"/>
  <c r="B593" i="17" s="1"/>
  <c r="B858" i="17" s="1"/>
  <c r="B1123" i="17" s="1"/>
  <c r="B63" i="13"/>
  <c r="B328" i="13" s="1"/>
  <c r="B593" i="13" s="1"/>
  <c r="B858" i="13" s="1"/>
  <c r="B1123" i="13" s="1"/>
  <c r="B67" i="17"/>
  <c r="B332" i="17" s="1"/>
  <c r="B597" i="17" s="1"/>
  <c r="B862" i="17" s="1"/>
  <c r="B1127" i="17" s="1"/>
  <c r="B67" i="13"/>
  <c r="B332" i="13" s="1"/>
  <c r="B597" i="13" s="1"/>
  <c r="B862" i="13" s="1"/>
  <c r="B1127" i="13" s="1"/>
  <c r="B71" i="17"/>
  <c r="B336" i="17" s="1"/>
  <c r="B601" i="17" s="1"/>
  <c r="B866" i="17" s="1"/>
  <c r="B1131" i="17" s="1"/>
  <c r="B71" i="13"/>
  <c r="B336" i="13" s="1"/>
  <c r="B601" i="13" s="1"/>
  <c r="B866" i="13" s="1"/>
  <c r="B1131" i="13" s="1"/>
  <c r="B75" i="17"/>
  <c r="B340" i="17" s="1"/>
  <c r="B605" i="17" s="1"/>
  <c r="B870" i="17" s="1"/>
  <c r="B1135" i="17" s="1"/>
  <c r="B75" i="13"/>
  <c r="B340" i="13" s="1"/>
  <c r="B605" i="13" s="1"/>
  <c r="B870" i="13" s="1"/>
  <c r="B1135" i="13" s="1"/>
  <c r="B79" i="17"/>
  <c r="B344" i="17" s="1"/>
  <c r="B609" i="17" s="1"/>
  <c r="B874" i="17" s="1"/>
  <c r="B1139" i="17" s="1"/>
  <c r="B79" i="13"/>
  <c r="B344" i="13" s="1"/>
  <c r="B609" i="13" s="1"/>
  <c r="B874" i="13" s="1"/>
  <c r="B1139" i="13" s="1"/>
  <c r="B83" i="17"/>
  <c r="B348" i="17" s="1"/>
  <c r="B613" i="17" s="1"/>
  <c r="B878" i="17" s="1"/>
  <c r="B1143" i="17" s="1"/>
  <c r="B83" i="13"/>
  <c r="B348" i="13" s="1"/>
  <c r="B613" i="13" s="1"/>
  <c r="B878" i="13" s="1"/>
  <c r="B1143" i="13" s="1"/>
  <c r="B87" i="17"/>
  <c r="B352" i="17" s="1"/>
  <c r="B617" i="17" s="1"/>
  <c r="B882" i="17" s="1"/>
  <c r="B1147" i="17" s="1"/>
  <c r="B87" i="13"/>
  <c r="B352" i="13" s="1"/>
  <c r="B617" i="13" s="1"/>
  <c r="B882" i="13" s="1"/>
  <c r="B1147" i="13" s="1"/>
  <c r="B91" i="17"/>
  <c r="B356" i="17" s="1"/>
  <c r="B621" i="17" s="1"/>
  <c r="B886" i="17" s="1"/>
  <c r="B1151" i="17" s="1"/>
  <c r="B91" i="13"/>
  <c r="B356" i="13" s="1"/>
  <c r="B621" i="13" s="1"/>
  <c r="B886" i="13" s="1"/>
  <c r="B1151" i="13" s="1"/>
  <c r="B95" i="17"/>
  <c r="B360" i="17" s="1"/>
  <c r="B625" i="17" s="1"/>
  <c r="B890" i="17" s="1"/>
  <c r="B1155" i="17" s="1"/>
  <c r="B95" i="13"/>
  <c r="B360" i="13" s="1"/>
  <c r="B625" i="13" s="1"/>
  <c r="B890" i="13" s="1"/>
  <c r="B1155" i="13" s="1"/>
  <c r="B99" i="17"/>
  <c r="B364" i="17" s="1"/>
  <c r="B629" i="17" s="1"/>
  <c r="B894" i="17" s="1"/>
  <c r="B1159" i="17" s="1"/>
  <c r="B99" i="13"/>
  <c r="B364" i="13" s="1"/>
  <c r="B629" i="13" s="1"/>
  <c r="B894" i="13" s="1"/>
  <c r="B1159" i="13" s="1"/>
  <c r="B103" i="17"/>
  <c r="B368" i="17" s="1"/>
  <c r="B633" i="17" s="1"/>
  <c r="B898" i="17" s="1"/>
  <c r="B1163" i="17" s="1"/>
  <c r="B103" i="13"/>
  <c r="B368" i="13" s="1"/>
  <c r="B633" i="13" s="1"/>
  <c r="B898" i="13" s="1"/>
  <c r="B1163" i="13" s="1"/>
  <c r="B107" i="17"/>
  <c r="B372" i="17" s="1"/>
  <c r="B637" i="17" s="1"/>
  <c r="B902" i="17" s="1"/>
  <c r="B1167" i="17" s="1"/>
  <c r="B107" i="13"/>
  <c r="B372" i="13" s="1"/>
  <c r="B637" i="13" s="1"/>
  <c r="B902" i="13" s="1"/>
  <c r="B1167" i="13" s="1"/>
  <c r="B111" i="17"/>
  <c r="B376" i="17" s="1"/>
  <c r="B641" i="17" s="1"/>
  <c r="B906" i="17" s="1"/>
  <c r="B1171" i="17" s="1"/>
  <c r="B111" i="13"/>
  <c r="B376" i="13" s="1"/>
  <c r="B641" i="13" s="1"/>
  <c r="B906" i="13" s="1"/>
  <c r="B1171" i="13" s="1"/>
  <c r="B115" i="17"/>
  <c r="B380" i="17" s="1"/>
  <c r="B645" i="17" s="1"/>
  <c r="B910" i="17" s="1"/>
  <c r="B1175" i="17" s="1"/>
  <c r="B115" i="13"/>
  <c r="B380" i="13" s="1"/>
  <c r="B645" i="13" s="1"/>
  <c r="B910" i="13" s="1"/>
  <c r="B1175" i="13" s="1"/>
  <c r="B119" i="17"/>
  <c r="B384" i="17" s="1"/>
  <c r="B649" i="17" s="1"/>
  <c r="B914" i="17" s="1"/>
  <c r="B1179" i="17" s="1"/>
  <c r="B119" i="13"/>
  <c r="B384" i="13" s="1"/>
  <c r="B649" i="13" s="1"/>
  <c r="B914" i="13" s="1"/>
  <c r="B1179" i="13" s="1"/>
  <c r="B123" i="17"/>
  <c r="B388" i="17" s="1"/>
  <c r="B653" i="17" s="1"/>
  <c r="B918" i="17" s="1"/>
  <c r="B1183" i="17" s="1"/>
  <c r="B123" i="13"/>
  <c r="B388" i="13" s="1"/>
  <c r="B653" i="13" s="1"/>
  <c r="B918" i="13" s="1"/>
  <c r="B1183" i="13" s="1"/>
  <c r="B127" i="17"/>
  <c r="B392" i="17" s="1"/>
  <c r="B657" i="17" s="1"/>
  <c r="B922" i="17" s="1"/>
  <c r="B1187" i="17" s="1"/>
  <c r="B127" i="13"/>
  <c r="B392" i="13" s="1"/>
  <c r="B657" i="13" s="1"/>
  <c r="B922" i="13" s="1"/>
  <c r="B1187" i="13" s="1"/>
  <c r="B131" i="17"/>
  <c r="B396" i="17" s="1"/>
  <c r="B661" i="17" s="1"/>
  <c r="B926" i="17" s="1"/>
  <c r="B1191" i="17" s="1"/>
  <c r="B131" i="13"/>
  <c r="B396" i="13" s="1"/>
  <c r="B661" i="13" s="1"/>
  <c r="B926" i="13" s="1"/>
  <c r="B1191" i="13" s="1"/>
  <c r="B135" i="17"/>
  <c r="B400" i="17" s="1"/>
  <c r="B665" i="17" s="1"/>
  <c r="B930" i="17" s="1"/>
  <c r="B1195" i="17" s="1"/>
  <c r="B135" i="13"/>
  <c r="B400" i="13" s="1"/>
  <c r="B665" i="13" s="1"/>
  <c r="B930" i="13" s="1"/>
  <c r="B1195" i="13" s="1"/>
  <c r="B139" i="17"/>
  <c r="B404" i="17" s="1"/>
  <c r="B669" i="17" s="1"/>
  <c r="B934" i="17" s="1"/>
  <c r="B1199" i="17" s="1"/>
  <c r="B139" i="13"/>
  <c r="B404" i="13" s="1"/>
  <c r="B669" i="13" s="1"/>
  <c r="B934" i="13" s="1"/>
  <c r="B1199" i="13" s="1"/>
  <c r="B143" i="17"/>
  <c r="B408" i="17" s="1"/>
  <c r="B673" i="17" s="1"/>
  <c r="B938" i="17" s="1"/>
  <c r="B1203" i="17" s="1"/>
  <c r="B143" i="13"/>
  <c r="B408" i="13" s="1"/>
  <c r="B673" i="13" s="1"/>
  <c r="B938" i="13" s="1"/>
  <c r="B1203" i="13" s="1"/>
  <c r="B147" i="17"/>
  <c r="B412" i="17" s="1"/>
  <c r="B677" i="17" s="1"/>
  <c r="B942" i="17" s="1"/>
  <c r="B1207" i="17" s="1"/>
  <c r="B147" i="13"/>
  <c r="B412" i="13" s="1"/>
  <c r="B677" i="13" s="1"/>
  <c r="B942" i="13" s="1"/>
  <c r="B1207" i="13" s="1"/>
  <c r="B151" i="17"/>
  <c r="B416" i="17" s="1"/>
  <c r="B681" i="17" s="1"/>
  <c r="B946" i="17" s="1"/>
  <c r="B1211" i="17" s="1"/>
  <c r="B151" i="13"/>
  <c r="B416" i="13" s="1"/>
  <c r="B681" i="13" s="1"/>
  <c r="B946" i="13" s="1"/>
  <c r="B1211" i="13" s="1"/>
  <c r="B155" i="17"/>
  <c r="B420" i="17" s="1"/>
  <c r="B685" i="17" s="1"/>
  <c r="B950" i="17" s="1"/>
  <c r="B1215" i="17" s="1"/>
  <c r="B155" i="13"/>
  <c r="B420" i="13" s="1"/>
  <c r="B685" i="13" s="1"/>
  <c r="B950" i="13" s="1"/>
  <c r="B1215" i="13" s="1"/>
  <c r="B159" i="17"/>
  <c r="B424" i="17" s="1"/>
  <c r="B689" i="17" s="1"/>
  <c r="B954" i="17" s="1"/>
  <c r="B1219" i="17" s="1"/>
  <c r="B159" i="13"/>
  <c r="B424" i="13" s="1"/>
  <c r="B689" i="13" s="1"/>
  <c r="B954" i="13" s="1"/>
  <c r="B1219" i="13" s="1"/>
  <c r="B163" i="17"/>
  <c r="B428" i="17" s="1"/>
  <c r="B693" i="17" s="1"/>
  <c r="B958" i="17" s="1"/>
  <c r="B1223" i="17" s="1"/>
  <c r="B163" i="13"/>
  <c r="B428" i="13" s="1"/>
  <c r="B693" i="13" s="1"/>
  <c r="B958" i="13" s="1"/>
  <c r="B1223" i="13" s="1"/>
  <c r="B167" i="17"/>
  <c r="B432" i="17" s="1"/>
  <c r="B697" i="17" s="1"/>
  <c r="B962" i="17" s="1"/>
  <c r="B1227" i="17" s="1"/>
  <c r="B167" i="13"/>
  <c r="B432" i="13" s="1"/>
  <c r="B697" i="13" s="1"/>
  <c r="B962" i="13" s="1"/>
  <c r="B1227" i="13" s="1"/>
  <c r="B171" i="17"/>
  <c r="B436" i="17" s="1"/>
  <c r="B701" i="17" s="1"/>
  <c r="B966" i="17" s="1"/>
  <c r="B1231" i="17" s="1"/>
  <c r="B171" i="13"/>
  <c r="B436" i="13" s="1"/>
  <c r="B701" i="13" s="1"/>
  <c r="B966" i="13" s="1"/>
  <c r="B1231" i="13" s="1"/>
  <c r="B175" i="17"/>
  <c r="B440" i="17" s="1"/>
  <c r="B705" i="17" s="1"/>
  <c r="B970" i="17" s="1"/>
  <c r="B1235" i="17" s="1"/>
  <c r="B175" i="13"/>
  <c r="B440" i="13" s="1"/>
  <c r="B705" i="13" s="1"/>
  <c r="B970" i="13" s="1"/>
  <c r="B1235" i="13" s="1"/>
  <c r="B179" i="17"/>
  <c r="B444" i="17" s="1"/>
  <c r="B709" i="17" s="1"/>
  <c r="B974" i="17" s="1"/>
  <c r="B1239" i="17" s="1"/>
  <c r="B179" i="13"/>
  <c r="B444" i="13" s="1"/>
  <c r="B709" i="13" s="1"/>
  <c r="B974" i="13" s="1"/>
  <c r="B1239" i="13" s="1"/>
  <c r="B183" i="17"/>
  <c r="B448" i="17" s="1"/>
  <c r="B713" i="17" s="1"/>
  <c r="B978" i="17" s="1"/>
  <c r="B1243" i="17" s="1"/>
  <c r="B183" i="13"/>
  <c r="B448" i="13" s="1"/>
  <c r="B713" i="13" s="1"/>
  <c r="B978" i="13" s="1"/>
  <c r="B1243" i="13" s="1"/>
  <c r="B187" i="17"/>
  <c r="B452" i="17" s="1"/>
  <c r="B717" i="17" s="1"/>
  <c r="B982" i="17" s="1"/>
  <c r="B1247" i="17" s="1"/>
  <c r="B187" i="13"/>
  <c r="B452" i="13" s="1"/>
  <c r="B717" i="13" s="1"/>
  <c r="B982" i="13" s="1"/>
  <c r="B1247" i="13" s="1"/>
  <c r="B191" i="17"/>
  <c r="B456" i="17" s="1"/>
  <c r="B721" i="17" s="1"/>
  <c r="B986" i="17" s="1"/>
  <c r="B1251" i="17" s="1"/>
  <c r="B191" i="13"/>
  <c r="B456" i="13" s="1"/>
  <c r="B721" i="13" s="1"/>
  <c r="B986" i="13" s="1"/>
  <c r="B1251" i="13" s="1"/>
  <c r="B195" i="17"/>
  <c r="B460" i="17" s="1"/>
  <c r="B725" i="17" s="1"/>
  <c r="B990" i="17" s="1"/>
  <c r="B1255" i="17" s="1"/>
  <c r="B195" i="13"/>
  <c r="B460" i="13" s="1"/>
  <c r="B725" i="13" s="1"/>
  <c r="B990" i="13" s="1"/>
  <c r="B1255" i="13" s="1"/>
  <c r="B199" i="17"/>
  <c r="B464" i="17" s="1"/>
  <c r="B729" i="17" s="1"/>
  <c r="B994" i="17" s="1"/>
  <c r="B1259" i="17" s="1"/>
  <c r="B199" i="13"/>
  <c r="B464" i="13" s="1"/>
  <c r="B729" i="13" s="1"/>
  <c r="B994" i="13" s="1"/>
  <c r="B1259" i="13" s="1"/>
  <c r="B203" i="17"/>
  <c r="B468" i="17" s="1"/>
  <c r="B733" i="17" s="1"/>
  <c r="B998" i="17" s="1"/>
  <c r="B1263" i="17" s="1"/>
  <c r="B203" i="13"/>
  <c r="B468" i="13" s="1"/>
  <c r="B733" i="13" s="1"/>
  <c r="B998" i="13" s="1"/>
  <c r="B1263" i="13" s="1"/>
  <c r="B207" i="17"/>
  <c r="B472" i="17" s="1"/>
  <c r="B737" i="17" s="1"/>
  <c r="B1002" i="17" s="1"/>
  <c r="B1267" i="17" s="1"/>
  <c r="B207" i="13"/>
  <c r="B472" i="13" s="1"/>
  <c r="B737" i="13" s="1"/>
  <c r="B1002" i="13" s="1"/>
  <c r="B1267" i="13" s="1"/>
  <c r="B211" i="17"/>
  <c r="B476" i="17" s="1"/>
  <c r="B741" i="17" s="1"/>
  <c r="B1006" i="17" s="1"/>
  <c r="B1271" i="17" s="1"/>
  <c r="B211" i="13"/>
  <c r="B476" i="13" s="1"/>
  <c r="B741" i="13" s="1"/>
  <c r="B1006" i="13" s="1"/>
  <c r="B1271" i="13" s="1"/>
  <c r="B215" i="17"/>
  <c r="B480" i="17" s="1"/>
  <c r="B745" i="17" s="1"/>
  <c r="B1010" i="17" s="1"/>
  <c r="B1275" i="17" s="1"/>
  <c r="B215" i="13"/>
  <c r="B480" i="13" s="1"/>
  <c r="B745" i="13" s="1"/>
  <c r="B1010" i="13" s="1"/>
  <c r="B1275" i="13" s="1"/>
  <c r="B219" i="17"/>
  <c r="B484" i="17" s="1"/>
  <c r="B749" i="17" s="1"/>
  <c r="B1014" i="17" s="1"/>
  <c r="B1279" i="17" s="1"/>
  <c r="B219" i="13"/>
  <c r="B484" i="13" s="1"/>
  <c r="B749" i="13" s="1"/>
  <c r="B1014" i="13" s="1"/>
  <c r="B1279" i="13" s="1"/>
  <c r="B223" i="17"/>
  <c r="B488" i="17" s="1"/>
  <c r="B753" i="17" s="1"/>
  <c r="B1018" i="17" s="1"/>
  <c r="B1283" i="17" s="1"/>
  <c r="B223" i="13"/>
  <c r="B488" i="13" s="1"/>
  <c r="B753" i="13" s="1"/>
  <c r="B1018" i="13" s="1"/>
  <c r="B1283" i="13" s="1"/>
  <c r="B227" i="17"/>
  <c r="B492" i="17" s="1"/>
  <c r="B757" i="17" s="1"/>
  <c r="B1022" i="17" s="1"/>
  <c r="B1287" i="17" s="1"/>
  <c r="B227" i="13"/>
  <c r="B492" i="13" s="1"/>
  <c r="B757" i="13" s="1"/>
  <c r="B1022" i="13" s="1"/>
  <c r="B1287" i="13" s="1"/>
  <c r="B231" i="17"/>
  <c r="B496" i="17" s="1"/>
  <c r="B761" i="17" s="1"/>
  <c r="B1026" i="17" s="1"/>
  <c r="B1291" i="17" s="1"/>
  <c r="B231" i="13"/>
  <c r="B496" i="13" s="1"/>
  <c r="B761" i="13" s="1"/>
  <c r="B1026" i="13" s="1"/>
  <c r="B1291" i="13" s="1"/>
  <c r="B235" i="17"/>
  <c r="B500" i="17" s="1"/>
  <c r="B765" i="17" s="1"/>
  <c r="B1030" i="17" s="1"/>
  <c r="B1295" i="17" s="1"/>
  <c r="B235" i="13"/>
  <c r="B500" i="13" s="1"/>
  <c r="B765" i="13" s="1"/>
  <c r="B1030" i="13" s="1"/>
  <c r="B1295" i="13" s="1"/>
  <c r="B239" i="17"/>
  <c r="B504" i="17" s="1"/>
  <c r="B769" i="17" s="1"/>
  <c r="B1034" i="17" s="1"/>
  <c r="B1299" i="17" s="1"/>
  <c r="B239" i="13"/>
  <c r="B504" i="13" s="1"/>
  <c r="B769" i="13" s="1"/>
  <c r="B1034" i="13" s="1"/>
  <c r="B1299" i="13" s="1"/>
  <c r="B243" i="17"/>
  <c r="B508" i="17" s="1"/>
  <c r="B773" i="17" s="1"/>
  <c r="B1038" i="17" s="1"/>
  <c r="B1303" i="17" s="1"/>
  <c r="B243" i="13"/>
  <c r="B508" i="13" s="1"/>
  <c r="B773" i="13" s="1"/>
  <c r="B1038" i="13" s="1"/>
  <c r="B1303" i="13" s="1"/>
  <c r="B247" i="17"/>
  <c r="B512" i="17" s="1"/>
  <c r="B777" i="17" s="1"/>
  <c r="B1042" i="17" s="1"/>
  <c r="B1307" i="17" s="1"/>
  <c r="B247" i="13"/>
  <c r="B512" i="13" s="1"/>
  <c r="B777" i="13" s="1"/>
  <c r="B1042" i="13" s="1"/>
  <c r="B1307" i="13" s="1"/>
  <c r="B251" i="17"/>
  <c r="B516" i="17" s="1"/>
  <c r="B781" i="17" s="1"/>
  <c r="B1046" i="17" s="1"/>
  <c r="B1311" i="17" s="1"/>
  <c r="B251" i="13"/>
  <c r="B516" i="13" s="1"/>
  <c r="B781" i="13" s="1"/>
  <c r="B1046" i="13" s="1"/>
  <c r="B1311" i="13" s="1"/>
  <c r="B255" i="17"/>
  <c r="B520" i="17" s="1"/>
  <c r="B785" i="17" s="1"/>
  <c r="B1050" i="17" s="1"/>
  <c r="B1315" i="17" s="1"/>
  <c r="B255" i="13"/>
  <c r="B520" i="13" s="1"/>
  <c r="B785" i="13" s="1"/>
  <c r="B1050" i="13" s="1"/>
  <c r="B1315" i="13" s="1"/>
  <c r="B18" i="17"/>
  <c r="B283" i="17" s="1"/>
  <c r="B548" i="17" s="1"/>
  <c r="B813" i="17" s="1"/>
  <c r="B1078" i="17" s="1"/>
  <c r="B18" i="13"/>
  <c r="B283" i="13" s="1"/>
  <c r="B548" i="13" s="1"/>
  <c r="B813" i="13" s="1"/>
  <c r="B1078" i="13" s="1"/>
  <c r="B30" i="17"/>
  <c r="B295" i="17" s="1"/>
  <c r="B560" i="17" s="1"/>
  <c r="B825" i="17" s="1"/>
  <c r="B1090" i="17" s="1"/>
  <c r="B30" i="13"/>
  <c r="B295" i="13" s="1"/>
  <c r="B560" i="13" s="1"/>
  <c r="B825" i="13" s="1"/>
  <c r="B1090" i="13" s="1"/>
  <c r="B42" i="17"/>
  <c r="B307" i="17" s="1"/>
  <c r="B572" i="17" s="1"/>
  <c r="B837" i="17" s="1"/>
  <c r="B1102" i="17" s="1"/>
  <c r="B42" i="13"/>
  <c r="B307" i="13" s="1"/>
  <c r="B572" i="13" s="1"/>
  <c r="B837" i="13" s="1"/>
  <c r="B1102" i="13" s="1"/>
  <c r="B54" i="17"/>
  <c r="B319" i="17" s="1"/>
  <c r="B584" i="17" s="1"/>
  <c r="B849" i="17" s="1"/>
  <c r="B1114" i="17" s="1"/>
  <c r="B54" i="13"/>
  <c r="B319" i="13" s="1"/>
  <c r="B584" i="13" s="1"/>
  <c r="B849" i="13" s="1"/>
  <c r="B1114" i="13" s="1"/>
  <c r="B66" i="17"/>
  <c r="B331" i="17" s="1"/>
  <c r="B596" i="17" s="1"/>
  <c r="B861" i="17" s="1"/>
  <c r="B1126" i="17" s="1"/>
  <c r="B66" i="13"/>
  <c r="B331" i="13" s="1"/>
  <c r="B596" i="13" s="1"/>
  <c r="B861" i="13" s="1"/>
  <c r="B1126" i="13" s="1"/>
  <c r="B78" i="17"/>
  <c r="B343" i="17" s="1"/>
  <c r="B608" i="17" s="1"/>
  <c r="B873" i="17" s="1"/>
  <c r="B1138" i="17" s="1"/>
  <c r="B78" i="13"/>
  <c r="B343" i="13" s="1"/>
  <c r="B608" i="13" s="1"/>
  <c r="B873" i="13" s="1"/>
  <c r="B1138" i="13" s="1"/>
  <c r="B90" i="17"/>
  <c r="B355" i="17" s="1"/>
  <c r="B620" i="17" s="1"/>
  <c r="B885" i="17" s="1"/>
  <c r="B1150" i="17" s="1"/>
  <c r="B90" i="13"/>
  <c r="B355" i="13" s="1"/>
  <c r="B620" i="13" s="1"/>
  <c r="B885" i="13" s="1"/>
  <c r="B1150" i="13" s="1"/>
  <c r="B102" i="17"/>
  <c r="B367" i="17" s="1"/>
  <c r="B632" i="17" s="1"/>
  <c r="B897" i="17" s="1"/>
  <c r="B1162" i="17" s="1"/>
  <c r="B102" i="13"/>
  <c r="B367" i="13" s="1"/>
  <c r="B632" i="13" s="1"/>
  <c r="B897" i="13" s="1"/>
  <c r="B1162" i="13" s="1"/>
  <c r="B114" i="17"/>
  <c r="B379" i="17" s="1"/>
  <c r="B644" i="17" s="1"/>
  <c r="B909" i="17" s="1"/>
  <c r="B1174" i="17" s="1"/>
  <c r="B114" i="13"/>
  <c r="B379" i="13" s="1"/>
  <c r="B644" i="13" s="1"/>
  <c r="B909" i="13" s="1"/>
  <c r="B1174" i="13" s="1"/>
  <c r="B126" i="17"/>
  <c r="B391" i="17" s="1"/>
  <c r="B656" i="17" s="1"/>
  <c r="B921" i="17" s="1"/>
  <c r="B1186" i="17" s="1"/>
  <c r="B126" i="13"/>
  <c r="B391" i="13" s="1"/>
  <c r="B656" i="13" s="1"/>
  <c r="B921" i="13" s="1"/>
  <c r="B1186" i="13" s="1"/>
  <c r="B142" i="17"/>
  <c r="B407" i="17" s="1"/>
  <c r="B672" i="17" s="1"/>
  <c r="B937" i="17" s="1"/>
  <c r="B1202" i="17" s="1"/>
  <c r="B142" i="13"/>
  <c r="B407" i="13" s="1"/>
  <c r="B672" i="13" s="1"/>
  <c r="B937" i="13" s="1"/>
  <c r="B1202" i="13" s="1"/>
  <c r="B154" i="17"/>
  <c r="B419" i="17" s="1"/>
  <c r="B684" i="17" s="1"/>
  <c r="B949" i="17" s="1"/>
  <c r="B1214" i="17" s="1"/>
  <c r="B154" i="13"/>
  <c r="B419" i="13" s="1"/>
  <c r="B684" i="13" s="1"/>
  <c r="B949" i="13" s="1"/>
  <c r="B1214" i="13" s="1"/>
  <c r="B170" i="17"/>
  <c r="B435" i="17" s="1"/>
  <c r="B700" i="17" s="1"/>
  <c r="B965" i="17" s="1"/>
  <c r="B1230" i="17" s="1"/>
  <c r="B170" i="13"/>
  <c r="B435" i="13" s="1"/>
  <c r="B700" i="13" s="1"/>
  <c r="B965" i="13" s="1"/>
  <c r="B1230" i="13" s="1"/>
  <c r="B182" i="17"/>
  <c r="B447" i="17" s="1"/>
  <c r="B712" i="17" s="1"/>
  <c r="B977" i="17" s="1"/>
  <c r="B1242" i="17" s="1"/>
  <c r="B182" i="13"/>
  <c r="B447" i="13" s="1"/>
  <c r="B712" i="13" s="1"/>
  <c r="B977" i="13" s="1"/>
  <c r="B1242" i="13" s="1"/>
  <c r="B194" i="17"/>
  <c r="B459" i="17" s="1"/>
  <c r="B724" i="17" s="1"/>
  <c r="B989" i="17" s="1"/>
  <c r="B1254" i="17" s="1"/>
  <c r="B194" i="13"/>
  <c r="B459" i="13" s="1"/>
  <c r="B724" i="13" s="1"/>
  <c r="B989" i="13" s="1"/>
  <c r="B1254" i="13" s="1"/>
  <c r="B206" i="17"/>
  <c r="B471" i="17" s="1"/>
  <c r="B736" i="17" s="1"/>
  <c r="B1001" i="17" s="1"/>
  <c r="B1266" i="17" s="1"/>
  <c r="B206" i="13"/>
  <c r="B471" i="13" s="1"/>
  <c r="B736" i="13" s="1"/>
  <c r="B1001" i="13" s="1"/>
  <c r="B1266" i="13" s="1"/>
  <c r="B218" i="17"/>
  <c r="B483" i="17" s="1"/>
  <c r="B748" i="17" s="1"/>
  <c r="B1013" i="17" s="1"/>
  <c r="B1278" i="17" s="1"/>
  <c r="B218" i="13"/>
  <c r="B483" i="13" s="1"/>
  <c r="B748" i="13" s="1"/>
  <c r="B1013" i="13" s="1"/>
  <c r="B1278" i="13" s="1"/>
  <c r="B230" i="17"/>
  <c r="B495" i="17" s="1"/>
  <c r="B760" i="17" s="1"/>
  <c r="B1025" i="17" s="1"/>
  <c r="B1290" i="17" s="1"/>
  <c r="B230" i="13"/>
  <c r="B495" i="13" s="1"/>
  <c r="B760" i="13" s="1"/>
  <c r="B1025" i="13" s="1"/>
  <c r="B1290" i="13" s="1"/>
  <c r="B246" i="17"/>
  <c r="B511" i="17" s="1"/>
  <c r="B776" i="17" s="1"/>
  <c r="B1041" i="17" s="1"/>
  <c r="B1306" i="17" s="1"/>
  <c r="B246" i="13"/>
  <c r="B511" i="13" s="1"/>
  <c r="B776" i="13" s="1"/>
  <c r="B1041" i="13" s="1"/>
  <c r="B1306" i="13" s="1"/>
  <c r="B12" i="17"/>
  <c r="B277" i="17" s="1"/>
  <c r="B542" i="17" s="1"/>
  <c r="B807" i="17" s="1"/>
  <c r="B1072" i="17" s="1"/>
  <c r="B12" i="15"/>
  <c r="B23" i="15" s="1"/>
  <c r="B34" i="15" s="1"/>
  <c r="B12" i="16"/>
  <c r="B23" i="16" s="1"/>
  <c r="B34" i="16" s="1"/>
  <c r="B12" i="13"/>
  <c r="B277" i="13" s="1"/>
  <c r="B542" i="13" s="1"/>
  <c r="B807" i="13" s="1"/>
  <c r="B1072" i="13" s="1"/>
  <c r="B16" i="17"/>
  <c r="B281" i="17" s="1"/>
  <c r="B546" i="17" s="1"/>
  <c r="B811" i="17" s="1"/>
  <c r="B1076" i="17" s="1"/>
  <c r="B16" i="13"/>
  <c r="B281" i="13" s="1"/>
  <c r="B546" i="13" s="1"/>
  <c r="B811" i="13" s="1"/>
  <c r="B1076" i="13" s="1"/>
  <c r="B20" i="17"/>
  <c r="B285" i="17" s="1"/>
  <c r="B550" i="17" s="1"/>
  <c r="B815" i="17" s="1"/>
  <c r="B1080" i="17" s="1"/>
  <c r="B20" i="13"/>
  <c r="B285" i="13" s="1"/>
  <c r="B550" i="13" s="1"/>
  <c r="B815" i="13" s="1"/>
  <c r="B1080" i="13" s="1"/>
  <c r="B24" i="17"/>
  <c r="B289" i="17" s="1"/>
  <c r="B554" i="17" s="1"/>
  <c r="B819" i="17" s="1"/>
  <c r="B1084" i="17" s="1"/>
  <c r="B24" i="13"/>
  <c r="B289" i="13" s="1"/>
  <c r="B554" i="13" s="1"/>
  <c r="B819" i="13" s="1"/>
  <c r="B1084" i="13" s="1"/>
  <c r="B28" i="17"/>
  <c r="B293" i="17" s="1"/>
  <c r="B558" i="17" s="1"/>
  <c r="B823" i="17" s="1"/>
  <c r="B1088" i="17" s="1"/>
  <c r="B28" i="13"/>
  <c r="B293" i="13" s="1"/>
  <c r="B558" i="13" s="1"/>
  <c r="B823" i="13" s="1"/>
  <c r="B1088" i="13" s="1"/>
  <c r="B32" i="17"/>
  <c r="B297" i="17" s="1"/>
  <c r="B562" i="17" s="1"/>
  <c r="B827" i="17" s="1"/>
  <c r="B1092" i="17" s="1"/>
  <c r="B32" i="13"/>
  <c r="B297" i="13" s="1"/>
  <c r="B562" i="13" s="1"/>
  <c r="B827" i="13" s="1"/>
  <c r="B1092" i="13" s="1"/>
  <c r="B36" i="17"/>
  <c r="B301" i="17" s="1"/>
  <c r="B566" i="17" s="1"/>
  <c r="B831" i="17" s="1"/>
  <c r="B1096" i="17" s="1"/>
  <c r="B36" i="13"/>
  <c r="B301" i="13" s="1"/>
  <c r="B566" i="13" s="1"/>
  <c r="B831" i="13" s="1"/>
  <c r="B1096" i="13" s="1"/>
  <c r="B40" i="17"/>
  <c r="B305" i="17" s="1"/>
  <c r="B570" i="17" s="1"/>
  <c r="B835" i="17" s="1"/>
  <c r="B1100" i="17" s="1"/>
  <c r="B40" i="13"/>
  <c r="B305" i="13" s="1"/>
  <c r="B570" i="13" s="1"/>
  <c r="B835" i="13" s="1"/>
  <c r="B1100" i="13" s="1"/>
  <c r="B44" i="17"/>
  <c r="B309" i="17" s="1"/>
  <c r="B574" i="17" s="1"/>
  <c r="B839" i="17" s="1"/>
  <c r="B1104" i="17" s="1"/>
  <c r="B44" i="13"/>
  <c r="B309" i="13" s="1"/>
  <c r="B574" i="13" s="1"/>
  <c r="B839" i="13" s="1"/>
  <c r="B1104" i="13" s="1"/>
  <c r="B48" i="17"/>
  <c r="B313" i="17" s="1"/>
  <c r="B578" i="17" s="1"/>
  <c r="B843" i="17" s="1"/>
  <c r="B1108" i="17" s="1"/>
  <c r="B48" i="13"/>
  <c r="B313" i="13" s="1"/>
  <c r="B578" i="13" s="1"/>
  <c r="B843" i="13" s="1"/>
  <c r="B1108" i="13" s="1"/>
  <c r="B52" i="17"/>
  <c r="B317" i="17" s="1"/>
  <c r="B582" i="17" s="1"/>
  <c r="B847" i="17" s="1"/>
  <c r="B1112" i="17" s="1"/>
  <c r="B52" i="13"/>
  <c r="B317" i="13" s="1"/>
  <c r="B582" i="13" s="1"/>
  <c r="B847" i="13" s="1"/>
  <c r="B1112" i="13" s="1"/>
  <c r="B56" i="17"/>
  <c r="B321" i="17" s="1"/>
  <c r="B586" i="17" s="1"/>
  <c r="B851" i="17" s="1"/>
  <c r="B1116" i="17" s="1"/>
  <c r="B56" i="13"/>
  <c r="B321" i="13" s="1"/>
  <c r="B586" i="13" s="1"/>
  <c r="B851" i="13" s="1"/>
  <c r="B1116" i="13" s="1"/>
  <c r="B60" i="17"/>
  <c r="B325" i="17" s="1"/>
  <c r="B590" i="17" s="1"/>
  <c r="B855" i="17" s="1"/>
  <c r="B1120" i="17" s="1"/>
  <c r="B60" i="13"/>
  <c r="B325" i="13" s="1"/>
  <c r="B590" i="13" s="1"/>
  <c r="B855" i="13" s="1"/>
  <c r="B1120" i="13" s="1"/>
  <c r="B64" i="17"/>
  <c r="B329" i="17" s="1"/>
  <c r="B594" i="17" s="1"/>
  <c r="B859" i="17" s="1"/>
  <c r="B1124" i="17" s="1"/>
  <c r="B64" i="13"/>
  <c r="B329" i="13" s="1"/>
  <c r="B594" i="13" s="1"/>
  <c r="B859" i="13" s="1"/>
  <c r="B1124" i="13" s="1"/>
  <c r="B68" i="17"/>
  <c r="B333" i="17" s="1"/>
  <c r="B598" i="17" s="1"/>
  <c r="B863" i="17" s="1"/>
  <c r="B1128" i="17" s="1"/>
  <c r="B68" i="13"/>
  <c r="B333" i="13" s="1"/>
  <c r="B598" i="13" s="1"/>
  <c r="B863" i="13" s="1"/>
  <c r="B1128" i="13" s="1"/>
  <c r="B72" i="17"/>
  <c r="B337" i="17" s="1"/>
  <c r="B602" i="17" s="1"/>
  <c r="B867" i="17" s="1"/>
  <c r="B1132" i="17" s="1"/>
  <c r="B72" i="13"/>
  <c r="B337" i="13" s="1"/>
  <c r="B602" i="13" s="1"/>
  <c r="B867" i="13" s="1"/>
  <c r="B1132" i="13" s="1"/>
  <c r="B76" i="17"/>
  <c r="B341" i="17" s="1"/>
  <c r="B606" i="17" s="1"/>
  <c r="B871" i="17" s="1"/>
  <c r="B1136" i="17" s="1"/>
  <c r="B76" i="13"/>
  <c r="B341" i="13" s="1"/>
  <c r="B606" i="13" s="1"/>
  <c r="B871" i="13" s="1"/>
  <c r="B1136" i="13" s="1"/>
  <c r="B80" i="17"/>
  <c r="B345" i="17" s="1"/>
  <c r="B610" i="17" s="1"/>
  <c r="B875" i="17" s="1"/>
  <c r="B1140" i="17" s="1"/>
  <c r="B80" i="13"/>
  <c r="B345" i="13" s="1"/>
  <c r="B610" i="13" s="1"/>
  <c r="B875" i="13" s="1"/>
  <c r="B1140" i="13" s="1"/>
  <c r="B84" i="17"/>
  <c r="B349" i="17" s="1"/>
  <c r="B614" i="17" s="1"/>
  <c r="B879" i="17" s="1"/>
  <c r="B1144" i="17" s="1"/>
  <c r="B84" i="13"/>
  <c r="B349" i="13" s="1"/>
  <c r="B614" i="13" s="1"/>
  <c r="B879" i="13" s="1"/>
  <c r="B1144" i="13" s="1"/>
  <c r="B88" i="17"/>
  <c r="B353" i="17" s="1"/>
  <c r="B618" i="17" s="1"/>
  <c r="B883" i="17" s="1"/>
  <c r="B1148" i="17" s="1"/>
  <c r="B88" i="13"/>
  <c r="B353" i="13" s="1"/>
  <c r="B618" i="13" s="1"/>
  <c r="B883" i="13" s="1"/>
  <c r="B1148" i="13" s="1"/>
  <c r="B92" i="17"/>
  <c r="B357" i="17" s="1"/>
  <c r="B622" i="17" s="1"/>
  <c r="B887" i="17" s="1"/>
  <c r="B1152" i="17" s="1"/>
  <c r="B92" i="13"/>
  <c r="B357" i="13" s="1"/>
  <c r="B622" i="13" s="1"/>
  <c r="B887" i="13" s="1"/>
  <c r="B1152" i="13" s="1"/>
  <c r="B96" i="17"/>
  <c r="B361" i="17" s="1"/>
  <c r="B626" i="17" s="1"/>
  <c r="B891" i="17" s="1"/>
  <c r="B1156" i="17" s="1"/>
  <c r="B96" i="13"/>
  <c r="B361" i="13" s="1"/>
  <c r="B626" i="13" s="1"/>
  <c r="B891" i="13" s="1"/>
  <c r="B1156" i="13" s="1"/>
  <c r="B100" i="17"/>
  <c r="B365" i="17" s="1"/>
  <c r="B630" i="17" s="1"/>
  <c r="B895" i="17" s="1"/>
  <c r="B1160" i="17" s="1"/>
  <c r="B100" i="13"/>
  <c r="B365" i="13" s="1"/>
  <c r="B630" i="13" s="1"/>
  <c r="B895" i="13" s="1"/>
  <c r="B1160" i="13" s="1"/>
  <c r="B104" i="17"/>
  <c r="B369" i="17" s="1"/>
  <c r="B634" i="17" s="1"/>
  <c r="B899" i="17" s="1"/>
  <c r="B1164" i="17" s="1"/>
  <c r="B104" i="13"/>
  <c r="B369" i="13" s="1"/>
  <c r="B634" i="13" s="1"/>
  <c r="B899" i="13" s="1"/>
  <c r="B1164" i="13" s="1"/>
  <c r="B108" i="17"/>
  <c r="B373" i="17" s="1"/>
  <c r="B638" i="17" s="1"/>
  <c r="B903" i="17" s="1"/>
  <c r="B1168" i="17" s="1"/>
  <c r="B108" i="13"/>
  <c r="B373" i="13" s="1"/>
  <c r="B638" i="13" s="1"/>
  <c r="B903" i="13" s="1"/>
  <c r="B1168" i="13" s="1"/>
  <c r="B112" i="17"/>
  <c r="B377" i="17" s="1"/>
  <c r="B642" i="17" s="1"/>
  <c r="B907" i="17" s="1"/>
  <c r="B1172" i="17" s="1"/>
  <c r="B112" i="13"/>
  <c r="B377" i="13" s="1"/>
  <c r="B642" i="13" s="1"/>
  <c r="B907" i="13" s="1"/>
  <c r="B1172" i="13" s="1"/>
  <c r="B116" i="17"/>
  <c r="B381" i="17" s="1"/>
  <c r="B646" i="17" s="1"/>
  <c r="B911" i="17" s="1"/>
  <c r="B1176" i="17" s="1"/>
  <c r="B116" i="13"/>
  <c r="B381" i="13" s="1"/>
  <c r="B646" i="13" s="1"/>
  <c r="B911" i="13" s="1"/>
  <c r="B1176" i="13" s="1"/>
  <c r="B120" i="17"/>
  <c r="B385" i="17" s="1"/>
  <c r="B650" i="17" s="1"/>
  <c r="B915" i="17" s="1"/>
  <c r="B1180" i="17" s="1"/>
  <c r="B120" i="13"/>
  <c r="B385" i="13" s="1"/>
  <c r="B650" i="13" s="1"/>
  <c r="B915" i="13" s="1"/>
  <c r="B1180" i="13" s="1"/>
  <c r="B124" i="17"/>
  <c r="B389" i="17" s="1"/>
  <c r="B654" i="17" s="1"/>
  <c r="B919" i="17" s="1"/>
  <c r="B1184" i="17" s="1"/>
  <c r="B124" i="13"/>
  <c r="B389" i="13" s="1"/>
  <c r="B654" i="13" s="1"/>
  <c r="B919" i="13" s="1"/>
  <c r="B1184" i="13" s="1"/>
  <c r="B128" i="17"/>
  <c r="B393" i="17" s="1"/>
  <c r="B658" i="17" s="1"/>
  <c r="B923" i="17" s="1"/>
  <c r="B1188" i="17" s="1"/>
  <c r="B128" i="13"/>
  <c r="B393" i="13" s="1"/>
  <c r="B658" i="13" s="1"/>
  <c r="B923" i="13" s="1"/>
  <c r="B1188" i="13" s="1"/>
  <c r="B132" i="17"/>
  <c r="B397" i="17" s="1"/>
  <c r="B662" i="17" s="1"/>
  <c r="B927" i="17" s="1"/>
  <c r="B1192" i="17" s="1"/>
  <c r="B132" i="13"/>
  <c r="B397" i="13" s="1"/>
  <c r="B662" i="13" s="1"/>
  <c r="B927" i="13" s="1"/>
  <c r="B1192" i="13" s="1"/>
  <c r="B136" i="17"/>
  <c r="B401" i="17" s="1"/>
  <c r="B666" i="17" s="1"/>
  <c r="B931" i="17" s="1"/>
  <c r="B1196" i="17" s="1"/>
  <c r="B136" i="13"/>
  <c r="B401" i="13" s="1"/>
  <c r="B666" i="13" s="1"/>
  <c r="B931" i="13" s="1"/>
  <c r="B1196" i="13" s="1"/>
  <c r="B140" i="17"/>
  <c r="B405" i="17" s="1"/>
  <c r="B670" i="17" s="1"/>
  <c r="B935" i="17" s="1"/>
  <c r="B1200" i="17" s="1"/>
  <c r="B140" i="13"/>
  <c r="B405" i="13" s="1"/>
  <c r="B670" i="13" s="1"/>
  <c r="B935" i="13" s="1"/>
  <c r="B1200" i="13" s="1"/>
  <c r="B144" i="17"/>
  <c r="B409" i="17" s="1"/>
  <c r="B674" i="17" s="1"/>
  <c r="B939" i="17" s="1"/>
  <c r="B1204" i="17" s="1"/>
  <c r="B144" i="13"/>
  <c r="B409" i="13" s="1"/>
  <c r="B674" i="13" s="1"/>
  <c r="B939" i="13" s="1"/>
  <c r="B1204" i="13" s="1"/>
  <c r="B148" i="17"/>
  <c r="B413" i="17" s="1"/>
  <c r="B678" i="17" s="1"/>
  <c r="B943" i="17" s="1"/>
  <c r="B1208" i="17" s="1"/>
  <c r="B148" i="13"/>
  <c r="B413" i="13" s="1"/>
  <c r="B678" i="13" s="1"/>
  <c r="B943" i="13" s="1"/>
  <c r="B1208" i="13" s="1"/>
  <c r="B152" i="17"/>
  <c r="B417" i="17" s="1"/>
  <c r="B682" i="17" s="1"/>
  <c r="B947" i="17" s="1"/>
  <c r="B1212" i="17" s="1"/>
  <c r="B152" i="13"/>
  <c r="B417" i="13" s="1"/>
  <c r="B682" i="13" s="1"/>
  <c r="B947" i="13" s="1"/>
  <c r="B1212" i="13" s="1"/>
  <c r="B156" i="17"/>
  <c r="B421" i="17" s="1"/>
  <c r="B686" i="17" s="1"/>
  <c r="B951" i="17" s="1"/>
  <c r="B1216" i="17" s="1"/>
  <c r="B156" i="13"/>
  <c r="B421" i="13" s="1"/>
  <c r="B686" i="13" s="1"/>
  <c r="B951" i="13" s="1"/>
  <c r="B1216" i="13" s="1"/>
  <c r="B160" i="17"/>
  <c r="B425" i="17" s="1"/>
  <c r="B690" i="17" s="1"/>
  <c r="B955" i="17" s="1"/>
  <c r="B1220" i="17" s="1"/>
  <c r="B160" i="13"/>
  <c r="B425" i="13" s="1"/>
  <c r="B690" i="13" s="1"/>
  <c r="B955" i="13" s="1"/>
  <c r="B1220" i="13" s="1"/>
  <c r="B164" i="17"/>
  <c r="B429" i="17" s="1"/>
  <c r="B694" i="17" s="1"/>
  <c r="B959" i="17" s="1"/>
  <c r="B1224" i="17" s="1"/>
  <c r="B164" i="13"/>
  <c r="B429" i="13" s="1"/>
  <c r="B694" i="13" s="1"/>
  <c r="B959" i="13" s="1"/>
  <c r="B1224" i="13" s="1"/>
  <c r="B168" i="17"/>
  <c r="B433" i="17" s="1"/>
  <c r="B698" i="17" s="1"/>
  <c r="B963" i="17" s="1"/>
  <c r="B1228" i="17" s="1"/>
  <c r="B168" i="13"/>
  <c r="B433" i="13" s="1"/>
  <c r="B698" i="13" s="1"/>
  <c r="B963" i="13" s="1"/>
  <c r="B1228" i="13" s="1"/>
  <c r="B172" i="17"/>
  <c r="B437" i="17" s="1"/>
  <c r="B702" i="17" s="1"/>
  <c r="B967" i="17" s="1"/>
  <c r="B1232" i="17" s="1"/>
  <c r="B172" i="13"/>
  <c r="B437" i="13" s="1"/>
  <c r="B702" i="13" s="1"/>
  <c r="B967" i="13" s="1"/>
  <c r="B1232" i="13" s="1"/>
  <c r="B176" i="17"/>
  <c r="B441" i="17" s="1"/>
  <c r="B706" i="17" s="1"/>
  <c r="B971" i="17" s="1"/>
  <c r="B1236" i="17" s="1"/>
  <c r="B176" i="13"/>
  <c r="B441" i="13" s="1"/>
  <c r="B706" i="13" s="1"/>
  <c r="B971" i="13" s="1"/>
  <c r="B1236" i="13" s="1"/>
  <c r="B180" i="17"/>
  <c r="B445" i="17" s="1"/>
  <c r="B710" i="17" s="1"/>
  <c r="B975" i="17" s="1"/>
  <c r="B1240" i="17" s="1"/>
  <c r="B180" i="13"/>
  <c r="B445" i="13" s="1"/>
  <c r="B710" i="13" s="1"/>
  <c r="B975" i="13" s="1"/>
  <c r="B1240" i="13" s="1"/>
  <c r="B184" i="17"/>
  <c r="B449" i="17" s="1"/>
  <c r="B714" i="17" s="1"/>
  <c r="B979" i="17" s="1"/>
  <c r="B1244" i="17" s="1"/>
  <c r="B184" i="13"/>
  <c r="B449" i="13" s="1"/>
  <c r="B714" i="13" s="1"/>
  <c r="B979" i="13" s="1"/>
  <c r="B1244" i="13" s="1"/>
  <c r="B188" i="17"/>
  <c r="B453" i="17" s="1"/>
  <c r="B718" i="17" s="1"/>
  <c r="B983" i="17" s="1"/>
  <c r="B1248" i="17" s="1"/>
  <c r="B188" i="13"/>
  <c r="B453" i="13" s="1"/>
  <c r="B718" i="13" s="1"/>
  <c r="B983" i="13" s="1"/>
  <c r="B1248" i="13" s="1"/>
  <c r="B192" i="17"/>
  <c r="B457" i="17" s="1"/>
  <c r="B722" i="17" s="1"/>
  <c r="B987" i="17" s="1"/>
  <c r="B1252" i="17" s="1"/>
  <c r="B192" i="13"/>
  <c r="B457" i="13" s="1"/>
  <c r="B722" i="13" s="1"/>
  <c r="B987" i="13" s="1"/>
  <c r="B1252" i="13" s="1"/>
  <c r="B196" i="17"/>
  <c r="B461" i="17" s="1"/>
  <c r="B726" i="17" s="1"/>
  <c r="B991" i="17" s="1"/>
  <c r="B1256" i="17" s="1"/>
  <c r="B196" i="13"/>
  <c r="B461" i="13" s="1"/>
  <c r="B726" i="13" s="1"/>
  <c r="B991" i="13" s="1"/>
  <c r="B1256" i="13" s="1"/>
  <c r="B200" i="17"/>
  <c r="B465" i="17" s="1"/>
  <c r="B730" i="17" s="1"/>
  <c r="B995" i="17" s="1"/>
  <c r="B1260" i="17" s="1"/>
  <c r="B200" i="13"/>
  <c r="B465" i="13" s="1"/>
  <c r="B730" i="13" s="1"/>
  <c r="B995" i="13" s="1"/>
  <c r="B1260" i="13" s="1"/>
  <c r="B204" i="17"/>
  <c r="B469" i="17" s="1"/>
  <c r="B734" i="17" s="1"/>
  <c r="B999" i="17" s="1"/>
  <c r="B1264" i="17" s="1"/>
  <c r="B204" i="13"/>
  <c r="B469" i="13" s="1"/>
  <c r="B734" i="13" s="1"/>
  <c r="B999" i="13" s="1"/>
  <c r="B1264" i="13" s="1"/>
  <c r="B208" i="17"/>
  <c r="B473" i="17" s="1"/>
  <c r="B738" i="17" s="1"/>
  <c r="B1003" i="17" s="1"/>
  <c r="B1268" i="17" s="1"/>
  <c r="B208" i="13"/>
  <c r="B473" i="13" s="1"/>
  <c r="B738" i="13" s="1"/>
  <c r="B1003" i="13" s="1"/>
  <c r="B1268" i="13" s="1"/>
  <c r="B212" i="17"/>
  <c r="B477" i="17" s="1"/>
  <c r="B742" i="17" s="1"/>
  <c r="B1007" i="17" s="1"/>
  <c r="B1272" i="17" s="1"/>
  <c r="B212" i="13"/>
  <c r="B477" i="13" s="1"/>
  <c r="B742" i="13" s="1"/>
  <c r="B1007" i="13" s="1"/>
  <c r="B1272" i="13" s="1"/>
  <c r="B216" i="17"/>
  <c r="B481" i="17" s="1"/>
  <c r="B746" i="17" s="1"/>
  <c r="B1011" i="17" s="1"/>
  <c r="B1276" i="17" s="1"/>
  <c r="B216" i="13"/>
  <c r="B481" i="13" s="1"/>
  <c r="B746" i="13" s="1"/>
  <c r="B1011" i="13" s="1"/>
  <c r="B1276" i="13" s="1"/>
  <c r="B220" i="17"/>
  <c r="B485" i="17" s="1"/>
  <c r="B750" i="17" s="1"/>
  <c r="B1015" i="17" s="1"/>
  <c r="B1280" i="17" s="1"/>
  <c r="B220" i="13"/>
  <c r="B485" i="13" s="1"/>
  <c r="B750" i="13" s="1"/>
  <c r="B1015" i="13" s="1"/>
  <c r="B1280" i="13" s="1"/>
  <c r="B224" i="17"/>
  <c r="B489" i="17" s="1"/>
  <c r="B754" i="17" s="1"/>
  <c r="B1019" i="17" s="1"/>
  <c r="B1284" i="17" s="1"/>
  <c r="B224" i="13"/>
  <c r="B489" i="13" s="1"/>
  <c r="B754" i="13" s="1"/>
  <c r="B1019" i="13" s="1"/>
  <c r="B1284" i="13" s="1"/>
  <c r="B228" i="17"/>
  <c r="B493" i="17" s="1"/>
  <c r="B758" i="17" s="1"/>
  <c r="B1023" i="17" s="1"/>
  <c r="B1288" i="17" s="1"/>
  <c r="B228" i="13"/>
  <c r="B493" i="13" s="1"/>
  <c r="B758" i="13" s="1"/>
  <c r="B1023" i="13" s="1"/>
  <c r="B1288" i="13" s="1"/>
  <c r="B232" i="17"/>
  <c r="B497" i="17" s="1"/>
  <c r="B762" i="17" s="1"/>
  <c r="B1027" i="17" s="1"/>
  <c r="B1292" i="17" s="1"/>
  <c r="B232" i="13"/>
  <c r="B497" i="13" s="1"/>
  <c r="B762" i="13" s="1"/>
  <c r="B1027" i="13" s="1"/>
  <c r="B1292" i="13" s="1"/>
  <c r="B236" i="17"/>
  <c r="B501" i="17" s="1"/>
  <c r="B766" i="17" s="1"/>
  <c r="B1031" i="17" s="1"/>
  <c r="B1296" i="17" s="1"/>
  <c r="B236" i="13"/>
  <c r="B501" i="13" s="1"/>
  <c r="B766" i="13" s="1"/>
  <c r="B1031" i="13" s="1"/>
  <c r="B1296" i="13" s="1"/>
  <c r="B240" i="17"/>
  <c r="B505" i="17" s="1"/>
  <c r="B770" i="17" s="1"/>
  <c r="B1035" i="17" s="1"/>
  <c r="B1300" i="17" s="1"/>
  <c r="B240" i="13"/>
  <c r="B505" i="13" s="1"/>
  <c r="B770" i="13" s="1"/>
  <c r="B1035" i="13" s="1"/>
  <c r="B1300" i="13" s="1"/>
  <c r="B244" i="17"/>
  <c r="B509" i="17" s="1"/>
  <c r="B774" i="17" s="1"/>
  <c r="B1039" i="17" s="1"/>
  <c r="B1304" i="17" s="1"/>
  <c r="B244" i="13"/>
  <c r="B509" i="13" s="1"/>
  <c r="B774" i="13" s="1"/>
  <c r="B1039" i="13" s="1"/>
  <c r="B1304" i="13" s="1"/>
  <c r="B248" i="17"/>
  <c r="B513" i="17" s="1"/>
  <c r="B778" i="17" s="1"/>
  <c r="B1043" i="17" s="1"/>
  <c r="B1308" i="17" s="1"/>
  <c r="B248" i="13"/>
  <c r="B513" i="13" s="1"/>
  <c r="B778" i="13" s="1"/>
  <c r="B1043" i="13" s="1"/>
  <c r="B1308" i="13" s="1"/>
  <c r="B252" i="17"/>
  <c r="B517" i="17" s="1"/>
  <c r="B782" i="17" s="1"/>
  <c r="B1047" i="17" s="1"/>
  <c r="B1312" i="17" s="1"/>
  <c r="B252" i="13"/>
  <c r="B517" i="13" s="1"/>
  <c r="B782" i="13" s="1"/>
  <c r="B1047" i="13" s="1"/>
  <c r="B1312" i="13" s="1"/>
  <c r="B256" i="17"/>
  <c r="B521" i="17" s="1"/>
  <c r="B786" i="17" s="1"/>
  <c r="B1051" i="17" s="1"/>
  <c r="B1316" i="17" s="1"/>
  <c r="B256" i="13"/>
  <c r="B521" i="13" s="1"/>
  <c r="B786" i="13" s="1"/>
  <c r="B1051" i="13" s="1"/>
  <c r="B1316" i="13" s="1"/>
  <c r="B14" i="17"/>
  <c r="B279" i="17" s="1"/>
  <c r="B544" i="17" s="1"/>
  <c r="B809" i="17" s="1"/>
  <c r="B1074" i="17" s="1"/>
  <c r="B14" i="13"/>
  <c r="B279" i="13" s="1"/>
  <c r="B544" i="13" s="1"/>
  <c r="B809" i="13" s="1"/>
  <c r="B1074" i="13" s="1"/>
  <c r="B26" i="17"/>
  <c r="B291" i="17" s="1"/>
  <c r="B556" i="17" s="1"/>
  <c r="B821" i="17" s="1"/>
  <c r="B1086" i="17" s="1"/>
  <c r="B26" i="13"/>
  <c r="B291" i="13" s="1"/>
  <c r="B556" i="13" s="1"/>
  <c r="B821" i="13" s="1"/>
  <c r="B1086" i="13" s="1"/>
  <c r="B38" i="17"/>
  <c r="B303" i="17" s="1"/>
  <c r="B568" i="17" s="1"/>
  <c r="B833" i="17" s="1"/>
  <c r="B1098" i="17" s="1"/>
  <c r="B38" i="13"/>
  <c r="B303" i="13" s="1"/>
  <c r="B568" i="13" s="1"/>
  <c r="B833" i="13" s="1"/>
  <c r="B1098" i="13" s="1"/>
  <c r="B58" i="17"/>
  <c r="B323" i="17" s="1"/>
  <c r="B588" i="17" s="1"/>
  <c r="B853" i="17" s="1"/>
  <c r="B1118" i="17" s="1"/>
  <c r="B58" i="13"/>
  <c r="B323" i="13" s="1"/>
  <c r="B588" i="13" s="1"/>
  <c r="B853" i="13" s="1"/>
  <c r="B1118" i="13" s="1"/>
  <c r="B70" i="17"/>
  <c r="B335" i="17" s="1"/>
  <c r="B600" i="17" s="1"/>
  <c r="B865" i="17" s="1"/>
  <c r="B1130" i="17" s="1"/>
  <c r="B70" i="13"/>
  <c r="B335" i="13" s="1"/>
  <c r="B600" i="13" s="1"/>
  <c r="B865" i="13" s="1"/>
  <c r="B1130" i="13" s="1"/>
  <c r="B82" i="17"/>
  <c r="B347" i="17" s="1"/>
  <c r="B612" i="17" s="1"/>
  <c r="B877" i="17" s="1"/>
  <c r="B1142" i="17" s="1"/>
  <c r="B82" i="13"/>
  <c r="B347" i="13" s="1"/>
  <c r="B612" i="13" s="1"/>
  <c r="B877" i="13" s="1"/>
  <c r="B1142" i="13" s="1"/>
  <c r="B94" i="17"/>
  <c r="B359" i="17" s="1"/>
  <c r="B624" i="17" s="1"/>
  <c r="B889" i="17" s="1"/>
  <c r="B1154" i="17" s="1"/>
  <c r="B94" i="13"/>
  <c r="B359" i="13" s="1"/>
  <c r="B624" i="13" s="1"/>
  <c r="B889" i="13" s="1"/>
  <c r="B1154" i="13" s="1"/>
  <c r="B106" i="17"/>
  <c r="B371" i="17" s="1"/>
  <c r="B636" i="17" s="1"/>
  <c r="B901" i="17" s="1"/>
  <c r="B1166" i="17" s="1"/>
  <c r="B106" i="13"/>
  <c r="B371" i="13" s="1"/>
  <c r="B636" i="13" s="1"/>
  <c r="B901" i="13" s="1"/>
  <c r="B1166" i="13" s="1"/>
  <c r="B118" i="17"/>
  <c r="B383" i="17" s="1"/>
  <c r="B648" i="17" s="1"/>
  <c r="B913" i="17" s="1"/>
  <c r="B1178" i="17" s="1"/>
  <c r="B118" i="13"/>
  <c r="B383" i="13" s="1"/>
  <c r="B648" i="13" s="1"/>
  <c r="B913" i="13" s="1"/>
  <c r="B1178" i="13" s="1"/>
  <c r="B130" i="17"/>
  <c r="B395" i="17" s="1"/>
  <c r="B660" i="17" s="1"/>
  <c r="B925" i="17" s="1"/>
  <c r="B1190" i="17" s="1"/>
  <c r="B130" i="13"/>
  <c r="B395" i="13" s="1"/>
  <c r="B660" i="13" s="1"/>
  <c r="B925" i="13" s="1"/>
  <c r="B1190" i="13" s="1"/>
  <c r="B138" i="17"/>
  <c r="B403" i="17" s="1"/>
  <c r="B668" i="17" s="1"/>
  <c r="B933" i="17" s="1"/>
  <c r="B1198" i="17" s="1"/>
  <c r="B138" i="13"/>
  <c r="B403" i="13" s="1"/>
  <c r="B668" i="13" s="1"/>
  <c r="B933" i="13" s="1"/>
  <c r="B1198" i="13" s="1"/>
  <c r="B150" i="17"/>
  <c r="B415" i="17" s="1"/>
  <c r="B680" i="17" s="1"/>
  <c r="B945" i="17" s="1"/>
  <c r="B1210" i="17" s="1"/>
  <c r="B150" i="13"/>
  <c r="B415" i="13" s="1"/>
  <c r="B680" i="13" s="1"/>
  <c r="B945" i="13" s="1"/>
  <c r="B1210" i="13" s="1"/>
  <c r="B162" i="17"/>
  <c r="B427" i="17" s="1"/>
  <c r="B692" i="17" s="1"/>
  <c r="B957" i="17" s="1"/>
  <c r="B1222" i="17" s="1"/>
  <c r="B162" i="13"/>
  <c r="B427" i="13" s="1"/>
  <c r="B692" i="13" s="1"/>
  <c r="B957" i="13" s="1"/>
  <c r="B1222" i="13" s="1"/>
  <c r="B174" i="17"/>
  <c r="B439" i="17" s="1"/>
  <c r="B704" i="17" s="1"/>
  <c r="B969" i="17" s="1"/>
  <c r="B1234" i="17" s="1"/>
  <c r="B174" i="13"/>
  <c r="B439" i="13" s="1"/>
  <c r="B704" i="13" s="1"/>
  <c r="B969" i="13" s="1"/>
  <c r="B1234" i="13" s="1"/>
  <c r="B186" i="17"/>
  <c r="B451" i="17" s="1"/>
  <c r="B716" i="17" s="1"/>
  <c r="B981" i="17" s="1"/>
  <c r="B1246" i="17" s="1"/>
  <c r="B186" i="13"/>
  <c r="B451" i="13" s="1"/>
  <c r="B716" i="13" s="1"/>
  <c r="B981" i="13" s="1"/>
  <c r="B1246" i="13" s="1"/>
  <c r="B198" i="17"/>
  <c r="B463" i="17" s="1"/>
  <c r="B728" i="17" s="1"/>
  <c r="B993" i="17" s="1"/>
  <c r="B1258" i="17" s="1"/>
  <c r="B198" i="13"/>
  <c r="B463" i="13" s="1"/>
  <c r="B728" i="13" s="1"/>
  <c r="B993" i="13" s="1"/>
  <c r="B1258" i="13" s="1"/>
  <c r="B210" i="17"/>
  <c r="B475" i="17" s="1"/>
  <c r="B740" i="17" s="1"/>
  <c r="B1005" i="17" s="1"/>
  <c r="B1270" i="17" s="1"/>
  <c r="B210" i="13"/>
  <c r="B475" i="13" s="1"/>
  <c r="B740" i="13" s="1"/>
  <c r="B1005" i="13" s="1"/>
  <c r="B1270" i="13" s="1"/>
  <c r="B222" i="17"/>
  <c r="B487" i="17" s="1"/>
  <c r="B752" i="17" s="1"/>
  <c r="B1017" i="17" s="1"/>
  <c r="B1282" i="17" s="1"/>
  <c r="B222" i="13"/>
  <c r="B487" i="13" s="1"/>
  <c r="B752" i="13" s="1"/>
  <c r="B1017" i="13" s="1"/>
  <c r="B1282" i="13" s="1"/>
  <c r="B234" i="17"/>
  <c r="B499" i="17" s="1"/>
  <c r="B764" i="17" s="1"/>
  <c r="B1029" i="17" s="1"/>
  <c r="B1294" i="17" s="1"/>
  <c r="B234" i="13"/>
  <c r="B499" i="13" s="1"/>
  <c r="B764" i="13" s="1"/>
  <c r="B1029" i="13" s="1"/>
  <c r="B1294" i="13" s="1"/>
  <c r="B242" i="17"/>
  <c r="B507" i="17" s="1"/>
  <c r="B772" i="17" s="1"/>
  <c r="B1037" i="17" s="1"/>
  <c r="B1302" i="17" s="1"/>
  <c r="B242" i="13"/>
  <c r="B507" i="13" s="1"/>
  <c r="B772" i="13" s="1"/>
  <c r="B1037" i="13" s="1"/>
  <c r="B1302" i="13" s="1"/>
  <c r="B254" i="17"/>
  <c r="B519" i="17" s="1"/>
  <c r="B784" i="17" s="1"/>
  <c r="B1049" i="17" s="1"/>
  <c r="B1314" i="17" s="1"/>
  <c r="B254" i="13"/>
  <c r="B519" i="13" s="1"/>
  <c r="B784" i="13" s="1"/>
  <c r="B1049" i="13" s="1"/>
  <c r="B1314" i="13" s="1"/>
  <c r="B13" i="17"/>
  <c r="B278" i="17" s="1"/>
  <c r="B543" i="17" s="1"/>
  <c r="B808" i="17" s="1"/>
  <c r="B1073" i="17" s="1"/>
  <c r="B13" i="13"/>
  <c r="B278" i="13" s="1"/>
  <c r="B543" i="13" s="1"/>
  <c r="B808" i="13" s="1"/>
  <c r="B1073" i="13" s="1"/>
  <c r="B17" i="17"/>
  <c r="B282" i="17" s="1"/>
  <c r="B547" i="17" s="1"/>
  <c r="B812" i="17" s="1"/>
  <c r="B1077" i="17" s="1"/>
  <c r="B17" i="13"/>
  <c r="B282" i="13" s="1"/>
  <c r="B547" i="13" s="1"/>
  <c r="B812" i="13" s="1"/>
  <c r="B1077" i="13" s="1"/>
  <c r="B21" i="17"/>
  <c r="B286" i="17" s="1"/>
  <c r="B551" i="17" s="1"/>
  <c r="B816" i="17" s="1"/>
  <c r="B1081" i="17" s="1"/>
  <c r="B21" i="13"/>
  <c r="B286" i="13" s="1"/>
  <c r="B551" i="13" s="1"/>
  <c r="B816" i="13" s="1"/>
  <c r="B1081" i="13" s="1"/>
  <c r="B25" i="17"/>
  <c r="B290" i="17" s="1"/>
  <c r="B555" i="17" s="1"/>
  <c r="B820" i="17" s="1"/>
  <c r="B1085" i="17" s="1"/>
  <c r="B25" i="13"/>
  <c r="B290" i="13" s="1"/>
  <c r="B555" i="13" s="1"/>
  <c r="B820" i="13" s="1"/>
  <c r="B1085" i="13" s="1"/>
  <c r="B29" i="17"/>
  <c r="B294" i="17" s="1"/>
  <c r="B559" i="17" s="1"/>
  <c r="B824" i="17" s="1"/>
  <c r="B1089" i="17" s="1"/>
  <c r="B29" i="13"/>
  <c r="B294" i="13" s="1"/>
  <c r="B559" i="13" s="1"/>
  <c r="B824" i="13" s="1"/>
  <c r="B1089" i="13" s="1"/>
  <c r="B33" i="17"/>
  <c r="B298" i="17" s="1"/>
  <c r="B563" i="17" s="1"/>
  <c r="B828" i="17" s="1"/>
  <c r="B1093" i="17" s="1"/>
  <c r="B33" i="13"/>
  <c r="B298" i="13" s="1"/>
  <c r="B563" i="13" s="1"/>
  <c r="B828" i="13" s="1"/>
  <c r="B1093" i="13" s="1"/>
  <c r="B37" i="17"/>
  <c r="B302" i="17" s="1"/>
  <c r="B567" i="17" s="1"/>
  <c r="B832" i="17" s="1"/>
  <c r="B1097" i="17" s="1"/>
  <c r="B37" i="13"/>
  <c r="B302" i="13" s="1"/>
  <c r="B567" i="13" s="1"/>
  <c r="B832" i="13" s="1"/>
  <c r="B1097" i="13" s="1"/>
  <c r="B41" i="17"/>
  <c r="B306" i="17" s="1"/>
  <c r="B571" i="17" s="1"/>
  <c r="B836" i="17" s="1"/>
  <c r="B1101" i="17" s="1"/>
  <c r="B41" i="13"/>
  <c r="B306" i="13" s="1"/>
  <c r="B571" i="13" s="1"/>
  <c r="B836" i="13" s="1"/>
  <c r="B1101" i="13" s="1"/>
  <c r="B45" i="17"/>
  <c r="B310" i="17" s="1"/>
  <c r="B575" i="17" s="1"/>
  <c r="B840" i="17" s="1"/>
  <c r="B1105" i="17" s="1"/>
  <c r="B45" i="13"/>
  <c r="B310" i="13" s="1"/>
  <c r="B575" i="13" s="1"/>
  <c r="B840" i="13" s="1"/>
  <c r="B1105" i="13" s="1"/>
  <c r="B49" i="17"/>
  <c r="B314" i="17" s="1"/>
  <c r="B579" i="17" s="1"/>
  <c r="B844" i="17" s="1"/>
  <c r="B1109" i="17" s="1"/>
  <c r="B49" i="13"/>
  <c r="B314" i="13" s="1"/>
  <c r="B579" i="13" s="1"/>
  <c r="B844" i="13" s="1"/>
  <c r="B1109" i="13" s="1"/>
  <c r="B53" i="17"/>
  <c r="B318" i="17" s="1"/>
  <c r="B583" i="17" s="1"/>
  <c r="B848" i="17" s="1"/>
  <c r="B1113" i="17" s="1"/>
  <c r="B53" i="13"/>
  <c r="B318" i="13" s="1"/>
  <c r="B583" i="13" s="1"/>
  <c r="B848" i="13" s="1"/>
  <c r="B1113" i="13" s="1"/>
  <c r="B57" i="17"/>
  <c r="B322" i="17" s="1"/>
  <c r="B587" i="17" s="1"/>
  <c r="B852" i="17" s="1"/>
  <c r="B1117" i="17" s="1"/>
  <c r="B57" i="13"/>
  <c r="B322" i="13" s="1"/>
  <c r="B587" i="13" s="1"/>
  <c r="B852" i="13" s="1"/>
  <c r="B1117" i="13" s="1"/>
  <c r="B61" i="17"/>
  <c r="B326" i="17" s="1"/>
  <c r="B591" i="17" s="1"/>
  <c r="B856" i="17" s="1"/>
  <c r="B1121" i="17" s="1"/>
  <c r="B61" i="13"/>
  <c r="B326" i="13" s="1"/>
  <c r="B591" i="13" s="1"/>
  <c r="B856" i="13" s="1"/>
  <c r="B1121" i="13" s="1"/>
  <c r="B65" i="17"/>
  <c r="B330" i="17" s="1"/>
  <c r="B595" i="17" s="1"/>
  <c r="B860" i="17" s="1"/>
  <c r="B1125" i="17" s="1"/>
  <c r="B65" i="13"/>
  <c r="B330" i="13" s="1"/>
  <c r="B595" i="13" s="1"/>
  <c r="B860" i="13" s="1"/>
  <c r="B1125" i="13" s="1"/>
  <c r="B69" i="17"/>
  <c r="B334" i="17" s="1"/>
  <c r="B599" i="17" s="1"/>
  <c r="B864" i="17" s="1"/>
  <c r="B1129" i="17" s="1"/>
  <c r="B69" i="13"/>
  <c r="B334" i="13" s="1"/>
  <c r="B599" i="13" s="1"/>
  <c r="B864" i="13" s="1"/>
  <c r="B1129" i="13" s="1"/>
  <c r="B73" i="17"/>
  <c r="B338" i="17" s="1"/>
  <c r="B603" i="17" s="1"/>
  <c r="B868" i="17" s="1"/>
  <c r="B1133" i="17" s="1"/>
  <c r="B73" i="13"/>
  <c r="B338" i="13" s="1"/>
  <c r="B603" i="13" s="1"/>
  <c r="B868" i="13" s="1"/>
  <c r="B1133" i="13" s="1"/>
  <c r="B77" i="17"/>
  <c r="B342" i="17" s="1"/>
  <c r="B607" i="17" s="1"/>
  <c r="B872" i="17" s="1"/>
  <c r="B1137" i="17" s="1"/>
  <c r="B77" i="13"/>
  <c r="B342" i="13" s="1"/>
  <c r="B607" i="13" s="1"/>
  <c r="B872" i="13" s="1"/>
  <c r="B1137" i="13" s="1"/>
  <c r="B81" i="17"/>
  <c r="B346" i="17" s="1"/>
  <c r="B611" i="17" s="1"/>
  <c r="B876" i="17" s="1"/>
  <c r="B1141" i="17" s="1"/>
  <c r="B81" i="13"/>
  <c r="B346" i="13" s="1"/>
  <c r="B611" i="13" s="1"/>
  <c r="B876" i="13" s="1"/>
  <c r="B1141" i="13" s="1"/>
  <c r="B85" i="17"/>
  <c r="B350" i="17" s="1"/>
  <c r="B615" i="17" s="1"/>
  <c r="B880" i="17" s="1"/>
  <c r="B1145" i="17" s="1"/>
  <c r="B85" i="13"/>
  <c r="B350" i="13" s="1"/>
  <c r="B615" i="13" s="1"/>
  <c r="B880" i="13" s="1"/>
  <c r="B1145" i="13" s="1"/>
  <c r="B89" i="17"/>
  <c r="B354" i="17" s="1"/>
  <c r="B619" i="17" s="1"/>
  <c r="B884" i="17" s="1"/>
  <c r="B1149" i="17" s="1"/>
  <c r="B89" i="13"/>
  <c r="B354" i="13" s="1"/>
  <c r="B619" i="13" s="1"/>
  <c r="B884" i="13" s="1"/>
  <c r="B1149" i="13" s="1"/>
  <c r="B93" i="17"/>
  <c r="B358" i="17" s="1"/>
  <c r="B623" i="17" s="1"/>
  <c r="B888" i="17" s="1"/>
  <c r="B1153" i="17" s="1"/>
  <c r="B93" i="13"/>
  <c r="B358" i="13" s="1"/>
  <c r="B623" i="13" s="1"/>
  <c r="B888" i="13" s="1"/>
  <c r="B1153" i="13" s="1"/>
  <c r="B97" i="17"/>
  <c r="B362" i="17" s="1"/>
  <c r="B627" i="17" s="1"/>
  <c r="B892" i="17" s="1"/>
  <c r="B1157" i="17" s="1"/>
  <c r="B97" i="13"/>
  <c r="B362" i="13" s="1"/>
  <c r="B627" i="13" s="1"/>
  <c r="B892" i="13" s="1"/>
  <c r="B1157" i="13" s="1"/>
  <c r="B101" i="17"/>
  <c r="B366" i="17" s="1"/>
  <c r="B631" i="17" s="1"/>
  <c r="B896" i="17" s="1"/>
  <c r="B1161" i="17" s="1"/>
  <c r="B101" i="13"/>
  <c r="B366" i="13" s="1"/>
  <c r="B631" i="13" s="1"/>
  <c r="B896" i="13" s="1"/>
  <c r="B1161" i="13" s="1"/>
  <c r="B105" i="17"/>
  <c r="B370" i="17" s="1"/>
  <c r="B635" i="17" s="1"/>
  <c r="B900" i="17" s="1"/>
  <c r="B1165" i="17" s="1"/>
  <c r="B105" i="13"/>
  <c r="B370" i="13" s="1"/>
  <c r="B635" i="13" s="1"/>
  <c r="B900" i="13" s="1"/>
  <c r="B1165" i="13" s="1"/>
  <c r="B109" i="17"/>
  <c r="B374" i="17" s="1"/>
  <c r="B639" i="17" s="1"/>
  <c r="B904" i="17" s="1"/>
  <c r="B1169" i="17" s="1"/>
  <c r="B109" i="13"/>
  <c r="B374" i="13" s="1"/>
  <c r="B639" i="13" s="1"/>
  <c r="B904" i="13" s="1"/>
  <c r="B1169" i="13" s="1"/>
  <c r="B113" i="17"/>
  <c r="B378" i="17" s="1"/>
  <c r="B643" i="17" s="1"/>
  <c r="B908" i="17" s="1"/>
  <c r="B1173" i="17" s="1"/>
  <c r="B113" i="13"/>
  <c r="B378" i="13" s="1"/>
  <c r="B643" i="13" s="1"/>
  <c r="B908" i="13" s="1"/>
  <c r="B1173" i="13" s="1"/>
  <c r="B117" i="17"/>
  <c r="B382" i="17" s="1"/>
  <c r="B647" i="17" s="1"/>
  <c r="B912" i="17" s="1"/>
  <c r="B1177" i="17" s="1"/>
  <c r="B117" i="13"/>
  <c r="B382" i="13" s="1"/>
  <c r="B647" i="13" s="1"/>
  <c r="B912" i="13" s="1"/>
  <c r="B1177" i="13" s="1"/>
  <c r="B121" i="17"/>
  <c r="B386" i="17" s="1"/>
  <c r="B651" i="17" s="1"/>
  <c r="B916" i="17" s="1"/>
  <c r="B1181" i="17" s="1"/>
  <c r="B121" i="13"/>
  <c r="B386" i="13" s="1"/>
  <c r="B651" i="13" s="1"/>
  <c r="B916" i="13" s="1"/>
  <c r="B1181" i="13" s="1"/>
  <c r="B125" i="17"/>
  <c r="B390" i="17" s="1"/>
  <c r="B655" i="17" s="1"/>
  <c r="B920" i="17" s="1"/>
  <c r="B1185" i="17" s="1"/>
  <c r="B125" i="13"/>
  <c r="B390" i="13" s="1"/>
  <c r="B655" i="13" s="1"/>
  <c r="B920" i="13" s="1"/>
  <c r="B1185" i="13" s="1"/>
  <c r="B129" i="17"/>
  <c r="B394" i="17" s="1"/>
  <c r="B659" i="17" s="1"/>
  <c r="B924" i="17" s="1"/>
  <c r="B1189" i="17" s="1"/>
  <c r="B129" i="13"/>
  <c r="B394" i="13" s="1"/>
  <c r="B659" i="13" s="1"/>
  <c r="B924" i="13" s="1"/>
  <c r="B1189" i="13" s="1"/>
  <c r="B133" i="17"/>
  <c r="B398" i="17" s="1"/>
  <c r="B663" i="17" s="1"/>
  <c r="B928" i="17" s="1"/>
  <c r="B1193" i="17" s="1"/>
  <c r="B133" i="13"/>
  <c r="B398" i="13" s="1"/>
  <c r="B663" i="13" s="1"/>
  <c r="B928" i="13" s="1"/>
  <c r="B1193" i="13" s="1"/>
  <c r="B137" i="17"/>
  <c r="B402" i="17" s="1"/>
  <c r="B667" i="17" s="1"/>
  <c r="B932" i="17" s="1"/>
  <c r="B1197" i="17" s="1"/>
  <c r="B137" i="13"/>
  <c r="B402" i="13" s="1"/>
  <c r="B667" i="13" s="1"/>
  <c r="B932" i="13" s="1"/>
  <c r="B1197" i="13" s="1"/>
  <c r="B141" i="17"/>
  <c r="B406" i="17" s="1"/>
  <c r="B671" i="17" s="1"/>
  <c r="B936" i="17" s="1"/>
  <c r="B1201" i="17" s="1"/>
  <c r="B141" i="13"/>
  <c r="B406" i="13" s="1"/>
  <c r="B671" i="13" s="1"/>
  <c r="B936" i="13" s="1"/>
  <c r="B1201" i="13" s="1"/>
  <c r="B145" i="17"/>
  <c r="B410" i="17" s="1"/>
  <c r="B675" i="17" s="1"/>
  <c r="B940" i="17" s="1"/>
  <c r="B1205" i="17" s="1"/>
  <c r="B145" i="13"/>
  <c r="B410" i="13" s="1"/>
  <c r="B675" i="13" s="1"/>
  <c r="B940" i="13" s="1"/>
  <c r="B1205" i="13" s="1"/>
  <c r="B149" i="17"/>
  <c r="B414" i="17" s="1"/>
  <c r="B679" i="17" s="1"/>
  <c r="B944" i="17" s="1"/>
  <c r="B1209" i="17" s="1"/>
  <c r="B149" i="13"/>
  <c r="B414" i="13" s="1"/>
  <c r="B679" i="13" s="1"/>
  <c r="B944" i="13" s="1"/>
  <c r="B1209" i="13" s="1"/>
  <c r="B153" i="17"/>
  <c r="B418" i="17" s="1"/>
  <c r="B683" i="17" s="1"/>
  <c r="B948" i="17" s="1"/>
  <c r="B1213" i="17" s="1"/>
  <c r="B153" i="13"/>
  <c r="B418" i="13" s="1"/>
  <c r="B683" i="13" s="1"/>
  <c r="B948" i="13" s="1"/>
  <c r="B1213" i="13" s="1"/>
  <c r="B157" i="17"/>
  <c r="B422" i="17" s="1"/>
  <c r="B687" i="17" s="1"/>
  <c r="B952" i="17" s="1"/>
  <c r="B1217" i="17" s="1"/>
  <c r="B157" i="13"/>
  <c r="B422" i="13" s="1"/>
  <c r="B687" i="13" s="1"/>
  <c r="B952" i="13" s="1"/>
  <c r="B1217" i="13" s="1"/>
  <c r="B161" i="17"/>
  <c r="B426" i="17" s="1"/>
  <c r="B691" i="17" s="1"/>
  <c r="B956" i="17" s="1"/>
  <c r="B1221" i="17" s="1"/>
  <c r="B161" i="13"/>
  <c r="B426" i="13" s="1"/>
  <c r="B691" i="13" s="1"/>
  <c r="B956" i="13" s="1"/>
  <c r="B1221" i="13" s="1"/>
  <c r="B165" i="17"/>
  <c r="B430" i="17" s="1"/>
  <c r="B695" i="17" s="1"/>
  <c r="B960" i="17" s="1"/>
  <c r="B1225" i="17" s="1"/>
  <c r="B165" i="13"/>
  <c r="B430" i="13" s="1"/>
  <c r="B695" i="13" s="1"/>
  <c r="B960" i="13" s="1"/>
  <c r="B1225" i="13" s="1"/>
  <c r="B169" i="17"/>
  <c r="B434" i="17" s="1"/>
  <c r="B699" i="17" s="1"/>
  <c r="B964" i="17" s="1"/>
  <c r="B1229" i="17" s="1"/>
  <c r="B169" i="13"/>
  <c r="B434" i="13" s="1"/>
  <c r="B699" i="13" s="1"/>
  <c r="B964" i="13" s="1"/>
  <c r="B1229" i="13" s="1"/>
  <c r="B173" i="17"/>
  <c r="B438" i="17" s="1"/>
  <c r="B703" i="17" s="1"/>
  <c r="B968" i="17" s="1"/>
  <c r="B1233" i="17" s="1"/>
  <c r="B173" i="13"/>
  <c r="B438" i="13" s="1"/>
  <c r="B703" i="13" s="1"/>
  <c r="B968" i="13" s="1"/>
  <c r="B1233" i="13" s="1"/>
  <c r="B177" i="17"/>
  <c r="B442" i="17" s="1"/>
  <c r="B707" i="17" s="1"/>
  <c r="B972" i="17" s="1"/>
  <c r="B1237" i="17" s="1"/>
  <c r="B177" i="13"/>
  <c r="B442" i="13" s="1"/>
  <c r="B707" i="13" s="1"/>
  <c r="B972" i="13" s="1"/>
  <c r="B1237" i="13" s="1"/>
  <c r="B181" i="17"/>
  <c r="B446" i="17" s="1"/>
  <c r="B711" i="17" s="1"/>
  <c r="B976" i="17" s="1"/>
  <c r="B1241" i="17" s="1"/>
  <c r="B181" i="13"/>
  <c r="B446" i="13" s="1"/>
  <c r="B711" i="13" s="1"/>
  <c r="B976" i="13" s="1"/>
  <c r="B1241" i="13" s="1"/>
  <c r="B185" i="17"/>
  <c r="B450" i="17" s="1"/>
  <c r="B715" i="17" s="1"/>
  <c r="B980" i="17" s="1"/>
  <c r="B1245" i="17" s="1"/>
  <c r="B185" i="13"/>
  <c r="B450" i="13" s="1"/>
  <c r="B715" i="13" s="1"/>
  <c r="B980" i="13" s="1"/>
  <c r="B1245" i="13" s="1"/>
  <c r="B189" i="17"/>
  <c r="B454" i="17" s="1"/>
  <c r="B719" i="17" s="1"/>
  <c r="B984" i="17" s="1"/>
  <c r="B1249" i="17" s="1"/>
  <c r="B189" i="13"/>
  <c r="B454" i="13" s="1"/>
  <c r="B719" i="13" s="1"/>
  <c r="B984" i="13" s="1"/>
  <c r="B1249" i="13" s="1"/>
  <c r="B193" i="17"/>
  <c r="B458" i="17" s="1"/>
  <c r="B723" i="17" s="1"/>
  <c r="B988" i="17" s="1"/>
  <c r="B1253" i="17" s="1"/>
  <c r="B193" i="13"/>
  <c r="B458" i="13" s="1"/>
  <c r="B723" i="13" s="1"/>
  <c r="B988" i="13" s="1"/>
  <c r="B1253" i="13" s="1"/>
  <c r="B197" i="17"/>
  <c r="B462" i="17" s="1"/>
  <c r="B727" i="17" s="1"/>
  <c r="B992" i="17" s="1"/>
  <c r="B1257" i="17" s="1"/>
  <c r="B197" i="13"/>
  <c r="B462" i="13" s="1"/>
  <c r="B727" i="13" s="1"/>
  <c r="B992" i="13" s="1"/>
  <c r="B1257" i="13" s="1"/>
  <c r="B201" i="17"/>
  <c r="B466" i="17" s="1"/>
  <c r="B731" i="17" s="1"/>
  <c r="B996" i="17" s="1"/>
  <c r="B1261" i="17" s="1"/>
  <c r="B201" i="13"/>
  <c r="B466" i="13" s="1"/>
  <c r="B731" i="13" s="1"/>
  <c r="B996" i="13" s="1"/>
  <c r="B1261" i="13" s="1"/>
  <c r="B205" i="17"/>
  <c r="B470" i="17" s="1"/>
  <c r="B735" i="17" s="1"/>
  <c r="B1000" i="17" s="1"/>
  <c r="B1265" i="17" s="1"/>
  <c r="B205" i="13"/>
  <c r="B470" i="13" s="1"/>
  <c r="B735" i="13" s="1"/>
  <c r="B1000" i="13" s="1"/>
  <c r="B1265" i="13" s="1"/>
  <c r="B209" i="17"/>
  <c r="B474" i="17" s="1"/>
  <c r="B739" i="17" s="1"/>
  <c r="B1004" i="17" s="1"/>
  <c r="B1269" i="17" s="1"/>
  <c r="B209" i="13"/>
  <c r="B474" i="13" s="1"/>
  <c r="B739" i="13" s="1"/>
  <c r="B1004" i="13" s="1"/>
  <c r="B1269" i="13" s="1"/>
  <c r="B213" i="17"/>
  <c r="B478" i="17" s="1"/>
  <c r="B743" i="17" s="1"/>
  <c r="B1008" i="17" s="1"/>
  <c r="B1273" i="17" s="1"/>
  <c r="B213" i="13"/>
  <c r="B478" i="13" s="1"/>
  <c r="B743" i="13" s="1"/>
  <c r="B1008" i="13" s="1"/>
  <c r="B1273" i="13" s="1"/>
  <c r="B217" i="17"/>
  <c r="B482" i="17" s="1"/>
  <c r="B747" i="17" s="1"/>
  <c r="B1012" i="17" s="1"/>
  <c r="B1277" i="17" s="1"/>
  <c r="B217" i="13"/>
  <c r="B482" i="13" s="1"/>
  <c r="B747" i="13" s="1"/>
  <c r="B1012" i="13" s="1"/>
  <c r="B1277" i="13" s="1"/>
  <c r="B221" i="17"/>
  <c r="B486" i="17" s="1"/>
  <c r="B751" i="17" s="1"/>
  <c r="B1016" i="17" s="1"/>
  <c r="B1281" i="17" s="1"/>
  <c r="B221" i="13"/>
  <c r="B486" i="13" s="1"/>
  <c r="B751" i="13" s="1"/>
  <c r="B1016" i="13" s="1"/>
  <c r="B1281" i="13" s="1"/>
  <c r="B225" i="17"/>
  <c r="B490" i="17" s="1"/>
  <c r="B755" i="17" s="1"/>
  <c r="B1020" i="17" s="1"/>
  <c r="B1285" i="17" s="1"/>
  <c r="B225" i="13"/>
  <c r="B490" i="13" s="1"/>
  <c r="B755" i="13" s="1"/>
  <c r="B1020" i="13" s="1"/>
  <c r="B1285" i="13" s="1"/>
  <c r="B229" i="17"/>
  <c r="B494" i="17" s="1"/>
  <c r="B759" i="17" s="1"/>
  <c r="B1024" i="17" s="1"/>
  <c r="B1289" i="17" s="1"/>
  <c r="B229" i="13"/>
  <c r="B494" i="13" s="1"/>
  <c r="B759" i="13" s="1"/>
  <c r="B1024" i="13" s="1"/>
  <c r="B1289" i="13" s="1"/>
  <c r="B233" i="17"/>
  <c r="B498" i="17" s="1"/>
  <c r="B763" i="17" s="1"/>
  <c r="B1028" i="17" s="1"/>
  <c r="B1293" i="17" s="1"/>
  <c r="B233" i="13"/>
  <c r="B498" i="13" s="1"/>
  <c r="B763" i="13" s="1"/>
  <c r="B1028" i="13" s="1"/>
  <c r="B1293" i="13" s="1"/>
  <c r="B237" i="17"/>
  <c r="B502" i="17" s="1"/>
  <c r="B767" i="17" s="1"/>
  <c r="B1032" i="17" s="1"/>
  <c r="B1297" i="17" s="1"/>
  <c r="B237" i="13"/>
  <c r="B502" i="13" s="1"/>
  <c r="B767" i="13" s="1"/>
  <c r="B1032" i="13" s="1"/>
  <c r="B1297" i="13" s="1"/>
  <c r="B241" i="17"/>
  <c r="B506" i="17" s="1"/>
  <c r="B771" i="17" s="1"/>
  <c r="B1036" i="17" s="1"/>
  <c r="B1301" i="17" s="1"/>
  <c r="B241" i="13"/>
  <c r="B506" i="13" s="1"/>
  <c r="B771" i="13" s="1"/>
  <c r="B1036" i="13" s="1"/>
  <c r="B1301" i="13" s="1"/>
  <c r="B245" i="17"/>
  <c r="B510" i="17" s="1"/>
  <c r="B775" i="17" s="1"/>
  <c r="B1040" i="17" s="1"/>
  <c r="B1305" i="17" s="1"/>
  <c r="B245" i="13"/>
  <c r="B510" i="13" s="1"/>
  <c r="B775" i="13" s="1"/>
  <c r="B1040" i="13" s="1"/>
  <c r="B1305" i="13" s="1"/>
  <c r="B249" i="17"/>
  <c r="B514" i="17" s="1"/>
  <c r="B779" i="17" s="1"/>
  <c r="B1044" i="17" s="1"/>
  <c r="B1309" i="17" s="1"/>
  <c r="B249" i="13"/>
  <c r="B514" i="13" s="1"/>
  <c r="B779" i="13" s="1"/>
  <c r="B1044" i="13" s="1"/>
  <c r="B1309" i="13" s="1"/>
  <c r="B253" i="17"/>
  <c r="B518" i="17" s="1"/>
  <c r="B783" i="17" s="1"/>
  <c r="B1048" i="17" s="1"/>
  <c r="B1313" i="17" s="1"/>
  <c r="B253" i="13"/>
  <c r="B518" i="13" s="1"/>
  <c r="B783" i="13" s="1"/>
  <c r="B1048" i="13" s="1"/>
  <c r="B1313" i="13" s="1"/>
  <c r="A51" i="17"/>
  <c r="A316" i="17" s="1"/>
  <c r="A51" i="13"/>
  <c r="A316" i="13" s="1"/>
  <c r="A581" i="13" s="1"/>
  <c r="A846" i="13" s="1"/>
  <c r="A1111" i="13" s="1"/>
  <c r="E257" i="5"/>
  <c r="A19" i="4"/>
  <c r="A83" i="4"/>
  <c r="A43" i="4"/>
  <c r="A75" i="4"/>
  <c r="A16" i="4"/>
  <c r="A24" i="4"/>
  <c r="A32" i="4"/>
  <c r="A40" i="4"/>
  <c r="A48" i="4"/>
  <c r="A56" i="4"/>
  <c r="A64" i="4"/>
  <c r="A72" i="4"/>
  <c r="A80" i="4"/>
  <c r="A88" i="4"/>
  <c r="A96" i="4"/>
  <c r="A104" i="4"/>
  <c r="A108" i="4"/>
  <c r="A120" i="4"/>
  <c r="A128" i="4"/>
  <c r="A136" i="4"/>
  <c r="A144" i="4"/>
  <c r="A152" i="4"/>
  <c r="A156" i="4"/>
  <c r="A164" i="4"/>
  <c r="A176" i="4"/>
  <c r="A184" i="4"/>
  <c r="A192" i="4"/>
  <c r="A200" i="4"/>
  <c r="A208" i="4"/>
  <c r="A220" i="4"/>
  <c r="A228" i="4"/>
  <c r="A232" i="4"/>
  <c r="A240" i="4"/>
  <c r="A244" i="4"/>
  <c r="A248" i="4"/>
  <c r="A252" i="4"/>
  <c r="A256" i="4"/>
  <c r="A12" i="4"/>
  <c r="A20" i="4"/>
  <c r="A28" i="4"/>
  <c r="A36" i="4"/>
  <c r="A44" i="4"/>
  <c r="A52" i="4"/>
  <c r="A60" i="4"/>
  <c r="A68" i="4"/>
  <c r="A76" i="4"/>
  <c r="A84" i="4"/>
  <c r="A92" i="4"/>
  <c r="A100" i="4"/>
  <c r="A112" i="4"/>
  <c r="A116" i="4"/>
  <c r="A124" i="4"/>
  <c r="A132" i="4"/>
  <c r="A140" i="4"/>
  <c r="A148" i="4"/>
  <c r="A160" i="4"/>
  <c r="A168" i="4"/>
  <c r="A172" i="4"/>
  <c r="A180" i="4"/>
  <c r="A188" i="4"/>
  <c r="A196" i="4"/>
  <c r="A204" i="4"/>
  <c r="A212" i="4"/>
  <c r="A216" i="4"/>
  <c r="A224" i="4"/>
  <c r="A236" i="4"/>
  <c r="A17" i="4"/>
  <c r="A37" i="4"/>
  <c r="A53" i="4"/>
  <c r="A57" i="4"/>
  <c r="A69" i="4"/>
  <c r="A85" i="4"/>
  <c r="A101" i="4"/>
  <c r="A105" i="4"/>
  <c r="A121" i="4"/>
  <c r="A129" i="4"/>
  <c r="A149" i="4"/>
  <c r="A161" i="4"/>
  <c r="A173" i="4"/>
  <c r="A185" i="4"/>
  <c r="A197" i="4"/>
  <c r="A217" i="4"/>
  <c r="A229" i="4"/>
  <c r="A241" i="4"/>
  <c r="A13" i="4"/>
  <c r="A25" i="4"/>
  <c r="A33" i="4"/>
  <c r="A45" i="4"/>
  <c r="A61" i="4"/>
  <c r="A73" i="4"/>
  <c r="A81" i="4"/>
  <c r="A93" i="4"/>
  <c r="A109" i="4"/>
  <c r="A117" i="4"/>
  <c r="A133" i="4"/>
  <c r="A141" i="4"/>
  <c r="A153" i="4"/>
  <c r="A169" i="4"/>
  <c r="A181" i="4"/>
  <c r="A193" i="4"/>
  <c r="A205" i="4"/>
  <c r="A213" i="4"/>
  <c r="A225" i="4"/>
  <c r="A237" i="4"/>
  <c r="A249" i="4"/>
  <c r="A253" i="4"/>
  <c r="A14" i="4"/>
  <c r="A18" i="4"/>
  <c r="A22" i="4"/>
  <c r="A26" i="4"/>
  <c r="A30" i="4"/>
  <c r="A34" i="4"/>
  <c r="A38" i="4"/>
  <c r="A42" i="4"/>
  <c r="A46" i="4"/>
  <c r="A50" i="4"/>
  <c r="A54" i="4"/>
  <c r="A58" i="4"/>
  <c r="A62" i="4"/>
  <c r="A66" i="4"/>
  <c r="A70" i="4"/>
  <c r="A74" i="4"/>
  <c r="A78" i="4"/>
  <c r="A82" i="4"/>
  <c r="A86" i="4"/>
  <c r="A90" i="4"/>
  <c r="A94" i="4"/>
  <c r="A98" i="4"/>
  <c r="A102" i="4"/>
  <c r="A106" i="4"/>
  <c r="A110" i="4"/>
  <c r="A114" i="4"/>
  <c r="A118" i="4"/>
  <c r="A122" i="4"/>
  <c r="A126" i="4"/>
  <c r="A130" i="4"/>
  <c r="A134" i="4"/>
  <c r="A138" i="4"/>
  <c r="A142" i="4"/>
  <c r="A146" i="4"/>
  <c r="A150" i="4"/>
  <c r="A154" i="4"/>
  <c r="A158" i="4"/>
  <c r="A162" i="4"/>
  <c r="A166" i="4"/>
  <c r="A170" i="4"/>
  <c r="A174" i="4"/>
  <c r="A178" i="4"/>
  <c r="A182" i="4"/>
  <c r="A186" i="4"/>
  <c r="A190" i="4"/>
  <c r="A194" i="4"/>
  <c r="A198" i="4"/>
  <c r="A202" i="4"/>
  <c r="A206" i="4"/>
  <c r="A210" i="4"/>
  <c r="A214" i="4"/>
  <c r="A218" i="4"/>
  <c r="A222" i="4"/>
  <c r="A226" i="4"/>
  <c r="A230" i="4"/>
  <c r="A234" i="4"/>
  <c r="A238" i="4"/>
  <c r="A242" i="4"/>
  <c r="A246" i="4"/>
  <c r="A250" i="4"/>
  <c r="A254" i="4"/>
  <c r="A27" i="4"/>
  <c r="A59" i="4"/>
  <c r="G257" i="5"/>
  <c r="A21" i="4"/>
  <c r="A29" i="4"/>
  <c r="A41" i="4"/>
  <c r="A49" i="4"/>
  <c r="A65" i="4"/>
  <c r="A77" i="4"/>
  <c r="A89" i="4"/>
  <c r="A97" i="4"/>
  <c r="A113" i="4"/>
  <c r="A125" i="4"/>
  <c r="A137" i="4"/>
  <c r="A145" i="4"/>
  <c r="A157" i="4"/>
  <c r="A165" i="4"/>
  <c r="A177" i="4"/>
  <c r="A189" i="4"/>
  <c r="A201" i="4"/>
  <c r="A209" i="4"/>
  <c r="A221" i="4"/>
  <c r="A233" i="4"/>
  <c r="A245" i="4"/>
  <c r="A15" i="4"/>
  <c r="A23" i="4"/>
  <c r="A31" i="4"/>
  <c r="A39" i="4"/>
  <c r="A47" i="4"/>
  <c r="A55" i="4"/>
  <c r="A63" i="4"/>
  <c r="A71" i="4"/>
  <c r="A79" i="4"/>
  <c r="A87" i="4"/>
  <c r="A91" i="4"/>
  <c r="A95" i="4"/>
  <c r="A99" i="4"/>
  <c r="A103" i="4"/>
  <c r="A107" i="4"/>
  <c r="A111" i="4"/>
  <c r="A115" i="4"/>
  <c r="A119" i="4"/>
  <c r="A123" i="4"/>
  <c r="A127" i="4"/>
  <c r="A131" i="4"/>
  <c r="A135" i="4"/>
  <c r="A139" i="4"/>
  <c r="A143" i="4"/>
  <c r="A147" i="4"/>
  <c r="A151" i="4"/>
  <c r="A155" i="4"/>
  <c r="A159" i="4"/>
  <c r="A163" i="4"/>
  <c r="A167" i="4"/>
  <c r="A171" i="4"/>
  <c r="A175" i="4"/>
  <c r="A179" i="4"/>
  <c r="A183" i="4"/>
  <c r="A187" i="4"/>
  <c r="A191" i="4"/>
  <c r="A195" i="4"/>
  <c r="A199" i="4"/>
  <c r="A203" i="4"/>
  <c r="A207" i="4"/>
  <c r="A211" i="4"/>
  <c r="A215" i="4"/>
  <c r="A219" i="4"/>
  <c r="A223" i="4"/>
  <c r="A227" i="4"/>
  <c r="A231" i="4"/>
  <c r="A235" i="4"/>
  <c r="A239" i="4"/>
  <c r="A243" i="4"/>
  <c r="A247" i="4"/>
  <c r="A251" i="4"/>
  <c r="A255" i="4"/>
  <c r="A35" i="4"/>
  <c r="A67" i="4"/>
  <c r="D257" i="5"/>
  <c r="H257" i="5"/>
  <c r="F257" i="5"/>
  <c r="C257" i="5"/>
  <c r="A119" i="17" l="1"/>
  <c r="A384" i="17" s="1"/>
  <c r="A649" i="17" s="1"/>
  <c r="A914" i="17" s="1"/>
  <c r="A1179" i="17" s="1"/>
  <c r="A119" i="13"/>
  <c r="A384" i="13" s="1"/>
  <c r="A649" i="13" s="1"/>
  <c r="A914" i="13" s="1"/>
  <c r="A1179" i="13" s="1"/>
  <c r="A235" i="17"/>
  <c r="A500" i="17" s="1"/>
  <c r="A765" i="17" s="1"/>
  <c r="A1030" i="17" s="1"/>
  <c r="A1295" i="17" s="1"/>
  <c r="A235" i="13"/>
  <c r="A500" i="13" s="1"/>
  <c r="A765" i="13" s="1"/>
  <c r="A1030" i="13" s="1"/>
  <c r="A1295" i="13" s="1"/>
  <c r="A171" i="17"/>
  <c r="A436" i="17" s="1"/>
  <c r="A701" i="17" s="1"/>
  <c r="A966" i="17" s="1"/>
  <c r="A1231" i="17" s="1"/>
  <c r="A171" i="13"/>
  <c r="A436" i="13" s="1"/>
  <c r="A701" i="13" s="1"/>
  <c r="A966" i="13" s="1"/>
  <c r="A1231" i="13" s="1"/>
  <c r="A67" i="17"/>
  <c r="A332" i="17" s="1"/>
  <c r="A67" i="13"/>
  <c r="A332" i="13" s="1"/>
  <c r="A597" i="13" s="1"/>
  <c r="A862" i="13" s="1"/>
  <c r="A1127" i="13" s="1"/>
  <c r="A247" i="17"/>
  <c r="A512" i="17" s="1"/>
  <c r="A777" i="17" s="1"/>
  <c r="A1042" i="17" s="1"/>
  <c r="A1307" i="17" s="1"/>
  <c r="A247" i="13"/>
  <c r="A512" i="13" s="1"/>
  <c r="A777" i="13" s="1"/>
  <c r="A1042" i="13" s="1"/>
  <c r="A1307" i="13" s="1"/>
  <c r="A231" i="17"/>
  <c r="A496" i="17" s="1"/>
  <c r="A761" i="17" s="1"/>
  <c r="A1026" i="17" s="1"/>
  <c r="A1291" i="17" s="1"/>
  <c r="A231" i="13"/>
  <c r="A496" i="13" s="1"/>
  <c r="A761" i="13" s="1"/>
  <c r="A1026" i="13" s="1"/>
  <c r="A1291" i="13" s="1"/>
  <c r="A215" i="17"/>
  <c r="A480" i="17" s="1"/>
  <c r="A745" i="17" s="1"/>
  <c r="A1010" i="17" s="1"/>
  <c r="A1275" i="17" s="1"/>
  <c r="A215" i="13"/>
  <c r="A480" i="13" s="1"/>
  <c r="A745" i="13" s="1"/>
  <c r="A1010" i="13" s="1"/>
  <c r="A1275" i="13" s="1"/>
  <c r="A199" i="17"/>
  <c r="A464" i="17" s="1"/>
  <c r="A729" i="17" s="1"/>
  <c r="A994" i="17" s="1"/>
  <c r="A1259" i="17" s="1"/>
  <c r="A199" i="13"/>
  <c r="A464" i="13" s="1"/>
  <c r="A729" i="13" s="1"/>
  <c r="A994" i="13" s="1"/>
  <c r="A1259" i="13" s="1"/>
  <c r="A183" i="17"/>
  <c r="A448" i="17" s="1"/>
  <c r="A713" i="17" s="1"/>
  <c r="A978" i="17" s="1"/>
  <c r="A1243" i="17" s="1"/>
  <c r="A183" i="13"/>
  <c r="A448" i="13" s="1"/>
  <c r="A713" i="13" s="1"/>
  <c r="A978" i="13" s="1"/>
  <c r="A1243" i="13" s="1"/>
  <c r="A167" i="17"/>
  <c r="A432" i="17" s="1"/>
  <c r="A697" i="17" s="1"/>
  <c r="A962" i="17" s="1"/>
  <c r="A1227" i="17" s="1"/>
  <c r="A167" i="13"/>
  <c r="A432" i="13" s="1"/>
  <c r="A697" i="13" s="1"/>
  <c r="A962" i="13" s="1"/>
  <c r="A1227" i="13" s="1"/>
  <c r="A151" i="17"/>
  <c r="A416" i="17" s="1"/>
  <c r="A681" i="17" s="1"/>
  <c r="A946" i="17" s="1"/>
  <c r="A1211" i="17" s="1"/>
  <c r="A151" i="13"/>
  <c r="A416" i="13" s="1"/>
  <c r="A681" i="13" s="1"/>
  <c r="A946" i="13" s="1"/>
  <c r="A1211" i="13" s="1"/>
  <c r="A135" i="17"/>
  <c r="A400" i="17" s="1"/>
  <c r="A665" i="17" s="1"/>
  <c r="A930" i="17" s="1"/>
  <c r="A1195" i="17" s="1"/>
  <c r="A135" i="13"/>
  <c r="A400" i="13" s="1"/>
  <c r="A665" i="13" s="1"/>
  <c r="A930" i="13" s="1"/>
  <c r="A1195" i="13" s="1"/>
  <c r="A103" i="17"/>
  <c r="A368" i="17" s="1"/>
  <c r="A103" i="13"/>
  <c r="A368" i="13" s="1"/>
  <c r="A633" i="13" s="1"/>
  <c r="A898" i="13" s="1"/>
  <c r="A1163" i="13" s="1"/>
  <c r="A87" i="17"/>
  <c r="A352" i="17" s="1"/>
  <c r="A87" i="13"/>
  <c r="A352" i="13" s="1"/>
  <c r="A617" i="13" s="1"/>
  <c r="A882" i="13" s="1"/>
  <c r="A1147" i="13" s="1"/>
  <c r="A55" i="17"/>
  <c r="A320" i="17" s="1"/>
  <c r="A55" i="13"/>
  <c r="A320" i="13" s="1"/>
  <c r="A585" i="13" s="1"/>
  <c r="A850" i="13" s="1"/>
  <c r="A1115" i="13" s="1"/>
  <c r="A23" i="17"/>
  <c r="A288" i="17" s="1"/>
  <c r="A553" i="17" s="1"/>
  <c r="A818" i="17" s="1"/>
  <c r="A1083" i="17" s="1"/>
  <c r="A23" i="13"/>
  <c r="A288" i="13" s="1"/>
  <c r="A553" i="13" s="1"/>
  <c r="A818" i="13" s="1"/>
  <c r="A1083" i="13" s="1"/>
  <c r="A221" i="17"/>
  <c r="A486" i="17" s="1"/>
  <c r="A751" i="17" s="1"/>
  <c r="A1016" i="17" s="1"/>
  <c r="A1281" i="17" s="1"/>
  <c r="A221" i="13"/>
  <c r="A486" i="13" s="1"/>
  <c r="A751" i="13" s="1"/>
  <c r="A1016" i="13" s="1"/>
  <c r="A1281" i="13" s="1"/>
  <c r="A177" i="17"/>
  <c r="A442" i="17" s="1"/>
  <c r="A707" i="17" s="1"/>
  <c r="A972" i="17" s="1"/>
  <c r="A1237" i="17" s="1"/>
  <c r="A177" i="13"/>
  <c r="A442" i="13" s="1"/>
  <c r="A707" i="13" s="1"/>
  <c r="A972" i="13" s="1"/>
  <c r="A1237" i="13" s="1"/>
  <c r="A137" i="17"/>
  <c r="A402" i="17" s="1"/>
  <c r="A667" i="17" s="1"/>
  <c r="A932" i="17" s="1"/>
  <c r="A1197" i="17" s="1"/>
  <c r="A137" i="13"/>
  <c r="A402" i="13" s="1"/>
  <c r="A667" i="13" s="1"/>
  <c r="A932" i="13" s="1"/>
  <c r="A1197" i="13" s="1"/>
  <c r="A89" i="17"/>
  <c r="A354" i="17" s="1"/>
  <c r="A89" i="13"/>
  <c r="A354" i="13" s="1"/>
  <c r="A619" i="13" s="1"/>
  <c r="A884" i="13" s="1"/>
  <c r="A1149" i="13" s="1"/>
  <c r="A41" i="17"/>
  <c r="A306" i="17" s="1"/>
  <c r="A571" i="17" s="1"/>
  <c r="A836" i="17" s="1"/>
  <c r="A1101" i="17" s="1"/>
  <c r="A41" i="13"/>
  <c r="A306" i="13" s="1"/>
  <c r="A571" i="13" s="1"/>
  <c r="A836" i="13" s="1"/>
  <c r="A1101" i="13" s="1"/>
  <c r="A59" i="17"/>
  <c r="A324" i="17" s="1"/>
  <c r="A59" i="13"/>
  <c r="A324" i="13" s="1"/>
  <c r="A589" i="13" s="1"/>
  <c r="A854" i="13" s="1"/>
  <c r="A1119" i="13" s="1"/>
  <c r="A246" i="17"/>
  <c r="A511" i="17" s="1"/>
  <c r="A776" i="17" s="1"/>
  <c r="A1041" i="17" s="1"/>
  <c r="A1306" i="17" s="1"/>
  <c r="A246" i="13"/>
  <c r="A511" i="13" s="1"/>
  <c r="A776" i="13" s="1"/>
  <c r="A1041" i="13" s="1"/>
  <c r="A1306" i="13" s="1"/>
  <c r="A230" i="17"/>
  <c r="A495" i="17" s="1"/>
  <c r="A760" i="17" s="1"/>
  <c r="A1025" i="17" s="1"/>
  <c r="A1290" i="17" s="1"/>
  <c r="A230" i="13"/>
  <c r="A495" i="13" s="1"/>
  <c r="A760" i="13" s="1"/>
  <c r="A1025" i="13" s="1"/>
  <c r="A1290" i="13" s="1"/>
  <c r="A214" i="17"/>
  <c r="A479" i="17" s="1"/>
  <c r="A744" i="17" s="1"/>
  <c r="A1009" i="17" s="1"/>
  <c r="A1274" i="17" s="1"/>
  <c r="A214" i="13"/>
  <c r="A479" i="13" s="1"/>
  <c r="A744" i="13" s="1"/>
  <c r="A1009" i="13" s="1"/>
  <c r="A1274" i="13" s="1"/>
  <c r="A198" i="17"/>
  <c r="A463" i="17" s="1"/>
  <c r="A728" i="17" s="1"/>
  <c r="A993" i="17" s="1"/>
  <c r="A1258" i="17" s="1"/>
  <c r="A198" i="13"/>
  <c r="A463" i="13" s="1"/>
  <c r="A728" i="13" s="1"/>
  <c r="A993" i="13" s="1"/>
  <c r="A1258" i="13" s="1"/>
  <c r="A182" i="17"/>
  <c r="A447" i="17" s="1"/>
  <c r="A712" i="17" s="1"/>
  <c r="A977" i="17" s="1"/>
  <c r="A1242" i="17" s="1"/>
  <c r="A182" i="13"/>
  <c r="A447" i="13" s="1"/>
  <c r="A712" i="13" s="1"/>
  <c r="A977" i="13" s="1"/>
  <c r="A1242" i="13" s="1"/>
  <c r="A166" i="17"/>
  <c r="A431" i="17" s="1"/>
  <c r="A696" i="17" s="1"/>
  <c r="A961" i="17" s="1"/>
  <c r="A1226" i="17" s="1"/>
  <c r="A166" i="13"/>
  <c r="A431" i="13" s="1"/>
  <c r="A696" i="13" s="1"/>
  <c r="A961" i="13" s="1"/>
  <c r="A1226" i="13" s="1"/>
  <c r="A150" i="17"/>
  <c r="A415" i="17" s="1"/>
  <c r="A680" i="17" s="1"/>
  <c r="A945" i="17" s="1"/>
  <c r="A1210" i="17" s="1"/>
  <c r="A150" i="13"/>
  <c r="A415" i="13" s="1"/>
  <c r="A680" i="13" s="1"/>
  <c r="A945" i="13" s="1"/>
  <c r="A1210" i="13" s="1"/>
  <c r="A134" i="17"/>
  <c r="A399" i="17" s="1"/>
  <c r="A664" i="17" s="1"/>
  <c r="A929" i="17" s="1"/>
  <c r="A1194" i="17" s="1"/>
  <c r="A134" i="13"/>
  <c r="A399" i="13" s="1"/>
  <c r="A664" i="13" s="1"/>
  <c r="A929" i="13" s="1"/>
  <c r="A1194" i="13" s="1"/>
  <c r="A118" i="17"/>
  <c r="A383" i="17" s="1"/>
  <c r="A648" i="17" s="1"/>
  <c r="A913" i="17" s="1"/>
  <c r="A1178" i="17" s="1"/>
  <c r="A118" i="13"/>
  <c r="A383" i="13" s="1"/>
  <c r="A648" i="13" s="1"/>
  <c r="A913" i="13" s="1"/>
  <c r="A1178" i="13" s="1"/>
  <c r="A102" i="17"/>
  <c r="A367" i="17" s="1"/>
  <c r="A102" i="13"/>
  <c r="A367" i="13" s="1"/>
  <c r="A632" i="13" s="1"/>
  <c r="A897" i="13" s="1"/>
  <c r="A1162" i="13" s="1"/>
  <c r="A86" i="17"/>
  <c r="A351" i="17" s="1"/>
  <c r="A86" i="13"/>
  <c r="A351" i="13" s="1"/>
  <c r="A616" i="13" s="1"/>
  <c r="A881" i="13" s="1"/>
  <c r="A1146" i="13" s="1"/>
  <c r="A70" i="17"/>
  <c r="A335" i="17" s="1"/>
  <c r="A70" i="13"/>
  <c r="A335" i="13" s="1"/>
  <c r="A600" i="13" s="1"/>
  <c r="A865" i="13" s="1"/>
  <c r="A1130" i="13" s="1"/>
  <c r="A54" i="17"/>
  <c r="A319" i="17" s="1"/>
  <c r="A54" i="13"/>
  <c r="A319" i="13" s="1"/>
  <c r="A584" i="13" s="1"/>
  <c r="A849" i="13" s="1"/>
  <c r="A1114" i="13" s="1"/>
  <c r="A38" i="17"/>
  <c r="A303" i="17" s="1"/>
  <c r="A568" i="17" s="1"/>
  <c r="A833" i="17" s="1"/>
  <c r="A1098" i="17" s="1"/>
  <c r="A38" i="13"/>
  <c r="A303" i="13" s="1"/>
  <c r="A568" i="13" s="1"/>
  <c r="A833" i="13" s="1"/>
  <c r="A1098" i="13" s="1"/>
  <c r="A22" i="17"/>
  <c r="A287" i="17" s="1"/>
  <c r="A552" i="17" s="1"/>
  <c r="A817" i="17" s="1"/>
  <c r="A1082" i="17" s="1"/>
  <c r="A22" i="13"/>
  <c r="A287" i="13" s="1"/>
  <c r="A552" i="13" s="1"/>
  <c r="A817" i="13" s="1"/>
  <c r="A1082" i="13" s="1"/>
  <c r="A249" i="17"/>
  <c r="A514" i="17" s="1"/>
  <c r="A779" i="17" s="1"/>
  <c r="A1044" i="17" s="1"/>
  <c r="A1309" i="17" s="1"/>
  <c r="A249" i="13"/>
  <c r="A514" i="13" s="1"/>
  <c r="A779" i="13" s="1"/>
  <c r="A1044" i="13" s="1"/>
  <c r="A1309" i="13" s="1"/>
  <c r="A205" i="17"/>
  <c r="A470" i="17" s="1"/>
  <c r="A735" i="17" s="1"/>
  <c r="A1000" i="17" s="1"/>
  <c r="A1265" i="17" s="1"/>
  <c r="A205" i="13"/>
  <c r="A470" i="13" s="1"/>
  <c r="A735" i="13" s="1"/>
  <c r="A1000" i="13" s="1"/>
  <c r="A1265" i="13" s="1"/>
  <c r="A153" i="17"/>
  <c r="A418" i="17" s="1"/>
  <c r="A683" i="17" s="1"/>
  <c r="A948" i="17" s="1"/>
  <c r="A1213" i="17" s="1"/>
  <c r="A153" i="13"/>
  <c r="A418" i="13" s="1"/>
  <c r="A683" i="13" s="1"/>
  <c r="A948" i="13" s="1"/>
  <c r="A1213" i="13" s="1"/>
  <c r="A109" i="17"/>
  <c r="A374" i="17" s="1"/>
  <c r="A639" i="17" s="1"/>
  <c r="A904" i="17" s="1"/>
  <c r="A1169" i="17" s="1"/>
  <c r="A109" i="13"/>
  <c r="A374" i="13" s="1"/>
  <c r="A639" i="13" s="1"/>
  <c r="A904" i="13" s="1"/>
  <c r="A1169" i="13" s="1"/>
  <c r="A61" i="17"/>
  <c r="A326" i="17" s="1"/>
  <c r="A61" i="13"/>
  <c r="A326" i="13" s="1"/>
  <c r="A591" i="13" s="1"/>
  <c r="A856" i="13" s="1"/>
  <c r="A1121" i="13" s="1"/>
  <c r="A13" i="17"/>
  <c r="A278" i="17" s="1"/>
  <c r="A543" i="17" s="1"/>
  <c r="A808" i="17" s="1"/>
  <c r="A1073" i="17" s="1"/>
  <c r="A13" i="13"/>
  <c r="A278" i="13" s="1"/>
  <c r="A543" i="13" s="1"/>
  <c r="A808" i="13" s="1"/>
  <c r="A1073" i="13" s="1"/>
  <c r="A197" i="17"/>
  <c r="A462" i="17" s="1"/>
  <c r="A727" i="17" s="1"/>
  <c r="A992" i="17" s="1"/>
  <c r="A1257" i="17" s="1"/>
  <c r="A197" i="13"/>
  <c r="A462" i="13" s="1"/>
  <c r="A727" i="13" s="1"/>
  <c r="A992" i="13" s="1"/>
  <c r="A1257" i="13" s="1"/>
  <c r="A149" i="17"/>
  <c r="A414" i="17" s="1"/>
  <c r="A679" i="17" s="1"/>
  <c r="A944" i="17" s="1"/>
  <c r="A1209" i="17" s="1"/>
  <c r="A149" i="13"/>
  <c r="A414" i="13" s="1"/>
  <c r="A679" i="13" s="1"/>
  <c r="A944" i="13" s="1"/>
  <c r="A1209" i="13" s="1"/>
  <c r="A101" i="17"/>
  <c r="A366" i="17" s="1"/>
  <c r="A101" i="13"/>
  <c r="A366" i="13" s="1"/>
  <c r="A631" i="13" s="1"/>
  <c r="A896" i="13" s="1"/>
  <c r="A1161" i="13" s="1"/>
  <c r="A53" i="17"/>
  <c r="A318" i="17" s="1"/>
  <c r="A583" i="17" s="1"/>
  <c r="A848" i="17" s="1"/>
  <c r="A1113" i="17" s="1"/>
  <c r="A53" i="13"/>
  <c r="A318" i="13" s="1"/>
  <c r="A583" i="13" s="1"/>
  <c r="A848" i="13" s="1"/>
  <c r="A1113" i="13" s="1"/>
  <c r="A224" i="17"/>
  <c r="A489" i="17" s="1"/>
  <c r="A754" i="17" s="1"/>
  <c r="A1019" i="17" s="1"/>
  <c r="A1284" i="17" s="1"/>
  <c r="A224" i="13"/>
  <c r="A489" i="13" s="1"/>
  <c r="A754" i="13" s="1"/>
  <c r="A1019" i="13" s="1"/>
  <c r="A1284" i="13" s="1"/>
  <c r="A196" i="17"/>
  <c r="A461" i="17" s="1"/>
  <c r="A726" i="17" s="1"/>
  <c r="A991" i="17" s="1"/>
  <c r="A1256" i="17" s="1"/>
  <c r="A196" i="13"/>
  <c r="A461" i="13" s="1"/>
  <c r="A726" i="13" s="1"/>
  <c r="A991" i="13" s="1"/>
  <c r="A1256" i="13" s="1"/>
  <c r="A168" i="17"/>
  <c r="A433" i="17" s="1"/>
  <c r="A698" i="17" s="1"/>
  <c r="A963" i="17" s="1"/>
  <c r="A1228" i="17" s="1"/>
  <c r="A168" i="13"/>
  <c r="A433" i="13" s="1"/>
  <c r="A698" i="13" s="1"/>
  <c r="A963" i="13" s="1"/>
  <c r="A1228" i="13" s="1"/>
  <c r="A132" i="17"/>
  <c r="A397" i="17" s="1"/>
  <c r="A662" i="17" s="1"/>
  <c r="A927" i="17" s="1"/>
  <c r="A1192" i="17" s="1"/>
  <c r="A132" i="13"/>
  <c r="A397" i="13" s="1"/>
  <c r="A662" i="13" s="1"/>
  <c r="A927" i="13" s="1"/>
  <c r="A1192" i="13" s="1"/>
  <c r="A100" i="17"/>
  <c r="A365" i="17" s="1"/>
  <c r="A630" i="17" s="1"/>
  <c r="A895" i="17" s="1"/>
  <c r="A1160" i="17" s="1"/>
  <c r="A100" i="13"/>
  <c r="A365" i="13" s="1"/>
  <c r="A630" i="13" s="1"/>
  <c r="A895" i="13" s="1"/>
  <c r="A1160" i="13" s="1"/>
  <c r="A68" i="17"/>
  <c r="A333" i="17" s="1"/>
  <c r="A598" i="17" s="1"/>
  <c r="A863" i="17" s="1"/>
  <c r="A1128" i="17" s="1"/>
  <c r="A68" i="13"/>
  <c r="A333" i="13" s="1"/>
  <c r="A598" i="13" s="1"/>
  <c r="A863" i="13" s="1"/>
  <c r="A1128" i="13" s="1"/>
  <c r="A36" i="17"/>
  <c r="A301" i="17" s="1"/>
  <c r="A566" i="17" s="1"/>
  <c r="A831" i="17" s="1"/>
  <c r="A1096" i="17" s="1"/>
  <c r="A36" i="13"/>
  <c r="A301" i="13" s="1"/>
  <c r="A566" i="13" s="1"/>
  <c r="A831" i="13" s="1"/>
  <c r="A1096" i="13" s="1"/>
  <c r="A256" i="17"/>
  <c r="A521" i="17" s="1"/>
  <c r="A786" i="17" s="1"/>
  <c r="A1051" i="17" s="1"/>
  <c r="A1316" i="17" s="1"/>
  <c r="A256" i="13"/>
  <c r="A521" i="13" s="1"/>
  <c r="A786" i="13" s="1"/>
  <c r="A1051" i="13" s="1"/>
  <c r="A1316" i="13" s="1"/>
  <c r="A240" i="17"/>
  <c r="A505" i="17" s="1"/>
  <c r="A770" i="17" s="1"/>
  <c r="A1035" i="17" s="1"/>
  <c r="A1300" i="17" s="1"/>
  <c r="A240" i="13"/>
  <c r="A505" i="13" s="1"/>
  <c r="A770" i="13" s="1"/>
  <c r="A1035" i="13" s="1"/>
  <c r="A1300" i="13" s="1"/>
  <c r="A208" i="17"/>
  <c r="A473" i="17" s="1"/>
  <c r="A738" i="17" s="1"/>
  <c r="A1003" i="17" s="1"/>
  <c r="A1268" i="17" s="1"/>
  <c r="A208" i="13"/>
  <c r="A473" i="13" s="1"/>
  <c r="A738" i="13" s="1"/>
  <c r="A1003" i="13" s="1"/>
  <c r="A1268" i="13" s="1"/>
  <c r="A176" i="17"/>
  <c r="A441" i="17" s="1"/>
  <c r="A706" i="17" s="1"/>
  <c r="A971" i="17" s="1"/>
  <c r="A1236" i="17" s="1"/>
  <c r="A176" i="13"/>
  <c r="A441" i="13" s="1"/>
  <c r="A706" i="13" s="1"/>
  <c r="A971" i="13" s="1"/>
  <c r="A1236" i="13" s="1"/>
  <c r="A144" i="17"/>
  <c r="A409" i="17" s="1"/>
  <c r="A674" i="17" s="1"/>
  <c r="A939" i="17" s="1"/>
  <c r="A1204" i="17" s="1"/>
  <c r="A144" i="13"/>
  <c r="A409" i="13" s="1"/>
  <c r="A674" i="13" s="1"/>
  <c r="A939" i="13" s="1"/>
  <c r="A1204" i="13" s="1"/>
  <c r="A108" i="17"/>
  <c r="A373" i="17" s="1"/>
  <c r="A638" i="17" s="1"/>
  <c r="A903" i="17" s="1"/>
  <c r="A1168" i="17" s="1"/>
  <c r="A108" i="13"/>
  <c r="A373" i="13" s="1"/>
  <c r="A638" i="13" s="1"/>
  <c r="A903" i="13" s="1"/>
  <c r="A1168" i="13" s="1"/>
  <c r="A80" i="17"/>
  <c r="A345" i="17" s="1"/>
  <c r="A610" i="17" s="1"/>
  <c r="A875" i="17" s="1"/>
  <c r="A1140" i="17" s="1"/>
  <c r="A80" i="13"/>
  <c r="A345" i="13" s="1"/>
  <c r="A610" i="13" s="1"/>
  <c r="A875" i="13" s="1"/>
  <c r="A1140" i="13" s="1"/>
  <c r="A48" i="17"/>
  <c r="A313" i="17" s="1"/>
  <c r="A578" i="17" s="1"/>
  <c r="A843" i="17" s="1"/>
  <c r="A1108" i="17" s="1"/>
  <c r="A48" i="13"/>
  <c r="A313" i="13" s="1"/>
  <c r="A578" i="13" s="1"/>
  <c r="A843" i="13" s="1"/>
  <c r="A1108" i="13" s="1"/>
  <c r="A16" i="17"/>
  <c r="A281" i="17" s="1"/>
  <c r="A546" i="17" s="1"/>
  <c r="A811" i="17" s="1"/>
  <c r="A1076" i="17" s="1"/>
  <c r="A16" i="13"/>
  <c r="A281" i="13" s="1"/>
  <c r="A546" i="13" s="1"/>
  <c r="A811" i="13" s="1"/>
  <c r="A1076" i="13" s="1"/>
  <c r="A19" i="17"/>
  <c r="A284" i="17" s="1"/>
  <c r="A549" i="17" s="1"/>
  <c r="A814" i="17" s="1"/>
  <c r="A1079" i="17" s="1"/>
  <c r="A19" i="13"/>
  <c r="A284" i="13" s="1"/>
  <c r="A549" i="13" s="1"/>
  <c r="A814" i="13" s="1"/>
  <c r="A1079" i="13" s="1"/>
  <c r="A35" i="17"/>
  <c r="A300" i="17" s="1"/>
  <c r="A565" i="17" s="1"/>
  <c r="A830" i="17" s="1"/>
  <c r="A1095" i="17" s="1"/>
  <c r="A35" i="13"/>
  <c r="A300" i="13" s="1"/>
  <c r="A565" i="13" s="1"/>
  <c r="A830" i="13" s="1"/>
  <c r="A1095" i="13" s="1"/>
  <c r="A243" i="17"/>
  <c r="A508" i="17" s="1"/>
  <c r="A773" i="17" s="1"/>
  <c r="A1038" i="17" s="1"/>
  <c r="A1303" i="17" s="1"/>
  <c r="A243" i="13"/>
  <c r="A508" i="13" s="1"/>
  <c r="A773" i="13" s="1"/>
  <c r="A1038" i="13" s="1"/>
  <c r="A1303" i="13" s="1"/>
  <c r="A227" i="17"/>
  <c r="A492" i="17" s="1"/>
  <c r="A757" i="17" s="1"/>
  <c r="A1022" i="17" s="1"/>
  <c r="A1287" i="17" s="1"/>
  <c r="A227" i="13"/>
  <c r="A492" i="13" s="1"/>
  <c r="A757" i="13" s="1"/>
  <c r="A1022" i="13" s="1"/>
  <c r="A1287" i="13" s="1"/>
  <c r="A211" i="17"/>
  <c r="A476" i="17" s="1"/>
  <c r="A741" i="17" s="1"/>
  <c r="A1006" i="17" s="1"/>
  <c r="A1271" i="17" s="1"/>
  <c r="A211" i="13"/>
  <c r="A476" i="13" s="1"/>
  <c r="A741" i="13" s="1"/>
  <c r="A1006" i="13" s="1"/>
  <c r="A1271" i="13" s="1"/>
  <c r="A195" i="17"/>
  <c r="A460" i="17" s="1"/>
  <c r="A725" i="17" s="1"/>
  <c r="A990" i="17" s="1"/>
  <c r="A1255" i="17" s="1"/>
  <c r="A195" i="13"/>
  <c r="A460" i="13" s="1"/>
  <c r="A725" i="13" s="1"/>
  <c r="A990" i="13" s="1"/>
  <c r="A1255" i="13" s="1"/>
  <c r="A179" i="17"/>
  <c r="A444" i="17" s="1"/>
  <c r="A709" i="17" s="1"/>
  <c r="A974" i="17" s="1"/>
  <c r="A1239" i="17" s="1"/>
  <c r="A179" i="13"/>
  <c r="A444" i="13" s="1"/>
  <c r="A709" i="13" s="1"/>
  <c r="A974" i="13" s="1"/>
  <c r="A1239" i="13" s="1"/>
  <c r="A163" i="17"/>
  <c r="A428" i="17" s="1"/>
  <c r="A693" i="17" s="1"/>
  <c r="A958" i="17" s="1"/>
  <c r="A1223" i="17" s="1"/>
  <c r="A163" i="13"/>
  <c r="A428" i="13" s="1"/>
  <c r="A693" i="13" s="1"/>
  <c r="A958" i="13" s="1"/>
  <c r="A1223" i="13" s="1"/>
  <c r="A147" i="17"/>
  <c r="A412" i="17" s="1"/>
  <c r="A677" i="17" s="1"/>
  <c r="A942" i="17" s="1"/>
  <c r="A1207" i="17" s="1"/>
  <c r="A147" i="13"/>
  <c r="A412" i="13" s="1"/>
  <c r="A677" i="13" s="1"/>
  <c r="A942" i="13" s="1"/>
  <c r="A1207" i="13" s="1"/>
  <c r="A131" i="17"/>
  <c r="A396" i="17" s="1"/>
  <c r="A661" i="17" s="1"/>
  <c r="A926" i="17" s="1"/>
  <c r="A1191" i="17" s="1"/>
  <c r="A131" i="13"/>
  <c r="A396" i="13" s="1"/>
  <c r="A661" i="13" s="1"/>
  <c r="A926" i="13" s="1"/>
  <c r="A1191" i="13" s="1"/>
  <c r="A115" i="17"/>
  <c r="A380" i="17" s="1"/>
  <c r="A645" i="17" s="1"/>
  <c r="A910" i="17" s="1"/>
  <c r="A1175" i="17" s="1"/>
  <c r="A115" i="13"/>
  <c r="A380" i="13" s="1"/>
  <c r="A645" i="13" s="1"/>
  <c r="A910" i="13" s="1"/>
  <c r="A1175" i="13" s="1"/>
  <c r="A99" i="17"/>
  <c r="A364" i="17" s="1"/>
  <c r="A99" i="13"/>
  <c r="A364" i="13" s="1"/>
  <c r="A629" i="13" s="1"/>
  <c r="A894" i="13" s="1"/>
  <c r="A1159" i="13" s="1"/>
  <c r="A79" i="17"/>
  <c r="A344" i="17" s="1"/>
  <c r="A79" i="13"/>
  <c r="A344" i="13" s="1"/>
  <c r="A609" i="13" s="1"/>
  <c r="A874" i="13" s="1"/>
  <c r="A1139" i="13" s="1"/>
  <c r="A47" i="17"/>
  <c r="A312" i="17" s="1"/>
  <c r="A577" i="17" s="1"/>
  <c r="A842" i="17" s="1"/>
  <c r="A1107" i="17" s="1"/>
  <c r="A47" i="13"/>
  <c r="A312" i="13" s="1"/>
  <c r="A577" i="13" s="1"/>
  <c r="A842" i="13" s="1"/>
  <c r="A1107" i="13" s="1"/>
  <c r="A15" i="17"/>
  <c r="A280" i="17" s="1"/>
  <c r="A545" i="17" s="1"/>
  <c r="A810" i="17" s="1"/>
  <c r="A1075" i="17" s="1"/>
  <c r="A15" i="13"/>
  <c r="A280" i="13" s="1"/>
  <c r="A545" i="13" s="1"/>
  <c r="A810" i="13" s="1"/>
  <c r="A1075" i="13" s="1"/>
  <c r="A209" i="17"/>
  <c r="A474" i="17" s="1"/>
  <c r="A739" i="17" s="1"/>
  <c r="A1004" i="17" s="1"/>
  <c r="A1269" i="17" s="1"/>
  <c r="A209" i="13"/>
  <c r="A474" i="13" s="1"/>
  <c r="A739" i="13" s="1"/>
  <c r="A1004" i="13" s="1"/>
  <c r="A1269" i="13" s="1"/>
  <c r="A165" i="17"/>
  <c r="A430" i="17" s="1"/>
  <c r="A695" i="17" s="1"/>
  <c r="A960" i="17" s="1"/>
  <c r="A1225" i="17" s="1"/>
  <c r="A165" i="13"/>
  <c r="A430" i="13" s="1"/>
  <c r="A695" i="13" s="1"/>
  <c r="A960" i="13" s="1"/>
  <c r="A1225" i="13" s="1"/>
  <c r="A125" i="17"/>
  <c r="A390" i="17" s="1"/>
  <c r="A655" i="17" s="1"/>
  <c r="A920" i="17" s="1"/>
  <c r="A1185" i="17" s="1"/>
  <c r="A125" i="13"/>
  <c r="A390" i="13" s="1"/>
  <c r="A655" i="13" s="1"/>
  <c r="A920" i="13" s="1"/>
  <c r="A1185" i="13" s="1"/>
  <c r="A77" i="17"/>
  <c r="A342" i="17" s="1"/>
  <c r="A77" i="13"/>
  <c r="A342" i="13" s="1"/>
  <c r="A607" i="13" s="1"/>
  <c r="A872" i="13" s="1"/>
  <c r="A1137" i="13" s="1"/>
  <c r="A29" i="17"/>
  <c r="A294" i="17" s="1"/>
  <c r="A559" i="17" s="1"/>
  <c r="A824" i="17" s="1"/>
  <c r="A1089" i="17" s="1"/>
  <c r="A29" i="13"/>
  <c r="A294" i="13" s="1"/>
  <c r="A559" i="13" s="1"/>
  <c r="A824" i="13" s="1"/>
  <c r="A1089" i="13" s="1"/>
  <c r="A27" i="17"/>
  <c r="A292" i="17" s="1"/>
  <c r="A557" i="17" s="1"/>
  <c r="A822" i="17" s="1"/>
  <c r="A1087" i="17" s="1"/>
  <c r="A27" i="13"/>
  <c r="A292" i="13" s="1"/>
  <c r="A557" i="13" s="1"/>
  <c r="A822" i="13" s="1"/>
  <c r="A1087" i="13" s="1"/>
  <c r="A242" i="17"/>
  <c r="A507" i="17" s="1"/>
  <c r="A772" i="17" s="1"/>
  <c r="A1037" i="17" s="1"/>
  <c r="A1302" i="17" s="1"/>
  <c r="A242" i="13"/>
  <c r="A507" i="13" s="1"/>
  <c r="A772" i="13" s="1"/>
  <c r="A1037" i="13" s="1"/>
  <c r="A1302" i="13" s="1"/>
  <c r="A226" i="17"/>
  <c r="A491" i="17" s="1"/>
  <c r="A756" i="17" s="1"/>
  <c r="A1021" i="17" s="1"/>
  <c r="A1286" i="17" s="1"/>
  <c r="A226" i="13"/>
  <c r="A491" i="13" s="1"/>
  <c r="A756" i="13" s="1"/>
  <c r="A1021" i="13" s="1"/>
  <c r="A1286" i="13" s="1"/>
  <c r="A210" i="17"/>
  <c r="A475" i="17" s="1"/>
  <c r="A740" i="17" s="1"/>
  <c r="A1005" i="17" s="1"/>
  <c r="A1270" i="17" s="1"/>
  <c r="A210" i="13"/>
  <c r="A475" i="13" s="1"/>
  <c r="A740" i="13" s="1"/>
  <c r="A1005" i="13" s="1"/>
  <c r="A1270" i="13" s="1"/>
  <c r="A194" i="17"/>
  <c r="A459" i="17" s="1"/>
  <c r="A724" i="17" s="1"/>
  <c r="A989" i="17" s="1"/>
  <c r="A1254" i="17" s="1"/>
  <c r="A194" i="13"/>
  <c r="A459" i="13" s="1"/>
  <c r="A724" i="13" s="1"/>
  <c r="A989" i="13" s="1"/>
  <c r="A1254" i="13" s="1"/>
  <c r="A178" i="17"/>
  <c r="A443" i="17" s="1"/>
  <c r="A708" i="17" s="1"/>
  <c r="A973" i="17" s="1"/>
  <c r="A1238" i="17" s="1"/>
  <c r="A178" i="13"/>
  <c r="A443" i="13" s="1"/>
  <c r="A708" i="13" s="1"/>
  <c r="A973" i="13" s="1"/>
  <c r="A1238" i="13" s="1"/>
  <c r="A162" i="17"/>
  <c r="A427" i="17" s="1"/>
  <c r="A692" i="17" s="1"/>
  <c r="A957" i="17" s="1"/>
  <c r="A1222" i="17" s="1"/>
  <c r="A162" i="13"/>
  <c r="A427" i="13" s="1"/>
  <c r="A692" i="13" s="1"/>
  <c r="A957" i="13" s="1"/>
  <c r="A1222" i="13" s="1"/>
  <c r="A146" i="17"/>
  <c r="A411" i="17" s="1"/>
  <c r="A676" i="17" s="1"/>
  <c r="A941" i="17" s="1"/>
  <c r="A1206" i="17" s="1"/>
  <c r="A146" i="13"/>
  <c r="A411" i="13" s="1"/>
  <c r="A676" i="13" s="1"/>
  <c r="A941" i="13" s="1"/>
  <c r="A1206" i="13" s="1"/>
  <c r="A130" i="17"/>
  <c r="A395" i="17" s="1"/>
  <c r="A660" i="17" s="1"/>
  <c r="A925" i="17" s="1"/>
  <c r="A1190" i="17" s="1"/>
  <c r="A130" i="13"/>
  <c r="A395" i="13" s="1"/>
  <c r="A660" i="13" s="1"/>
  <c r="A925" i="13" s="1"/>
  <c r="A1190" i="13" s="1"/>
  <c r="A114" i="17"/>
  <c r="A379" i="17" s="1"/>
  <c r="A644" i="17" s="1"/>
  <c r="A909" i="17" s="1"/>
  <c r="A1174" i="17" s="1"/>
  <c r="A114" i="13"/>
  <c r="A379" i="13" s="1"/>
  <c r="A644" i="13" s="1"/>
  <c r="A909" i="13" s="1"/>
  <c r="A1174" i="13" s="1"/>
  <c r="A98" i="17"/>
  <c r="A363" i="17" s="1"/>
  <c r="A98" i="13"/>
  <c r="A363" i="13" s="1"/>
  <c r="A628" i="13" s="1"/>
  <c r="A893" i="13" s="1"/>
  <c r="A1158" i="13" s="1"/>
  <c r="A82" i="17"/>
  <c r="A347" i="17" s="1"/>
  <c r="A82" i="13"/>
  <c r="A347" i="13" s="1"/>
  <c r="A612" i="13" s="1"/>
  <c r="A877" i="13" s="1"/>
  <c r="A1142" i="13" s="1"/>
  <c r="A66" i="17"/>
  <c r="A331" i="17" s="1"/>
  <c r="A66" i="13"/>
  <c r="A331" i="13" s="1"/>
  <c r="A596" i="13" s="1"/>
  <c r="A861" i="13" s="1"/>
  <c r="A1126" i="13" s="1"/>
  <c r="A50" i="17"/>
  <c r="A315" i="17" s="1"/>
  <c r="A50" i="13"/>
  <c r="A315" i="13" s="1"/>
  <c r="A580" i="13" s="1"/>
  <c r="A845" i="13" s="1"/>
  <c r="A1110" i="13" s="1"/>
  <c r="A34" i="17"/>
  <c r="A299" i="17" s="1"/>
  <c r="A564" i="17" s="1"/>
  <c r="A829" i="17" s="1"/>
  <c r="A1094" i="17" s="1"/>
  <c r="A34" i="13"/>
  <c r="A299" i="13" s="1"/>
  <c r="A564" i="13" s="1"/>
  <c r="A829" i="13" s="1"/>
  <c r="A1094" i="13" s="1"/>
  <c r="A18" i="17"/>
  <c r="A283" i="17" s="1"/>
  <c r="A548" i="17" s="1"/>
  <c r="A813" i="17" s="1"/>
  <c r="A1078" i="17" s="1"/>
  <c r="A18" i="13"/>
  <c r="A283" i="13" s="1"/>
  <c r="A548" i="13" s="1"/>
  <c r="A813" i="13" s="1"/>
  <c r="A1078" i="13" s="1"/>
  <c r="A237" i="17"/>
  <c r="A502" i="17" s="1"/>
  <c r="A767" i="17" s="1"/>
  <c r="A1032" i="17" s="1"/>
  <c r="A1297" i="17" s="1"/>
  <c r="A237" i="13"/>
  <c r="A502" i="13" s="1"/>
  <c r="A767" i="13" s="1"/>
  <c r="A1032" i="13" s="1"/>
  <c r="A1297" i="13" s="1"/>
  <c r="A193" i="17"/>
  <c r="A458" i="17" s="1"/>
  <c r="A723" i="17" s="1"/>
  <c r="A988" i="17" s="1"/>
  <c r="A1253" i="17" s="1"/>
  <c r="A193" i="13"/>
  <c r="A458" i="13" s="1"/>
  <c r="A723" i="13" s="1"/>
  <c r="A988" i="13" s="1"/>
  <c r="A1253" i="13" s="1"/>
  <c r="A141" i="17"/>
  <c r="A406" i="17" s="1"/>
  <c r="A671" i="17" s="1"/>
  <c r="A936" i="17" s="1"/>
  <c r="A1201" i="17" s="1"/>
  <c r="A141" i="13"/>
  <c r="A406" i="13" s="1"/>
  <c r="A671" i="13" s="1"/>
  <c r="A936" i="13" s="1"/>
  <c r="A1201" i="13" s="1"/>
  <c r="A93" i="17"/>
  <c r="A358" i="17" s="1"/>
  <c r="A93" i="13"/>
  <c r="A358" i="13" s="1"/>
  <c r="A623" i="13" s="1"/>
  <c r="A888" i="13" s="1"/>
  <c r="A1153" i="13" s="1"/>
  <c r="A45" i="17"/>
  <c r="A310" i="17" s="1"/>
  <c r="A575" i="17" s="1"/>
  <c r="A840" i="17" s="1"/>
  <c r="A1105" i="17" s="1"/>
  <c r="A45" i="13"/>
  <c r="A310" i="13" s="1"/>
  <c r="A575" i="13" s="1"/>
  <c r="A840" i="13" s="1"/>
  <c r="A1105" i="13" s="1"/>
  <c r="A241" i="17"/>
  <c r="A506" i="17" s="1"/>
  <c r="A771" i="17" s="1"/>
  <c r="A1036" i="17" s="1"/>
  <c r="A1301" i="17" s="1"/>
  <c r="A241" i="13"/>
  <c r="A506" i="13" s="1"/>
  <c r="A771" i="13" s="1"/>
  <c r="A1036" i="13" s="1"/>
  <c r="A1301" i="13" s="1"/>
  <c r="A185" i="17"/>
  <c r="A450" i="17" s="1"/>
  <c r="A715" i="17" s="1"/>
  <c r="A980" i="17" s="1"/>
  <c r="A1245" i="17" s="1"/>
  <c r="A185" i="13"/>
  <c r="A450" i="13" s="1"/>
  <c r="A715" i="13" s="1"/>
  <c r="A980" i="13" s="1"/>
  <c r="A1245" i="13" s="1"/>
  <c r="A129" i="17"/>
  <c r="A394" i="17" s="1"/>
  <c r="A659" i="17" s="1"/>
  <c r="A924" i="17" s="1"/>
  <c r="A1189" i="17" s="1"/>
  <c r="A129" i="13"/>
  <c r="A394" i="13" s="1"/>
  <c r="A659" i="13" s="1"/>
  <c r="A924" i="13" s="1"/>
  <c r="A1189" i="13" s="1"/>
  <c r="A85" i="17"/>
  <c r="A350" i="17" s="1"/>
  <c r="A85" i="13"/>
  <c r="A350" i="13" s="1"/>
  <c r="A615" i="13" s="1"/>
  <c r="A880" i="13" s="1"/>
  <c r="A1145" i="13" s="1"/>
  <c r="A37" i="17"/>
  <c r="A302" i="17" s="1"/>
  <c r="A567" i="17" s="1"/>
  <c r="A832" i="17" s="1"/>
  <c r="A1097" i="17" s="1"/>
  <c r="A37" i="13"/>
  <c r="A302" i="13" s="1"/>
  <c r="A567" i="13" s="1"/>
  <c r="A832" i="13" s="1"/>
  <c r="A1097" i="13" s="1"/>
  <c r="A216" i="17"/>
  <c r="A481" i="17" s="1"/>
  <c r="A746" i="17" s="1"/>
  <c r="A1011" i="17" s="1"/>
  <c r="A1276" i="17" s="1"/>
  <c r="A216" i="13"/>
  <c r="A481" i="13" s="1"/>
  <c r="A746" i="13" s="1"/>
  <c r="A1011" i="13" s="1"/>
  <c r="A1276" i="13" s="1"/>
  <c r="A188" i="17"/>
  <c r="A453" i="17" s="1"/>
  <c r="A718" i="17" s="1"/>
  <c r="A983" i="17" s="1"/>
  <c r="A1248" i="17" s="1"/>
  <c r="A188" i="13"/>
  <c r="A453" i="13" s="1"/>
  <c r="A718" i="13" s="1"/>
  <c r="A983" i="13" s="1"/>
  <c r="A1248" i="13" s="1"/>
  <c r="A160" i="17"/>
  <c r="A425" i="17" s="1"/>
  <c r="A690" i="17" s="1"/>
  <c r="A955" i="17" s="1"/>
  <c r="A1220" i="17" s="1"/>
  <c r="A160" i="13"/>
  <c r="A425" i="13" s="1"/>
  <c r="A690" i="13" s="1"/>
  <c r="A955" i="13" s="1"/>
  <c r="A1220" i="13" s="1"/>
  <c r="A124" i="17"/>
  <c r="A389" i="17" s="1"/>
  <c r="A654" i="17" s="1"/>
  <c r="A919" i="17" s="1"/>
  <c r="A1184" i="17" s="1"/>
  <c r="A124" i="13"/>
  <c r="A389" i="13" s="1"/>
  <c r="A654" i="13" s="1"/>
  <c r="A919" i="13" s="1"/>
  <c r="A1184" i="13" s="1"/>
  <c r="A92" i="17"/>
  <c r="A357" i="17" s="1"/>
  <c r="A622" i="17" s="1"/>
  <c r="A887" i="17" s="1"/>
  <c r="A1152" i="17" s="1"/>
  <c r="A92" i="13"/>
  <c r="A357" i="13" s="1"/>
  <c r="A622" i="13" s="1"/>
  <c r="A887" i="13" s="1"/>
  <c r="A1152" i="13" s="1"/>
  <c r="A60" i="17"/>
  <c r="A325" i="17" s="1"/>
  <c r="A590" i="17" s="1"/>
  <c r="A855" i="17" s="1"/>
  <c r="A1120" i="17" s="1"/>
  <c r="A60" i="13"/>
  <c r="A325" i="13" s="1"/>
  <c r="A590" i="13" s="1"/>
  <c r="A855" i="13" s="1"/>
  <c r="A1120" i="13" s="1"/>
  <c r="A28" i="17"/>
  <c r="A293" i="17" s="1"/>
  <c r="A558" i="17" s="1"/>
  <c r="A823" i="17" s="1"/>
  <c r="A1088" i="17" s="1"/>
  <c r="A28" i="13"/>
  <c r="A293" i="13" s="1"/>
  <c r="A558" i="13" s="1"/>
  <c r="A823" i="13" s="1"/>
  <c r="A1088" i="13" s="1"/>
  <c r="A252" i="17"/>
  <c r="A517" i="17" s="1"/>
  <c r="A782" i="17" s="1"/>
  <c r="A1047" i="17" s="1"/>
  <c r="A1312" i="17" s="1"/>
  <c r="A252" i="13"/>
  <c r="A517" i="13" s="1"/>
  <c r="A782" i="13" s="1"/>
  <c r="A1047" i="13" s="1"/>
  <c r="A1312" i="13" s="1"/>
  <c r="A232" i="17"/>
  <c r="A497" i="17" s="1"/>
  <c r="A762" i="17" s="1"/>
  <c r="A1027" i="17" s="1"/>
  <c r="A1292" i="17" s="1"/>
  <c r="A232" i="13"/>
  <c r="A497" i="13" s="1"/>
  <c r="A762" i="13" s="1"/>
  <c r="A1027" i="13" s="1"/>
  <c r="A1292" i="13" s="1"/>
  <c r="A200" i="17"/>
  <c r="A465" i="17" s="1"/>
  <c r="A730" i="17" s="1"/>
  <c r="A995" i="17" s="1"/>
  <c r="A1260" i="17" s="1"/>
  <c r="A200" i="13"/>
  <c r="A465" i="13" s="1"/>
  <c r="A730" i="13" s="1"/>
  <c r="A995" i="13" s="1"/>
  <c r="A1260" i="13" s="1"/>
  <c r="A164" i="17"/>
  <c r="A429" i="17" s="1"/>
  <c r="A694" i="17" s="1"/>
  <c r="A959" i="17" s="1"/>
  <c r="A1224" i="17" s="1"/>
  <c r="A164" i="13"/>
  <c r="A429" i="13" s="1"/>
  <c r="A694" i="13" s="1"/>
  <c r="A959" i="13" s="1"/>
  <c r="A1224" i="13" s="1"/>
  <c r="A136" i="17"/>
  <c r="A401" i="17" s="1"/>
  <c r="A666" i="17" s="1"/>
  <c r="A931" i="17" s="1"/>
  <c r="A1196" i="17" s="1"/>
  <c r="A136" i="13"/>
  <c r="A401" i="13" s="1"/>
  <c r="A666" i="13" s="1"/>
  <c r="A931" i="13" s="1"/>
  <c r="A1196" i="13" s="1"/>
  <c r="A104" i="17"/>
  <c r="A369" i="17" s="1"/>
  <c r="A634" i="17" s="1"/>
  <c r="A899" i="17" s="1"/>
  <c r="A1164" i="17" s="1"/>
  <c r="A104" i="13"/>
  <c r="A369" i="13" s="1"/>
  <c r="A634" i="13" s="1"/>
  <c r="A899" i="13" s="1"/>
  <c r="A1164" i="13" s="1"/>
  <c r="A72" i="17"/>
  <c r="A337" i="17" s="1"/>
  <c r="A602" i="17" s="1"/>
  <c r="A867" i="17" s="1"/>
  <c r="A1132" i="17" s="1"/>
  <c r="A72" i="13"/>
  <c r="A337" i="13" s="1"/>
  <c r="A602" i="13" s="1"/>
  <c r="A867" i="13" s="1"/>
  <c r="A1132" i="13" s="1"/>
  <c r="A40" i="17"/>
  <c r="A305" i="17" s="1"/>
  <c r="A570" i="17" s="1"/>
  <c r="A835" i="17" s="1"/>
  <c r="A1100" i="17" s="1"/>
  <c r="A40" i="13"/>
  <c r="A305" i="13" s="1"/>
  <c r="A570" i="13" s="1"/>
  <c r="A835" i="13" s="1"/>
  <c r="A1100" i="13" s="1"/>
  <c r="A75" i="17"/>
  <c r="A340" i="17" s="1"/>
  <c r="A75" i="13"/>
  <c r="A340" i="13" s="1"/>
  <c r="A605" i="13" s="1"/>
  <c r="A870" i="13" s="1"/>
  <c r="A1135" i="13" s="1"/>
  <c r="A255" i="17"/>
  <c r="A520" i="17" s="1"/>
  <c r="A785" i="17" s="1"/>
  <c r="A1050" i="17" s="1"/>
  <c r="A1315" i="17" s="1"/>
  <c r="A255" i="13"/>
  <c r="A520" i="13" s="1"/>
  <c r="A785" i="13" s="1"/>
  <c r="A1050" i="13" s="1"/>
  <c r="A1315" i="13" s="1"/>
  <c r="A239" i="17"/>
  <c r="A504" i="17" s="1"/>
  <c r="A769" i="17" s="1"/>
  <c r="A1034" i="17" s="1"/>
  <c r="A1299" i="17" s="1"/>
  <c r="A239" i="13"/>
  <c r="A504" i="13" s="1"/>
  <c r="A769" i="13" s="1"/>
  <c r="A1034" i="13" s="1"/>
  <c r="A1299" i="13" s="1"/>
  <c r="A223" i="17"/>
  <c r="A488" i="17" s="1"/>
  <c r="A753" i="17" s="1"/>
  <c r="A1018" i="17" s="1"/>
  <c r="A1283" i="17" s="1"/>
  <c r="A223" i="13"/>
  <c r="A488" i="13" s="1"/>
  <c r="A753" i="13" s="1"/>
  <c r="A1018" i="13" s="1"/>
  <c r="A1283" i="13" s="1"/>
  <c r="A207" i="17"/>
  <c r="A472" i="17" s="1"/>
  <c r="A737" i="17" s="1"/>
  <c r="A1002" i="17" s="1"/>
  <c r="A1267" i="17" s="1"/>
  <c r="A207" i="13"/>
  <c r="A472" i="13" s="1"/>
  <c r="A737" i="13" s="1"/>
  <c r="A1002" i="13" s="1"/>
  <c r="A1267" i="13" s="1"/>
  <c r="A191" i="17"/>
  <c r="A456" i="17" s="1"/>
  <c r="A721" i="17" s="1"/>
  <c r="A986" i="17" s="1"/>
  <c r="A1251" i="17" s="1"/>
  <c r="A191" i="13"/>
  <c r="A456" i="13" s="1"/>
  <c r="A721" i="13" s="1"/>
  <c r="A986" i="13" s="1"/>
  <c r="A1251" i="13" s="1"/>
  <c r="A175" i="17"/>
  <c r="A440" i="17" s="1"/>
  <c r="A705" i="17" s="1"/>
  <c r="A970" i="17" s="1"/>
  <c r="A1235" i="17" s="1"/>
  <c r="A175" i="13"/>
  <c r="A440" i="13" s="1"/>
  <c r="A705" i="13" s="1"/>
  <c r="A970" i="13" s="1"/>
  <c r="A1235" i="13" s="1"/>
  <c r="A159" i="17"/>
  <c r="A424" i="17" s="1"/>
  <c r="A689" i="17" s="1"/>
  <c r="A954" i="17" s="1"/>
  <c r="A1219" i="17" s="1"/>
  <c r="A159" i="13"/>
  <c r="A424" i="13" s="1"/>
  <c r="A689" i="13" s="1"/>
  <c r="A954" i="13" s="1"/>
  <c r="A1219" i="13" s="1"/>
  <c r="A143" i="17"/>
  <c r="A408" i="17" s="1"/>
  <c r="A673" i="17" s="1"/>
  <c r="A938" i="17" s="1"/>
  <c r="A1203" i="17" s="1"/>
  <c r="A143" i="13"/>
  <c r="A408" i="13" s="1"/>
  <c r="A673" i="13" s="1"/>
  <c r="A938" i="13" s="1"/>
  <c r="A1203" i="13" s="1"/>
  <c r="A127" i="17"/>
  <c r="A392" i="17" s="1"/>
  <c r="A657" i="17" s="1"/>
  <c r="A922" i="17" s="1"/>
  <c r="A1187" i="17" s="1"/>
  <c r="A127" i="13"/>
  <c r="A392" i="13" s="1"/>
  <c r="A657" i="13" s="1"/>
  <c r="A922" i="13" s="1"/>
  <c r="A1187" i="13" s="1"/>
  <c r="A111" i="17"/>
  <c r="A376" i="17" s="1"/>
  <c r="A641" i="17" s="1"/>
  <c r="A906" i="17" s="1"/>
  <c r="A1171" i="17" s="1"/>
  <c r="A111" i="13"/>
  <c r="A376" i="13" s="1"/>
  <c r="A641" i="13" s="1"/>
  <c r="A906" i="13" s="1"/>
  <c r="A1171" i="13" s="1"/>
  <c r="A95" i="17"/>
  <c r="A360" i="17" s="1"/>
  <c r="A95" i="13"/>
  <c r="A360" i="13" s="1"/>
  <c r="A625" i="13" s="1"/>
  <c r="A890" i="13" s="1"/>
  <c r="A1155" i="13" s="1"/>
  <c r="A71" i="17"/>
  <c r="A336" i="17" s="1"/>
  <c r="A71" i="13"/>
  <c r="A336" i="13" s="1"/>
  <c r="A601" i="13" s="1"/>
  <c r="A866" i="13" s="1"/>
  <c r="A1131" i="13" s="1"/>
  <c r="A39" i="17"/>
  <c r="A304" i="17" s="1"/>
  <c r="A569" i="17" s="1"/>
  <c r="A834" i="17" s="1"/>
  <c r="A1099" i="17" s="1"/>
  <c r="A39" i="13"/>
  <c r="A304" i="13" s="1"/>
  <c r="A569" i="13" s="1"/>
  <c r="A834" i="13" s="1"/>
  <c r="A1099" i="13" s="1"/>
  <c r="A245" i="17"/>
  <c r="A510" i="17" s="1"/>
  <c r="A775" i="17" s="1"/>
  <c r="A1040" i="17" s="1"/>
  <c r="A1305" i="17" s="1"/>
  <c r="A245" i="13"/>
  <c r="A510" i="13" s="1"/>
  <c r="A775" i="13" s="1"/>
  <c r="A1040" i="13" s="1"/>
  <c r="A1305" i="13" s="1"/>
  <c r="A201" i="17"/>
  <c r="A466" i="17" s="1"/>
  <c r="A731" i="17" s="1"/>
  <c r="A996" i="17" s="1"/>
  <c r="A1261" i="17" s="1"/>
  <c r="A201" i="13"/>
  <c r="A466" i="13" s="1"/>
  <c r="A731" i="13" s="1"/>
  <c r="A996" i="13" s="1"/>
  <c r="A1261" i="13" s="1"/>
  <c r="A157" i="17"/>
  <c r="A422" i="17" s="1"/>
  <c r="A687" i="17" s="1"/>
  <c r="A952" i="17" s="1"/>
  <c r="A1217" i="17" s="1"/>
  <c r="A157" i="13"/>
  <c r="A422" i="13" s="1"/>
  <c r="A687" i="13" s="1"/>
  <c r="A952" i="13" s="1"/>
  <c r="A1217" i="13" s="1"/>
  <c r="A113" i="17"/>
  <c r="A378" i="17" s="1"/>
  <c r="A643" i="17" s="1"/>
  <c r="A908" i="17" s="1"/>
  <c r="A1173" i="17" s="1"/>
  <c r="A113" i="13"/>
  <c r="A378" i="13" s="1"/>
  <c r="A643" i="13" s="1"/>
  <c r="A908" i="13" s="1"/>
  <c r="A1173" i="13" s="1"/>
  <c r="A65" i="17"/>
  <c r="A330" i="17" s="1"/>
  <c r="A65" i="13"/>
  <c r="A330" i="13" s="1"/>
  <c r="A595" i="13" s="1"/>
  <c r="A860" i="13" s="1"/>
  <c r="A1125" i="13" s="1"/>
  <c r="A21" i="17"/>
  <c r="A286" i="17" s="1"/>
  <c r="A551" i="17" s="1"/>
  <c r="A816" i="17" s="1"/>
  <c r="A1081" i="17" s="1"/>
  <c r="A21" i="13"/>
  <c r="A286" i="13" s="1"/>
  <c r="A551" i="13" s="1"/>
  <c r="A816" i="13" s="1"/>
  <c r="A1081" i="13" s="1"/>
  <c r="A254" i="17"/>
  <c r="A519" i="17" s="1"/>
  <c r="A784" i="17" s="1"/>
  <c r="A1049" i="17" s="1"/>
  <c r="A1314" i="17" s="1"/>
  <c r="A254" i="13"/>
  <c r="A519" i="13" s="1"/>
  <c r="A784" i="13" s="1"/>
  <c r="A1049" i="13" s="1"/>
  <c r="A1314" i="13" s="1"/>
  <c r="A238" i="17"/>
  <c r="A503" i="17" s="1"/>
  <c r="A768" i="17" s="1"/>
  <c r="A1033" i="17" s="1"/>
  <c r="A1298" i="17" s="1"/>
  <c r="A238" i="13"/>
  <c r="A503" i="13" s="1"/>
  <c r="A768" i="13" s="1"/>
  <c r="A1033" i="13" s="1"/>
  <c r="A1298" i="13" s="1"/>
  <c r="A222" i="17"/>
  <c r="A487" i="17" s="1"/>
  <c r="A752" i="17" s="1"/>
  <c r="A1017" i="17" s="1"/>
  <c r="A1282" i="17" s="1"/>
  <c r="A222" i="13"/>
  <c r="A487" i="13" s="1"/>
  <c r="A752" i="13" s="1"/>
  <c r="A1017" i="13" s="1"/>
  <c r="A1282" i="13" s="1"/>
  <c r="A206" i="17"/>
  <c r="A471" i="17" s="1"/>
  <c r="A736" i="17" s="1"/>
  <c r="A1001" i="17" s="1"/>
  <c r="A1266" i="17" s="1"/>
  <c r="A206" i="13"/>
  <c r="A471" i="13" s="1"/>
  <c r="A736" i="13" s="1"/>
  <c r="A1001" i="13" s="1"/>
  <c r="A1266" i="13" s="1"/>
  <c r="A190" i="17"/>
  <c r="A455" i="17" s="1"/>
  <c r="A720" i="17" s="1"/>
  <c r="A985" i="17" s="1"/>
  <c r="A1250" i="17" s="1"/>
  <c r="A190" i="13"/>
  <c r="A455" i="13" s="1"/>
  <c r="A720" i="13" s="1"/>
  <c r="A985" i="13" s="1"/>
  <c r="A1250" i="13" s="1"/>
  <c r="A174" i="17"/>
  <c r="A439" i="17" s="1"/>
  <c r="A704" i="17" s="1"/>
  <c r="A969" i="17" s="1"/>
  <c r="A1234" i="17" s="1"/>
  <c r="A174" i="13"/>
  <c r="A439" i="13" s="1"/>
  <c r="A704" i="13" s="1"/>
  <c r="A969" i="13" s="1"/>
  <c r="A1234" i="13" s="1"/>
  <c r="A158" i="17"/>
  <c r="A423" i="17" s="1"/>
  <c r="A688" i="17" s="1"/>
  <c r="A953" i="17" s="1"/>
  <c r="A1218" i="17" s="1"/>
  <c r="A158" i="13"/>
  <c r="A423" i="13" s="1"/>
  <c r="A688" i="13" s="1"/>
  <c r="A953" i="13" s="1"/>
  <c r="A1218" i="13" s="1"/>
  <c r="A142" i="17"/>
  <c r="A407" i="17" s="1"/>
  <c r="A672" i="17" s="1"/>
  <c r="A937" i="17" s="1"/>
  <c r="A1202" i="17" s="1"/>
  <c r="A142" i="13"/>
  <c r="A407" i="13" s="1"/>
  <c r="A672" i="13" s="1"/>
  <c r="A937" i="13" s="1"/>
  <c r="A1202" i="13" s="1"/>
  <c r="A126" i="17"/>
  <c r="A391" i="17" s="1"/>
  <c r="A656" i="17" s="1"/>
  <c r="A921" i="17" s="1"/>
  <c r="A1186" i="17" s="1"/>
  <c r="A126" i="13"/>
  <c r="A391" i="13" s="1"/>
  <c r="A656" i="13" s="1"/>
  <c r="A921" i="13" s="1"/>
  <c r="A1186" i="13" s="1"/>
  <c r="A110" i="17"/>
  <c r="A375" i="17" s="1"/>
  <c r="A110" i="13"/>
  <c r="A375" i="13" s="1"/>
  <c r="A640" i="13" s="1"/>
  <c r="A905" i="13" s="1"/>
  <c r="A1170" i="13" s="1"/>
  <c r="A94" i="17"/>
  <c r="A359" i="17" s="1"/>
  <c r="A94" i="13"/>
  <c r="A359" i="13" s="1"/>
  <c r="A624" i="13" s="1"/>
  <c r="A889" i="13" s="1"/>
  <c r="A1154" i="13" s="1"/>
  <c r="A78" i="17"/>
  <c r="A343" i="17" s="1"/>
  <c r="A78" i="13"/>
  <c r="A343" i="13" s="1"/>
  <c r="A608" i="13" s="1"/>
  <c r="A873" i="13" s="1"/>
  <c r="A1138" i="13" s="1"/>
  <c r="A62" i="17"/>
  <c r="A327" i="17" s="1"/>
  <c r="A62" i="13"/>
  <c r="A327" i="13" s="1"/>
  <c r="A592" i="13" s="1"/>
  <c r="A857" i="13" s="1"/>
  <c r="A1122" i="13" s="1"/>
  <c r="A46" i="17"/>
  <c r="A311" i="17" s="1"/>
  <c r="A576" i="17" s="1"/>
  <c r="A841" i="17" s="1"/>
  <c r="A1106" i="17" s="1"/>
  <c r="A46" i="13"/>
  <c r="A311" i="13" s="1"/>
  <c r="A576" i="13" s="1"/>
  <c r="A841" i="13" s="1"/>
  <c r="A1106" i="13" s="1"/>
  <c r="A30" i="17"/>
  <c r="A295" i="17" s="1"/>
  <c r="A560" i="17" s="1"/>
  <c r="A825" i="17" s="1"/>
  <c r="A1090" i="17" s="1"/>
  <c r="A30" i="13"/>
  <c r="A295" i="13" s="1"/>
  <c r="A560" i="13" s="1"/>
  <c r="A825" i="13" s="1"/>
  <c r="A1090" i="13" s="1"/>
  <c r="A14" i="17"/>
  <c r="A279" i="17" s="1"/>
  <c r="A544" i="17" s="1"/>
  <c r="A809" i="17" s="1"/>
  <c r="A1074" i="17" s="1"/>
  <c r="A14" i="13"/>
  <c r="A279" i="13" s="1"/>
  <c r="A544" i="13" s="1"/>
  <c r="A809" i="13" s="1"/>
  <c r="A1074" i="13" s="1"/>
  <c r="A225" i="17"/>
  <c r="A490" i="17" s="1"/>
  <c r="A755" i="17" s="1"/>
  <c r="A1020" i="17" s="1"/>
  <c r="A1285" i="17" s="1"/>
  <c r="A225" i="13"/>
  <c r="A490" i="13" s="1"/>
  <c r="A755" i="13" s="1"/>
  <c r="A1020" i="13" s="1"/>
  <c r="A1285" i="13" s="1"/>
  <c r="A181" i="17"/>
  <c r="A446" i="17" s="1"/>
  <c r="A711" i="17" s="1"/>
  <c r="A976" i="17" s="1"/>
  <c r="A1241" i="17" s="1"/>
  <c r="A181" i="13"/>
  <c r="A446" i="13" s="1"/>
  <c r="A711" i="13" s="1"/>
  <c r="A976" i="13" s="1"/>
  <c r="A1241" i="13" s="1"/>
  <c r="A133" i="17"/>
  <c r="A398" i="17" s="1"/>
  <c r="A663" i="17" s="1"/>
  <c r="A928" i="17" s="1"/>
  <c r="A1193" i="17" s="1"/>
  <c r="A133" i="13"/>
  <c r="A398" i="13" s="1"/>
  <c r="A663" i="13" s="1"/>
  <c r="A928" i="13" s="1"/>
  <c r="A1193" i="13" s="1"/>
  <c r="A81" i="17"/>
  <c r="A346" i="17" s="1"/>
  <c r="A81" i="13"/>
  <c r="A346" i="13" s="1"/>
  <c r="A611" i="13" s="1"/>
  <c r="A876" i="13" s="1"/>
  <c r="A1141" i="13" s="1"/>
  <c r="A33" i="17"/>
  <c r="A298" i="17" s="1"/>
  <c r="A563" i="17" s="1"/>
  <c r="A828" i="17" s="1"/>
  <c r="A1093" i="17" s="1"/>
  <c r="A33" i="13"/>
  <c r="A298" i="13" s="1"/>
  <c r="A563" i="13" s="1"/>
  <c r="A828" i="13" s="1"/>
  <c r="A1093" i="13" s="1"/>
  <c r="A229" i="17"/>
  <c r="A494" i="17" s="1"/>
  <c r="A759" i="17" s="1"/>
  <c r="A1024" i="17" s="1"/>
  <c r="A1289" i="17" s="1"/>
  <c r="A229" i="13"/>
  <c r="A494" i="13" s="1"/>
  <c r="A759" i="13" s="1"/>
  <c r="A1024" i="13" s="1"/>
  <c r="A1289" i="13" s="1"/>
  <c r="A173" i="17"/>
  <c r="A438" i="17" s="1"/>
  <c r="A703" i="17" s="1"/>
  <c r="A968" i="17" s="1"/>
  <c r="A1233" i="17" s="1"/>
  <c r="A173" i="13"/>
  <c r="A438" i="13" s="1"/>
  <c r="A703" i="13" s="1"/>
  <c r="A968" i="13" s="1"/>
  <c r="A1233" i="13" s="1"/>
  <c r="A121" i="17"/>
  <c r="A386" i="17" s="1"/>
  <c r="A651" i="17" s="1"/>
  <c r="A916" i="17" s="1"/>
  <c r="A1181" i="17" s="1"/>
  <c r="A121" i="13"/>
  <c r="A386" i="13" s="1"/>
  <c r="A651" i="13" s="1"/>
  <c r="A916" i="13" s="1"/>
  <c r="A1181" i="13" s="1"/>
  <c r="A69" i="17"/>
  <c r="A334" i="17" s="1"/>
  <c r="A69" i="13"/>
  <c r="A334" i="13" s="1"/>
  <c r="A599" i="13" s="1"/>
  <c r="A864" i="13" s="1"/>
  <c r="A1129" i="13" s="1"/>
  <c r="A17" i="17"/>
  <c r="A282" i="17" s="1"/>
  <c r="A547" i="17" s="1"/>
  <c r="A812" i="17" s="1"/>
  <c r="A1077" i="17" s="1"/>
  <c r="A17" i="13"/>
  <c r="A282" i="13" s="1"/>
  <c r="A547" i="13" s="1"/>
  <c r="A812" i="13" s="1"/>
  <c r="A1077" i="13" s="1"/>
  <c r="A212" i="17"/>
  <c r="A477" i="17" s="1"/>
  <c r="A742" i="17" s="1"/>
  <c r="A1007" i="17" s="1"/>
  <c r="A1272" i="17" s="1"/>
  <c r="A212" i="13"/>
  <c r="A477" i="13" s="1"/>
  <c r="A742" i="13" s="1"/>
  <c r="A1007" i="13" s="1"/>
  <c r="A1272" i="13" s="1"/>
  <c r="A180" i="17"/>
  <c r="A445" i="17" s="1"/>
  <c r="A710" i="17" s="1"/>
  <c r="A975" i="17" s="1"/>
  <c r="A1240" i="17" s="1"/>
  <c r="A180" i="13"/>
  <c r="A445" i="13" s="1"/>
  <c r="A710" i="13" s="1"/>
  <c r="A975" i="13" s="1"/>
  <c r="A1240" i="13" s="1"/>
  <c r="A148" i="17"/>
  <c r="A413" i="17" s="1"/>
  <c r="A678" i="17" s="1"/>
  <c r="A943" i="17" s="1"/>
  <c r="A1208" i="17" s="1"/>
  <c r="A148" i="13"/>
  <c r="A413" i="13" s="1"/>
  <c r="A678" i="13" s="1"/>
  <c r="A943" i="13" s="1"/>
  <c r="A1208" i="13" s="1"/>
  <c r="A116" i="17"/>
  <c r="A381" i="17" s="1"/>
  <c r="A646" i="17" s="1"/>
  <c r="A911" i="17" s="1"/>
  <c r="A1176" i="17" s="1"/>
  <c r="A116" i="13"/>
  <c r="A381" i="13" s="1"/>
  <c r="A646" i="13" s="1"/>
  <c r="A911" i="13" s="1"/>
  <c r="A1176" i="13" s="1"/>
  <c r="A84" i="17"/>
  <c r="A349" i="17" s="1"/>
  <c r="A614" i="17" s="1"/>
  <c r="A879" i="17" s="1"/>
  <c r="A1144" i="17" s="1"/>
  <c r="A84" i="13"/>
  <c r="A349" i="13" s="1"/>
  <c r="A614" i="13" s="1"/>
  <c r="A879" i="13" s="1"/>
  <c r="A1144" i="13" s="1"/>
  <c r="A52" i="17"/>
  <c r="A317" i="17" s="1"/>
  <c r="A582" i="17" s="1"/>
  <c r="A847" i="17" s="1"/>
  <c r="A1112" i="17" s="1"/>
  <c r="A52" i="13"/>
  <c r="A317" i="13" s="1"/>
  <c r="A582" i="13" s="1"/>
  <c r="A847" i="13" s="1"/>
  <c r="A1112" i="13" s="1"/>
  <c r="A20" i="17"/>
  <c r="A285" i="17" s="1"/>
  <c r="A550" i="17" s="1"/>
  <c r="A815" i="17" s="1"/>
  <c r="A1080" i="17" s="1"/>
  <c r="A20" i="13"/>
  <c r="A285" i="13" s="1"/>
  <c r="A550" i="13" s="1"/>
  <c r="A815" i="13" s="1"/>
  <c r="A1080" i="13" s="1"/>
  <c r="A248" i="17"/>
  <c r="A513" i="17" s="1"/>
  <c r="A778" i="17" s="1"/>
  <c r="A1043" i="17" s="1"/>
  <c r="A1308" i="17" s="1"/>
  <c r="A248" i="13"/>
  <c r="A513" i="13" s="1"/>
  <c r="A778" i="13" s="1"/>
  <c r="A1043" i="13" s="1"/>
  <c r="A1308" i="13" s="1"/>
  <c r="A228" i="17"/>
  <c r="A493" i="17" s="1"/>
  <c r="A758" i="17" s="1"/>
  <c r="A1023" i="17" s="1"/>
  <c r="A1288" i="17" s="1"/>
  <c r="A228" i="13"/>
  <c r="A493" i="13" s="1"/>
  <c r="A758" i="13" s="1"/>
  <c r="A1023" i="13" s="1"/>
  <c r="A1288" i="13" s="1"/>
  <c r="A192" i="17"/>
  <c r="A457" i="17" s="1"/>
  <c r="A722" i="17" s="1"/>
  <c r="A987" i="17" s="1"/>
  <c r="A1252" i="17" s="1"/>
  <c r="A192" i="13"/>
  <c r="A457" i="13" s="1"/>
  <c r="A722" i="13" s="1"/>
  <c r="A987" i="13" s="1"/>
  <c r="A1252" i="13" s="1"/>
  <c r="A156" i="17"/>
  <c r="A421" i="17" s="1"/>
  <c r="A686" i="17" s="1"/>
  <c r="A951" i="17" s="1"/>
  <c r="A1216" i="17" s="1"/>
  <c r="A156" i="13"/>
  <c r="A421" i="13" s="1"/>
  <c r="A686" i="13" s="1"/>
  <c r="A951" i="13" s="1"/>
  <c r="A1216" i="13" s="1"/>
  <c r="A128" i="17"/>
  <c r="A393" i="17" s="1"/>
  <c r="A658" i="17" s="1"/>
  <c r="A923" i="17" s="1"/>
  <c r="A1188" i="17" s="1"/>
  <c r="A128" i="13"/>
  <c r="A393" i="13" s="1"/>
  <c r="A658" i="13" s="1"/>
  <c r="A923" i="13" s="1"/>
  <c r="A1188" i="13" s="1"/>
  <c r="A96" i="17"/>
  <c r="A361" i="17" s="1"/>
  <c r="A626" i="17" s="1"/>
  <c r="A891" i="17" s="1"/>
  <c r="A1156" i="17" s="1"/>
  <c r="A96" i="13"/>
  <c r="A361" i="13" s="1"/>
  <c r="A626" i="13" s="1"/>
  <c r="A891" i="13" s="1"/>
  <c r="A1156" i="13" s="1"/>
  <c r="A64" i="17"/>
  <c r="A329" i="17" s="1"/>
  <c r="A594" i="17" s="1"/>
  <c r="A859" i="17" s="1"/>
  <c r="A1124" i="17" s="1"/>
  <c r="A64" i="13"/>
  <c r="A329" i="13" s="1"/>
  <c r="A594" i="13" s="1"/>
  <c r="A859" i="13" s="1"/>
  <c r="A1124" i="13" s="1"/>
  <c r="A32" i="17"/>
  <c r="A297" i="17" s="1"/>
  <c r="A562" i="17" s="1"/>
  <c r="A827" i="17" s="1"/>
  <c r="A1092" i="17" s="1"/>
  <c r="A32" i="13"/>
  <c r="A297" i="13" s="1"/>
  <c r="A562" i="13" s="1"/>
  <c r="A827" i="13" s="1"/>
  <c r="A1092" i="13" s="1"/>
  <c r="A43" i="17"/>
  <c r="A308" i="17" s="1"/>
  <c r="A573" i="17" s="1"/>
  <c r="A838" i="17" s="1"/>
  <c r="A1103" i="17" s="1"/>
  <c r="A43" i="13"/>
  <c r="A308" i="13" s="1"/>
  <c r="A573" i="13" s="1"/>
  <c r="A838" i="13" s="1"/>
  <c r="A1103" i="13" s="1"/>
  <c r="A251" i="17"/>
  <c r="A516" i="17" s="1"/>
  <c r="A781" i="17" s="1"/>
  <c r="A1046" i="17" s="1"/>
  <c r="A1311" i="17" s="1"/>
  <c r="A251" i="13"/>
  <c r="A516" i="13" s="1"/>
  <c r="A781" i="13" s="1"/>
  <c r="A1046" i="13" s="1"/>
  <c r="A1311" i="13" s="1"/>
  <c r="A219" i="17"/>
  <c r="A484" i="17" s="1"/>
  <c r="A749" i="17" s="1"/>
  <c r="A1014" i="17" s="1"/>
  <c r="A1279" i="17" s="1"/>
  <c r="A219" i="13"/>
  <c r="A484" i="13" s="1"/>
  <c r="A749" i="13" s="1"/>
  <c r="A1014" i="13" s="1"/>
  <c r="A1279" i="13" s="1"/>
  <c r="A203" i="17"/>
  <c r="A468" i="17" s="1"/>
  <c r="A733" i="17" s="1"/>
  <c r="A998" i="17" s="1"/>
  <c r="A1263" i="17" s="1"/>
  <c r="A203" i="13"/>
  <c r="A468" i="13" s="1"/>
  <c r="A733" i="13" s="1"/>
  <c r="A998" i="13" s="1"/>
  <c r="A1263" i="13" s="1"/>
  <c r="A187" i="17"/>
  <c r="A452" i="17" s="1"/>
  <c r="A717" i="17" s="1"/>
  <c r="A982" i="17" s="1"/>
  <c r="A1247" i="17" s="1"/>
  <c r="A187" i="13"/>
  <c r="A452" i="13" s="1"/>
  <c r="A717" i="13" s="1"/>
  <c r="A982" i="13" s="1"/>
  <c r="A1247" i="13" s="1"/>
  <c r="A155" i="17"/>
  <c r="A420" i="17" s="1"/>
  <c r="A685" i="17" s="1"/>
  <c r="A950" i="17" s="1"/>
  <c r="A1215" i="17" s="1"/>
  <c r="A155" i="13"/>
  <c r="A420" i="13" s="1"/>
  <c r="A685" i="13" s="1"/>
  <c r="A950" i="13" s="1"/>
  <c r="A1215" i="13" s="1"/>
  <c r="A139" i="17"/>
  <c r="A404" i="17" s="1"/>
  <c r="A669" i="17" s="1"/>
  <c r="A934" i="17" s="1"/>
  <c r="A1199" i="17" s="1"/>
  <c r="A139" i="13"/>
  <c r="A404" i="13" s="1"/>
  <c r="A669" i="13" s="1"/>
  <c r="A934" i="13" s="1"/>
  <c r="A1199" i="13" s="1"/>
  <c r="A123" i="17"/>
  <c r="A388" i="17" s="1"/>
  <c r="A653" i="17" s="1"/>
  <c r="A918" i="17" s="1"/>
  <c r="A1183" i="17" s="1"/>
  <c r="A123" i="13"/>
  <c r="A388" i="13" s="1"/>
  <c r="A653" i="13" s="1"/>
  <c r="A918" i="13" s="1"/>
  <c r="A1183" i="13" s="1"/>
  <c r="A107" i="17"/>
  <c r="A372" i="17" s="1"/>
  <c r="A107" i="13"/>
  <c r="A372" i="13" s="1"/>
  <c r="A637" i="13" s="1"/>
  <c r="A902" i="13" s="1"/>
  <c r="A1167" i="13" s="1"/>
  <c r="A91" i="17"/>
  <c r="A356" i="17" s="1"/>
  <c r="A91" i="13"/>
  <c r="A356" i="13" s="1"/>
  <c r="A621" i="13" s="1"/>
  <c r="A886" i="13" s="1"/>
  <c r="A1151" i="13" s="1"/>
  <c r="A63" i="17"/>
  <c r="A328" i="17" s="1"/>
  <c r="A63" i="13"/>
  <c r="A328" i="13" s="1"/>
  <c r="A593" i="13" s="1"/>
  <c r="A858" i="13" s="1"/>
  <c r="A1123" i="13" s="1"/>
  <c r="A31" i="17"/>
  <c r="A296" i="17" s="1"/>
  <c r="A561" i="17" s="1"/>
  <c r="A826" i="17" s="1"/>
  <c r="A1091" i="17" s="1"/>
  <c r="A31" i="13"/>
  <c r="A296" i="13" s="1"/>
  <c r="A561" i="13" s="1"/>
  <c r="A826" i="13" s="1"/>
  <c r="A1091" i="13" s="1"/>
  <c r="A233" i="17"/>
  <c r="A498" i="17" s="1"/>
  <c r="A763" i="17" s="1"/>
  <c r="A1028" i="17" s="1"/>
  <c r="A1293" i="17" s="1"/>
  <c r="A233" i="13"/>
  <c r="A498" i="13" s="1"/>
  <c r="A763" i="13" s="1"/>
  <c r="A1028" i="13" s="1"/>
  <c r="A1293" i="13" s="1"/>
  <c r="A189" i="17"/>
  <c r="A454" i="17" s="1"/>
  <c r="A719" i="17" s="1"/>
  <c r="A984" i="17" s="1"/>
  <c r="A1249" i="17" s="1"/>
  <c r="A189" i="13"/>
  <c r="A454" i="13" s="1"/>
  <c r="A719" i="13" s="1"/>
  <c r="A984" i="13" s="1"/>
  <c r="A1249" i="13" s="1"/>
  <c r="A145" i="17"/>
  <c r="A410" i="17" s="1"/>
  <c r="A675" i="17" s="1"/>
  <c r="A940" i="17" s="1"/>
  <c r="A1205" i="17" s="1"/>
  <c r="A145" i="13"/>
  <c r="A410" i="13" s="1"/>
  <c r="A675" i="13" s="1"/>
  <c r="A940" i="13" s="1"/>
  <c r="A1205" i="13" s="1"/>
  <c r="A97" i="17"/>
  <c r="A362" i="17" s="1"/>
  <c r="A97" i="13"/>
  <c r="A362" i="13" s="1"/>
  <c r="A627" i="13" s="1"/>
  <c r="A892" i="13" s="1"/>
  <c r="A1157" i="13" s="1"/>
  <c r="A49" i="17"/>
  <c r="A314" i="17" s="1"/>
  <c r="A579" i="17" s="1"/>
  <c r="A844" i="17" s="1"/>
  <c r="A1109" i="17" s="1"/>
  <c r="A49" i="13"/>
  <c r="A314" i="13" s="1"/>
  <c r="A579" i="13" s="1"/>
  <c r="A844" i="13" s="1"/>
  <c r="A1109" i="13" s="1"/>
  <c r="A250" i="17"/>
  <c r="A515" i="17" s="1"/>
  <c r="A780" i="17" s="1"/>
  <c r="A1045" i="17" s="1"/>
  <c r="A1310" i="17" s="1"/>
  <c r="A250" i="13"/>
  <c r="A515" i="13" s="1"/>
  <c r="A780" i="13" s="1"/>
  <c r="A1045" i="13" s="1"/>
  <c r="A1310" i="13" s="1"/>
  <c r="A234" i="17"/>
  <c r="A499" i="17" s="1"/>
  <c r="A764" i="17" s="1"/>
  <c r="A1029" i="17" s="1"/>
  <c r="A1294" i="17" s="1"/>
  <c r="A234" i="13"/>
  <c r="A499" i="13" s="1"/>
  <c r="A764" i="13" s="1"/>
  <c r="A1029" i="13" s="1"/>
  <c r="A1294" i="13" s="1"/>
  <c r="A218" i="17"/>
  <c r="A483" i="17" s="1"/>
  <c r="A748" i="17" s="1"/>
  <c r="A1013" i="17" s="1"/>
  <c r="A1278" i="17" s="1"/>
  <c r="A218" i="13"/>
  <c r="A483" i="13" s="1"/>
  <c r="A748" i="13" s="1"/>
  <c r="A1013" i="13" s="1"/>
  <c r="A1278" i="13" s="1"/>
  <c r="A202" i="17"/>
  <c r="A467" i="17" s="1"/>
  <c r="A732" i="17" s="1"/>
  <c r="A997" i="17" s="1"/>
  <c r="A1262" i="17" s="1"/>
  <c r="A202" i="13"/>
  <c r="A467" i="13" s="1"/>
  <c r="A732" i="13" s="1"/>
  <c r="A997" i="13" s="1"/>
  <c r="A1262" i="13" s="1"/>
  <c r="A186" i="17"/>
  <c r="A451" i="17" s="1"/>
  <c r="A716" i="17" s="1"/>
  <c r="A981" i="17" s="1"/>
  <c r="A1246" i="17" s="1"/>
  <c r="A186" i="13"/>
  <c r="A451" i="13" s="1"/>
  <c r="A716" i="13" s="1"/>
  <c r="A981" i="13" s="1"/>
  <c r="A1246" i="13" s="1"/>
  <c r="A170" i="17"/>
  <c r="A435" i="17" s="1"/>
  <c r="A700" i="17" s="1"/>
  <c r="A965" i="17" s="1"/>
  <c r="A1230" i="17" s="1"/>
  <c r="A170" i="13"/>
  <c r="A435" i="13" s="1"/>
  <c r="A700" i="13" s="1"/>
  <c r="A965" i="13" s="1"/>
  <c r="A1230" i="13" s="1"/>
  <c r="A154" i="17"/>
  <c r="A419" i="17" s="1"/>
  <c r="A684" i="17" s="1"/>
  <c r="A949" i="17" s="1"/>
  <c r="A1214" i="17" s="1"/>
  <c r="A154" i="13"/>
  <c r="A419" i="13" s="1"/>
  <c r="A684" i="13" s="1"/>
  <c r="A949" i="13" s="1"/>
  <c r="A1214" i="13" s="1"/>
  <c r="A138" i="17"/>
  <c r="A403" i="17" s="1"/>
  <c r="A668" i="17" s="1"/>
  <c r="A933" i="17" s="1"/>
  <c r="A1198" i="17" s="1"/>
  <c r="A138" i="13"/>
  <c r="A403" i="13" s="1"/>
  <c r="A668" i="13" s="1"/>
  <c r="A933" i="13" s="1"/>
  <c r="A1198" i="13" s="1"/>
  <c r="A122" i="17"/>
  <c r="A387" i="17" s="1"/>
  <c r="A652" i="17" s="1"/>
  <c r="A917" i="17" s="1"/>
  <c r="A1182" i="17" s="1"/>
  <c r="A122" i="13"/>
  <c r="A387" i="13" s="1"/>
  <c r="A652" i="13" s="1"/>
  <c r="A917" i="13" s="1"/>
  <c r="A1182" i="13" s="1"/>
  <c r="A106" i="17"/>
  <c r="A371" i="17" s="1"/>
  <c r="A106" i="13"/>
  <c r="A371" i="13" s="1"/>
  <c r="A636" i="13" s="1"/>
  <c r="A901" i="13" s="1"/>
  <c r="A1166" i="13" s="1"/>
  <c r="A90" i="17"/>
  <c r="A355" i="17" s="1"/>
  <c r="A90" i="13"/>
  <c r="A355" i="13" s="1"/>
  <c r="A620" i="13" s="1"/>
  <c r="A885" i="13" s="1"/>
  <c r="A1150" i="13" s="1"/>
  <c r="A74" i="17"/>
  <c r="A339" i="17" s="1"/>
  <c r="A74" i="13"/>
  <c r="A339" i="13" s="1"/>
  <c r="A604" i="13" s="1"/>
  <c r="A869" i="13" s="1"/>
  <c r="A1134" i="13" s="1"/>
  <c r="A58" i="17"/>
  <c r="A323" i="17" s="1"/>
  <c r="A58" i="13"/>
  <c r="A323" i="13" s="1"/>
  <c r="A588" i="13" s="1"/>
  <c r="A853" i="13" s="1"/>
  <c r="A1118" i="13" s="1"/>
  <c r="A42" i="17"/>
  <c r="A307" i="17" s="1"/>
  <c r="A572" i="17" s="1"/>
  <c r="A837" i="17" s="1"/>
  <c r="A1102" i="17" s="1"/>
  <c r="A42" i="13"/>
  <c r="A307" i="13" s="1"/>
  <c r="A572" i="13" s="1"/>
  <c r="A837" i="13" s="1"/>
  <c r="A1102" i="13" s="1"/>
  <c r="A26" i="17"/>
  <c r="A291" i="17" s="1"/>
  <c r="A556" i="17" s="1"/>
  <c r="A821" i="17" s="1"/>
  <c r="A1086" i="17" s="1"/>
  <c r="A26" i="13"/>
  <c r="A291" i="13" s="1"/>
  <c r="A556" i="13" s="1"/>
  <c r="A821" i="13" s="1"/>
  <c r="A1086" i="13" s="1"/>
  <c r="A253" i="17"/>
  <c r="A518" i="17" s="1"/>
  <c r="A783" i="17" s="1"/>
  <c r="A1048" i="17" s="1"/>
  <c r="A1313" i="17" s="1"/>
  <c r="A253" i="13"/>
  <c r="A518" i="13" s="1"/>
  <c r="A783" i="13" s="1"/>
  <c r="A1048" i="13" s="1"/>
  <c r="A1313" i="13" s="1"/>
  <c r="A213" i="17"/>
  <c r="A478" i="17" s="1"/>
  <c r="A743" i="17" s="1"/>
  <c r="A1008" i="17" s="1"/>
  <c r="A1273" i="17" s="1"/>
  <c r="A213" i="13"/>
  <c r="A478" i="13" s="1"/>
  <c r="A743" i="13" s="1"/>
  <c r="A1008" i="13" s="1"/>
  <c r="A1273" i="13" s="1"/>
  <c r="A169" i="17"/>
  <c r="A434" i="17" s="1"/>
  <c r="A699" i="17" s="1"/>
  <c r="A964" i="17" s="1"/>
  <c r="A1229" i="17" s="1"/>
  <c r="A169" i="13"/>
  <c r="A434" i="13" s="1"/>
  <c r="A699" i="13" s="1"/>
  <c r="A964" i="13" s="1"/>
  <c r="A1229" i="13" s="1"/>
  <c r="A117" i="17"/>
  <c r="A382" i="17" s="1"/>
  <c r="A647" i="17" s="1"/>
  <c r="A912" i="17" s="1"/>
  <c r="A1177" i="17" s="1"/>
  <c r="A117" i="13"/>
  <c r="A382" i="13" s="1"/>
  <c r="A647" i="13" s="1"/>
  <c r="A912" i="13" s="1"/>
  <c r="A1177" i="13" s="1"/>
  <c r="A73" i="17"/>
  <c r="A338" i="17" s="1"/>
  <c r="A73" i="13"/>
  <c r="A338" i="13" s="1"/>
  <c r="A603" i="13" s="1"/>
  <c r="A868" i="13" s="1"/>
  <c r="A1133" i="13" s="1"/>
  <c r="A25" i="17"/>
  <c r="A290" i="17" s="1"/>
  <c r="A555" i="17" s="1"/>
  <c r="A820" i="17" s="1"/>
  <c r="A1085" i="17" s="1"/>
  <c r="A25" i="13"/>
  <c r="A290" i="13" s="1"/>
  <c r="A555" i="13" s="1"/>
  <c r="A820" i="13" s="1"/>
  <c r="A1085" i="13" s="1"/>
  <c r="A217" i="17"/>
  <c r="A482" i="17" s="1"/>
  <c r="A747" i="17" s="1"/>
  <c r="A1012" i="17" s="1"/>
  <c r="A1277" i="17" s="1"/>
  <c r="A217" i="13"/>
  <c r="A482" i="13" s="1"/>
  <c r="A747" i="13" s="1"/>
  <c r="A1012" i="13" s="1"/>
  <c r="A1277" i="13" s="1"/>
  <c r="A161" i="17"/>
  <c r="A426" i="17" s="1"/>
  <c r="A691" i="17" s="1"/>
  <c r="A956" i="17" s="1"/>
  <c r="A1221" i="17" s="1"/>
  <c r="A161" i="13"/>
  <c r="A426" i="13" s="1"/>
  <c r="A691" i="13" s="1"/>
  <c r="A956" i="13" s="1"/>
  <c r="A1221" i="13" s="1"/>
  <c r="A105" i="17"/>
  <c r="A370" i="17" s="1"/>
  <c r="A105" i="13"/>
  <c r="A370" i="13" s="1"/>
  <c r="A635" i="13" s="1"/>
  <c r="A900" i="13" s="1"/>
  <c r="A1165" i="13" s="1"/>
  <c r="A57" i="17"/>
  <c r="A322" i="17" s="1"/>
  <c r="A587" i="17" s="1"/>
  <c r="A852" i="17" s="1"/>
  <c r="A1117" i="17" s="1"/>
  <c r="A57" i="13"/>
  <c r="A322" i="13" s="1"/>
  <c r="A587" i="13" s="1"/>
  <c r="A852" i="13" s="1"/>
  <c r="A1117" i="13" s="1"/>
  <c r="A236" i="17"/>
  <c r="A501" i="17" s="1"/>
  <c r="A766" i="17" s="1"/>
  <c r="A1031" i="17" s="1"/>
  <c r="A1296" i="17" s="1"/>
  <c r="A236" i="13"/>
  <c r="A501" i="13" s="1"/>
  <c r="A766" i="13" s="1"/>
  <c r="A1031" i="13" s="1"/>
  <c r="A1296" i="13" s="1"/>
  <c r="A204" i="17"/>
  <c r="A469" i="17" s="1"/>
  <c r="A734" i="17" s="1"/>
  <c r="A999" i="17" s="1"/>
  <c r="A1264" i="17" s="1"/>
  <c r="A204" i="13"/>
  <c r="A469" i="13" s="1"/>
  <c r="A734" i="13" s="1"/>
  <c r="A999" i="13" s="1"/>
  <c r="A1264" i="13" s="1"/>
  <c r="A172" i="17"/>
  <c r="A437" i="17" s="1"/>
  <c r="A702" i="17" s="1"/>
  <c r="A967" i="17" s="1"/>
  <c r="A1232" i="17" s="1"/>
  <c r="A172" i="13"/>
  <c r="A437" i="13" s="1"/>
  <c r="A702" i="13" s="1"/>
  <c r="A967" i="13" s="1"/>
  <c r="A1232" i="13" s="1"/>
  <c r="A140" i="17"/>
  <c r="A405" i="17" s="1"/>
  <c r="A670" i="17" s="1"/>
  <c r="A935" i="17" s="1"/>
  <c r="A1200" i="17" s="1"/>
  <c r="A140" i="13"/>
  <c r="A405" i="13" s="1"/>
  <c r="A670" i="13" s="1"/>
  <c r="A935" i="13" s="1"/>
  <c r="A1200" i="13" s="1"/>
  <c r="A112" i="17"/>
  <c r="A377" i="17" s="1"/>
  <c r="A642" i="17" s="1"/>
  <c r="A907" i="17" s="1"/>
  <c r="A1172" i="17" s="1"/>
  <c r="A112" i="13"/>
  <c r="A377" i="13" s="1"/>
  <c r="A642" i="13" s="1"/>
  <c r="A907" i="13" s="1"/>
  <c r="A1172" i="13" s="1"/>
  <c r="A76" i="17"/>
  <c r="A341" i="17" s="1"/>
  <c r="A606" i="17" s="1"/>
  <c r="A871" i="17" s="1"/>
  <c r="A1136" i="17" s="1"/>
  <c r="A76" i="13"/>
  <c r="A341" i="13" s="1"/>
  <c r="A606" i="13" s="1"/>
  <c r="A871" i="13" s="1"/>
  <c r="A1136" i="13" s="1"/>
  <c r="A44" i="17"/>
  <c r="A309" i="17" s="1"/>
  <c r="A574" i="17" s="1"/>
  <c r="A839" i="17" s="1"/>
  <c r="A1104" i="17" s="1"/>
  <c r="A44" i="13"/>
  <c r="A309" i="13" s="1"/>
  <c r="A574" i="13" s="1"/>
  <c r="A839" i="13" s="1"/>
  <c r="A1104" i="13" s="1"/>
  <c r="A12" i="17"/>
  <c r="A277" i="17" s="1"/>
  <c r="A542" i="17" s="1"/>
  <c r="A807" i="17" s="1"/>
  <c r="A1072" i="17" s="1"/>
  <c r="A12" i="13"/>
  <c r="A277" i="13" s="1"/>
  <c r="A542" i="13" s="1"/>
  <c r="A807" i="13" s="1"/>
  <c r="A1072" i="13" s="1"/>
  <c r="A244" i="17"/>
  <c r="A509" i="17" s="1"/>
  <c r="A774" i="17" s="1"/>
  <c r="A1039" i="17" s="1"/>
  <c r="A1304" i="17" s="1"/>
  <c r="A244" i="13"/>
  <c r="A509" i="13" s="1"/>
  <c r="A774" i="13" s="1"/>
  <c r="A1039" i="13" s="1"/>
  <c r="A1304" i="13" s="1"/>
  <c r="A220" i="17"/>
  <c r="A485" i="17" s="1"/>
  <c r="A750" i="17" s="1"/>
  <c r="A1015" i="17" s="1"/>
  <c r="A1280" i="17" s="1"/>
  <c r="A220" i="13"/>
  <c r="A485" i="13" s="1"/>
  <c r="A750" i="13" s="1"/>
  <c r="A1015" i="13" s="1"/>
  <c r="A1280" i="13" s="1"/>
  <c r="A184" i="17"/>
  <c r="A449" i="17" s="1"/>
  <c r="A714" i="17" s="1"/>
  <c r="A979" i="17" s="1"/>
  <c r="A1244" i="17" s="1"/>
  <c r="A184" i="13"/>
  <c r="A449" i="13" s="1"/>
  <c r="A714" i="13" s="1"/>
  <c r="A979" i="13" s="1"/>
  <c r="A1244" i="13" s="1"/>
  <c r="A152" i="17"/>
  <c r="A417" i="17" s="1"/>
  <c r="A682" i="17" s="1"/>
  <c r="A947" i="17" s="1"/>
  <c r="A1212" i="17" s="1"/>
  <c r="A152" i="13"/>
  <c r="A417" i="13" s="1"/>
  <c r="A682" i="13" s="1"/>
  <c r="A947" i="13" s="1"/>
  <c r="A1212" i="13" s="1"/>
  <c r="A120" i="17"/>
  <c r="A385" i="17" s="1"/>
  <c r="A650" i="17" s="1"/>
  <c r="A915" i="17" s="1"/>
  <c r="A1180" i="17" s="1"/>
  <c r="A120" i="13"/>
  <c r="A385" i="13" s="1"/>
  <c r="A650" i="13" s="1"/>
  <c r="A915" i="13" s="1"/>
  <c r="A1180" i="13" s="1"/>
  <c r="A88" i="17"/>
  <c r="A353" i="17" s="1"/>
  <c r="A618" i="17" s="1"/>
  <c r="A883" i="17" s="1"/>
  <c r="A1148" i="17" s="1"/>
  <c r="A88" i="13"/>
  <c r="A353" i="13" s="1"/>
  <c r="A618" i="13" s="1"/>
  <c r="A883" i="13" s="1"/>
  <c r="A1148" i="13" s="1"/>
  <c r="A56" i="17"/>
  <c r="A321" i="17" s="1"/>
  <c r="A586" i="17" s="1"/>
  <c r="A851" i="17" s="1"/>
  <c r="A1116" i="17" s="1"/>
  <c r="A56" i="13"/>
  <c r="A321" i="13" s="1"/>
  <c r="A586" i="13" s="1"/>
  <c r="A851" i="13" s="1"/>
  <c r="A1116" i="13" s="1"/>
  <c r="A24" i="17"/>
  <c r="A289" i="17" s="1"/>
  <c r="A554" i="17" s="1"/>
  <c r="A819" i="17" s="1"/>
  <c r="A1084" i="17" s="1"/>
  <c r="A24" i="13"/>
  <c r="A289" i="13" s="1"/>
  <c r="A554" i="13" s="1"/>
  <c r="A819" i="13" s="1"/>
  <c r="A1084" i="13" s="1"/>
  <c r="A83" i="17"/>
  <c r="A348" i="17" s="1"/>
  <c r="A83" i="13"/>
  <c r="A348" i="13" s="1"/>
  <c r="A613" i="13" s="1"/>
  <c r="A878" i="13" s="1"/>
  <c r="A1143" i="13" s="1"/>
  <c r="A581" i="17"/>
  <c r="A846" i="17" s="1"/>
  <c r="A1111" i="17" s="1"/>
  <c r="A588" i="17" l="1"/>
  <c r="A853" i="17" s="1"/>
  <c r="A1118" i="17" s="1"/>
  <c r="A620" i="17"/>
  <c r="A885" i="17" s="1"/>
  <c r="A1150" i="17" s="1"/>
  <c r="A627" i="17"/>
  <c r="A892" i="17" s="1"/>
  <c r="A1157" i="17" s="1"/>
  <c r="A621" i="17"/>
  <c r="A886" i="17" s="1"/>
  <c r="A1151" i="17" s="1"/>
  <c r="A599" i="17"/>
  <c r="A864" i="17" s="1"/>
  <c r="A1129" i="17" s="1"/>
  <c r="A592" i="17"/>
  <c r="A857" i="17" s="1"/>
  <c r="A1122" i="17" s="1"/>
  <c r="A624" i="17"/>
  <c r="A889" i="17" s="1"/>
  <c r="A1154" i="17" s="1"/>
  <c r="A595" i="17"/>
  <c r="A860" i="17" s="1"/>
  <c r="A1125" i="17" s="1"/>
  <c r="A601" i="17"/>
  <c r="A866" i="17" s="1"/>
  <c r="A1131" i="17" s="1"/>
  <c r="A605" i="17"/>
  <c r="A870" i="17" s="1"/>
  <c r="A1135" i="17" s="1"/>
  <c r="A623" i="17"/>
  <c r="A888" i="17" s="1"/>
  <c r="A1153" i="17" s="1"/>
  <c r="A580" i="17"/>
  <c r="A845" i="17" s="1"/>
  <c r="A1110" i="17" s="1"/>
  <c r="A612" i="17"/>
  <c r="A877" i="17" s="1"/>
  <c r="A1142" i="17" s="1"/>
  <c r="A629" i="17"/>
  <c r="A894" i="17" s="1"/>
  <c r="A1159" i="17" s="1"/>
  <c r="A584" i="17"/>
  <c r="A849" i="17" s="1"/>
  <c r="A1114" i="17" s="1"/>
  <c r="A616" i="17"/>
  <c r="A881" i="17" s="1"/>
  <c r="A1146" i="17" s="1"/>
  <c r="A585" i="17"/>
  <c r="A850" i="17" s="1"/>
  <c r="A1115" i="17" s="1"/>
  <c r="A633" i="17"/>
  <c r="A898" i="17" s="1"/>
  <c r="A1163" i="17" s="1"/>
  <c r="A613" i="17"/>
  <c r="A878" i="17" s="1"/>
  <c r="A1143" i="17" s="1"/>
  <c r="A635" i="17"/>
  <c r="A900" i="17" s="1"/>
  <c r="A1165" i="17" s="1"/>
  <c r="A603" i="17"/>
  <c r="A868" i="17" s="1"/>
  <c r="A1133" i="17" s="1"/>
  <c r="A604" i="17"/>
  <c r="A869" i="17" s="1"/>
  <c r="A1134" i="17" s="1"/>
  <c r="A636" i="17"/>
  <c r="A901" i="17" s="1"/>
  <c r="A1166" i="17" s="1"/>
  <c r="A593" i="17"/>
  <c r="A858" i="17" s="1"/>
  <c r="A1123" i="17" s="1"/>
  <c r="A637" i="17"/>
  <c r="A902" i="17" s="1"/>
  <c r="A1167" i="17" s="1"/>
  <c r="A611" i="17"/>
  <c r="A876" i="17" s="1"/>
  <c r="A1141" i="17" s="1"/>
  <c r="A608" i="17"/>
  <c r="A873" i="17" s="1"/>
  <c r="A1138" i="17" s="1"/>
  <c r="A640" i="17"/>
  <c r="A905" i="17" s="1"/>
  <c r="A1170" i="17" s="1"/>
  <c r="A625" i="17"/>
  <c r="A890" i="17" s="1"/>
  <c r="A1155" i="17" s="1"/>
  <c r="A615" i="17"/>
  <c r="A880" i="17" s="1"/>
  <c r="A1145" i="17" s="1"/>
  <c r="A596" i="17"/>
  <c r="A861" i="17" s="1"/>
  <c r="A1126" i="17" s="1"/>
  <c r="A628" i="17"/>
  <c r="A893" i="17" s="1"/>
  <c r="A1158" i="17" s="1"/>
  <c r="A607" i="17"/>
  <c r="A872" i="17" s="1"/>
  <c r="A1137" i="17" s="1"/>
  <c r="A609" i="17"/>
  <c r="A874" i="17" s="1"/>
  <c r="A1139" i="17" s="1"/>
  <c r="A631" i="17"/>
  <c r="A896" i="17" s="1"/>
  <c r="A1161" i="17" s="1"/>
  <c r="A591" i="17"/>
  <c r="A856" i="17" s="1"/>
  <c r="A1121" i="17" s="1"/>
  <c r="A600" i="17"/>
  <c r="A865" i="17" s="1"/>
  <c r="A1130" i="17" s="1"/>
  <c r="A632" i="17"/>
  <c r="A897" i="17" s="1"/>
  <c r="A1162" i="17" s="1"/>
  <c r="A589" i="17"/>
  <c r="A854" i="17" s="1"/>
  <c r="A1119" i="17" s="1"/>
  <c r="A619" i="17"/>
  <c r="A884" i="17" s="1"/>
  <c r="A1149" i="17" s="1"/>
  <c r="A617" i="17"/>
  <c r="A882" i="17" s="1"/>
  <c r="A1147" i="17" s="1"/>
  <c r="A597" i="17"/>
  <c r="A862" i="17" s="1"/>
  <c r="A1127" i="17" s="1"/>
  <c r="I165" i="2"/>
  <c r="H165" i="2"/>
  <c r="G165" i="2"/>
  <c r="F165" i="2"/>
  <c r="E165" i="2"/>
  <c r="D165" i="2"/>
  <c r="C165" i="2"/>
  <c r="H166" i="2" l="1"/>
  <c r="D166" i="2"/>
  <c r="I166" i="2"/>
  <c r="G166" i="2"/>
  <c r="F166" i="2"/>
  <c r="E166" i="2"/>
  <c r="C166" i="2"/>
  <c r="E12" i="19" l="1"/>
  <c r="F12" i="19"/>
  <c r="G12" i="19"/>
  <c r="H12" i="19"/>
  <c r="I12" i="19"/>
  <c r="D12" i="19"/>
  <c r="C12" i="19"/>
  <c r="G13" i="3" l="1"/>
  <c r="G13" i="9" s="1"/>
  <c r="G13" i="10"/>
  <c r="E25" i="3"/>
  <c r="E25" i="9" s="1"/>
  <c r="E18" i="10"/>
  <c r="G27" i="3"/>
  <c r="G27" i="9" s="1"/>
  <c r="G20" i="10"/>
  <c r="I15" i="10"/>
  <c r="H26" i="3"/>
  <c r="H26" i="9" s="1"/>
  <c r="H19" i="10"/>
  <c r="D17" i="10"/>
  <c r="G17" i="10"/>
  <c r="D13" i="3"/>
  <c r="D13" i="9" s="1"/>
  <c r="D13" i="10"/>
  <c r="H12" i="3"/>
  <c r="H12" i="10"/>
  <c r="I12" i="3"/>
  <c r="I12" i="10"/>
  <c r="G14" i="10"/>
  <c r="F15" i="10"/>
  <c r="F25" i="3"/>
  <c r="F25" i="9" s="1"/>
  <c r="F18" i="10"/>
  <c r="E26" i="3"/>
  <c r="E26" i="9" s="1"/>
  <c r="E19" i="10"/>
  <c r="H27" i="3"/>
  <c r="H27" i="9" s="1"/>
  <c r="H20" i="10"/>
  <c r="C13" i="9"/>
  <c r="C13" i="10"/>
  <c r="C27" i="3"/>
  <c r="C27" i="9" s="1"/>
  <c r="C20" i="10"/>
  <c r="D15" i="10"/>
  <c r="D25" i="3"/>
  <c r="D25" i="9" s="1"/>
  <c r="D18" i="10"/>
  <c r="F12" i="3"/>
  <c r="F12" i="10"/>
  <c r="E13" i="3"/>
  <c r="E13" i="9" s="1"/>
  <c r="E13" i="10"/>
  <c r="I13" i="3"/>
  <c r="I13" i="9" s="1"/>
  <c r="I13" i="10"/>
  <c r="H14" i="10"/>
  <c r="G15" i="10"/>
  <c r="H17" i="10"/>
  <c r="G25" i="3"/>
  <c r="G25" i="9" s="1"/>
  <c r="G18" i="10"/>
  <c r="F26" i="3"/>
  <c r="F26" i="9" s="1"/>
  <c r="F19" i="10"/>
  <c r="E27" i="3"/>
  <c r="E27" i="9" s="1"/>
  <c r="E20" i="10"/>
  <c r="I27" i="3"/>
  <c r="I27" i="9" s="1"/>
  <c r="I20" i="10"/>
  <c r="C15" i="10"/>
  <c r="C26" i="3"/>
  <c r="C26" i="9" s="1"/>
  <c r="C19" i="10"/>
  <c r="D27" i="3"/>
  <c r="D27" i="9" s="1"/>
  <c r="D20" i="10"/>
  <c r="F14" i="10"/>
  <c r="E15" i="10"/>
  <c r="F17" i="10"/>
  <c r="I25" i="3"/>
  <c r="I25" i="9" s="1"/>
  <c r="I18" i="10"/>
  <c r="C12" i="3"/>
  <c r="C12" i="10"/>
  <c r="C25" i="3"/>
  <c r="C25" i="9" s="1"/>
  <c r="C18" i="10"/>
  <c r="D14" i="10"/>
  <c r="E12" i="3"/>
  <c r="E12" i="10"/>
  <c r="H13" i="3"/>
  <c r="H13" i="9" s="1"/>
  <c r="H13" i="10"/>
  <c r="I26" i="3"/>
  <c r="I26" i="9" s="1"/>
  <c r="I19" i="10"/>
  <c r="C14" i="10"/>
  <c r="C17" i="10"/>
  <c r="D12" i="3"/>
  <c r="D12" i="10"/>
  <c r="D26" i="3"/>
  <c r="D26" i="9" s="1"/>
  <c r="D19" i="10"/>
  <c r="G12" i="3"/>
  <c r="G12" i="10"/>
  <c r="F13" i="3"/>
  <c r="F13" i="9" s="1"/>
  <c r="F13" i="10"/>
  <c r="E14" i="10"/>
  <c r="I14" i="10"/>
  <c r="H15" i="10"/>
  <c r="E17" i="10"/>
  <c r="I17" i="10"/>
  <c r="H25" i="3"/>
  <c r="H25" i="9" s="1"/>
  <c r="H18" i="10"/>
  <c r="G26" i="3"/>
  <c r="G26" i="9" s="1"/>
  <c r="G19" i="10"/>
  <c r="F27" i="3"/>
  <c r="F27" i="9" s="1"/>
  <c r="F20" i="10"/>
  <c r="D255" i="4"/>
  <c r="D251" i="4"/>
  <c r="D247" i="4"/>
  <c r="D243" i="4"/>
  <c r="D239" i="4"/>
  <c r="D235" i="4"/>
  <c r="D231" i="4"/>
  <c r="D227" i="4"/>
  <c r="D223" i="4"/>
  <c r="D219" i="4"/>
  <c r="D254" i="4"/>
  <c r="D250" i="4"/>
  <c r="D246" i="4"/>
  <c r="D242" i="4"/>
  <c r="D238" i="4"/>
  <c r="D234" i="4"/>
  <c r="D230" i="4"/>
  <c r="D226" i="4"/>
  <c r="D222" i="4"/>
  <c r="D218" i="4"/>
  <c r="D253" i="4"/>
  <c r="D245" i="4"/>
  <c r="D237" i="4"/>
  <c r="D229" i="4"/>
  <c r="D221" i="4"/>
  <c r="D212" i="4"/>
  <c r="D208" i="4"/>
  <c r="D204" i="4"/>
  <c r="D200" i="4"/>
  <c r="D196" i="4"/>
  <c r="D248" i="4"/>
  <c r="D240" i="4"/>
  <c r="D232" i="4"/>
  <c r="D224" i="4"/>
  <c r="D216" i="4"/>
  <c r="D213" i="4"/>
  <c r="D209" i="4"/>
  <c r="D205" i="4"/>
  <c r="D201" i="4"/>
  <c r="D197" i="4"/>
  <c r="D193" i="4"/>
  <c r="D244" i="4"/>
  <c r="D228" i="4"/>
  <c r="D215" i="4"/>
  <c r="D207" i="4"/>
  <c r="D199" i="4"/>
  <c r="D191" i="4"/>
  <c r="D187" i="4"/>
  <c r="D183" i="4"/>
  <c r="D179" i="4"/>
  <c r="D175" i="4"/>
  <c r="D171" i="4"/>
  <c r="D167" i="4"/>
  <c r="D163" i="4"/>
  <c r="D159" i="4"/>
  <c r="D155" i="4"/>
  <c r="D151" i="4"/>
  <c r="D147" i="4"/>
  <c r="D143" i="4"/>
  <c r="D139" i="4"/>
  <c r="D135" i="4"/>
  <c r="D131" i="4"/>
  <c r="D127" i="4"/>
  <c r="D123" i="4"/>
  <c r="D119" i="4"/>
  <c r="D241" i="4"/>
  <c r="D225" i="4"/>
  <c r="D210" i="4"/>
  <c r="D202" i="4"/>
  <c r="D194" i="4"/>
  <c r="D192" i="4"/>
  <c r="D188" i="4"/>
  <c r="D184" i="4"/>
  <c r="D180" i="4"/>
  <c r="D176" i="4"/>
  <c r="D172" i="4"/>
  <c r="D168" i="4"/>
  <c r="D164" i="4"/>
  <c r="D160" i="4"/>
  <c r="D156" i="4"/>
  <c r="D152" i="4"/>
  <c r="D148" i="4"/>
  <c r="D144" i="4"/>
  <c r="D140" i="4"/>
  <c r="D136" i="4"/>
  <c r="D132" i="4"/>
  <c r="D128" i="4"/>
  <c r="D124" i="4"/>
  <c r="D120" i="4"/>
  <c r="D249" i="4"/>
  <c r="D217" i="4"/>
  <c r="D214" i="4"/>
  <c r="D198" i="4"/>
  <c r="D186" i="4"/>
  <c r="D178" i="4"/>
  <c r="D170" i="4"/>
  <c r="D162" i="4"/>
  <c r="D154" i="4"/>
  <c r="D146" i="4"/>
  <c r="D138" i="4"/>
  <c r="D130" i="4"/>
  <c r="D122" i="4"/>
  <c r="D118" i="4"/>
  <c r="D114" i="4"/>
  <c r="D110" i="4"/>
  <c r="D106" i="4"/>
  <c r="D102" i="4"/>
  <c r="D98" i="4"/>
  <c r="D94" i="4"/>
  <c r="D90" i="4"/>
  <c r="D86" i="4"/>
  <c r="D82" i="4"/>
  <c r="D78" i="4"/>
  <c r="D74" i="4"/>
  <c r="D70" i="4"/>
  <c r="D252" i="4"/>
  <c r="D220" i="4"/>
  <c r="D211" i="4"/>
  <c r="D195" i="4"/>
  <c r="D189" i="4"/>
  <c r="D181" i="4"/>
  <c r="D173" i="4"/>
  <c r="D165" i="4"/>
  <c r="D157" i="4"/>
  <c r="D149" i="4"/>
  <c r="D141" i="4"/>
  <c r="D133" i="4"/>
  <c r="D125" i="4"/>
  <c r="D115" i="4"/>
  <c r="D111" i="4"/>
  <c r="D107" i="4"/>
  <c r="D103" i="4"/>
  <c r="D99" i="4"/>
  <c r="D95" i="4"/>
  <c r="D91" i="4"/>
  <c r="D87" i="4"/>
  <c r="D83" i="4"/>
  <c r="D79" i="4"/>
  <c r="D75" i="4"/>
  <c r="D71" i="4"/>
  <c r="D236" i="4"/>
  <c r="D203" i="4"/>
  <c r="D177" i="4"/>
  <c r="D161" i="4"/>
  <c r="D145" i="4"/>
  <c r="D129" i="4"/>
  <c r="D117" i="4"/>
  <c r="D109" i="4"/>
  <c r="D101" i="4"/>
  <c r="D93" i="4"/>
  <c r="D85" i="4"/>
  <c r="D77" i="4"/>
  <c r="D68" i="4"/>
  <c r="D64" i="4"/>
  <c r="D60" i="4"/>
  <c r="D56" i="4"/>
  <c r="D52" i="4"/>
  <c r="D48" i="4"/>
  <c r="D44" i="4"/>
  <c r="D40" i="4"/>
  <c r="D36" i="4"/>
  <c r="D32" i="4"/>
  <c r="D28" i="4"/>
  <c r="D24" i="4"/>
  <c r="D20" i="4"/>
  <c r="D16" i="4"/>
  <c r="D12" i="4"/>
  <c r="D185" i="4"/>
  <c r="D97" i="4"/>
  <c r="D66" i="4"/>
  <c r="D62" i="4"/>
  <c r="D58" i="4"/>
  <c r="D54" i="4"/>
  <c r="D34" i="4"/>
  <c r="D18" i="4"/>
  <c r="D182" i="4"/>
  <c r="D150" i="4"/>
  <c r="D116" i="4"/>
  <c r="D92" i="4"/>
  <c r="D67" i="4"/>
  <c r="D59" i="4"/>
  <c r="D233" i="4"/>
  <c r="D206" i="4"/>
  <c r="D190" i="4"/>
  <c r="D174" i="4"/>
  <c r="D158" i="4"/>
  <c r="D142" i="4"/>
  <c r="D126" i="4"/>
  <c r="D112" i="4"/>
  <c r="D104" i="4"/>
  <c r="D96" i="4"/>
  <c r="D88" i="4"/>
  <c r="D80" i="4"/>
  <c r="D72" i="4"/>
  <c r="D65" i="4"/>
  <c r="D61" i="4"/>
  <c r="D57" i="4"/>
  <c r="D53" i="4"/>
  <c r="D49" i="4"/>
  <c r="D45" i="4"/>
  <c r="D41" i="4"/>
  <c r="D37" i="4"/>
  <c r="D33" i="4"/>
  <c r="D29" i="4"/>
  <c r="D25" i="4"/>
  <c r="D21" i="4"/>
  <c r="D17" i="4"/>
  <c r="D13" i="4"/>
  <c r="D169" i="4"/>
  <c r="D153" i="4"/>
  <c r="D137" i="4"/>
  <c r="D121" i="4"/>
  <c r="D113" i="4"/>
  <c r="D105" i="4"/>
  <c r="D89" i="4"/>
  <c r="D81" i="4"/>
  <c r="D73" i="4"/>
  <c r="D69" i="4"/>
  <c r="D50" i="4"/>
  <c r="D46" i="4"/>
  <c r="D42" i="4"/>
  <c r="D38" i="4"/>
  <c r="D26" i="4"/>
  <c r="D22" i="4"/>
  <c r="D14" i="4"/>
  <c r="D108" i="4"/>
  <c r="D30" i="4"/>
  <c r="D166" i="4"/>
  <c r="D134" i="4"/>
  <c r="D100" i="4"/>
  <c r="D84" i="4"/>
  <c r="D76" i="4"/>
  <c r="D63" i="4"/>
  <c r="D51" i="4"/>
  <c r="D35" i="4"/>
  <c r="D19" i="4"/>
  <c r="D27" i="4"/>
  <c r="D55" i="4"/>
  <c r="D39" i="4"/>
  <c r="D23" i="4"/>
  <c r="D43" i="4"/>
  <c r="D47" i="4"/>
  <c r="D31" i="4"/>
  <c r="D15" i="4"/>
  <c r="G254" i="4"/>
  <c r="G250" i="4"/>
  <c r="G246" i="4"/>
  <c r="G242" i="4"/>
  <c r="G238" i="4"/>
  <c r="G234" i="4"/>
  <c r="G230" i="4"/>
  <c r="G226" i="4"/>
  <c r="G222" i="4"/>
  <c r="G218" i="4"/>
  <c r="G253" i="4"/>
  <c r="G249" i="4"/>
  <c r="G245" i="4"/>
  <c r="G241" i="4"/>
  <c r="G237" i="4"/>
  <c r="G233" i="4"/>
  <c r="G229" i="4"/>
  <c r="G225" i="4"/>
  <c r="G221" i="4"/>
  <c r="G217" i="4"/>
  <c r="G256" i="4"/>
  <c r="G248" i="4"/>
  <c r="G240" i="4"/>
  <c r="G232" i="4"/>
  <c r="G224" i="4"/>
  <c r="G216" i="4"/>
  <c r="G215" i="4"/>
  <c r="G211" i="4"/>
  <c r="G207" i="4"/>
  <c r="G203" i="4"/>
  <c r="G199" i="4"/>
  <c r="G195" i="4"/>
  <c r="G251" i="4"/>
  <c r="G243" i="4"/>
  <c r="G235" i="4"/>
  <c r="G227" i="4"/>
  <c r="G219" i="4"/>
  <c r="G212" i="4"/>
  <c r="G208" i="4"/>
  <c r="G204" i="4"/>
  <c r="G200" i="4"/>
  <c r="G196" i="4"/>
  <c r="G192" i="4"/>
  <c r="G255" i="4"/>
  <c r="G239" i="4"/>
  <c r="G223" i="4"/>
  <c r="G210" i="4"/>
  <c r="G202" i="4"/>
  <c r="G194" i="4"/>
  <c r="G190" i="4"/>
  <c r="G186" i="4"/>
  <c r="G182" i="4"/>
  <c r="G178" i="4"/>
  <c r="G174" i="4"/>
  <c r="G170" i="4"/>
  <c r="G166" i="4"/>
  <c r="G162" i="4"/>
  <c r="G158" i="4"/>
  <c r="G154" i="4"/>
  <c r="G150" i="4"/>
  <c r="G146" i="4"/>
  <c r="G142" i="4"/>
  <c r="G138" i="4"/>
  <c r="G134" i="4"/>
  <c r="G130" i="4"/>
  <c r="G126" i="4"/>
  <c r="G122" i="4"/>
  <c r="G252" i="4"/>
  <c r="G236" i="4"/>
  <c r="G220" i="4"/>
  <c r="G213" i="4"/>
  <c r="G205" i="4"/>
  <c r="G197" i="4"/>
  <c r="G191" i="4"/>
  <c r="G187" i="4"/>
  <c r="G183" i="4"/>
  <c r="G179" i="4"/>
  <c r="G175" i="4"/>
  <c r="G171" i="4"/>
  <c r="G167" i="4"/>
  <c r="G163" i="4"/>
  <c r="G159" i="4"/>
  <c r="G155" i="4"/>
  <c r="G151" i="4"/>
  <c r="G147" i="4"/>
  <c r="G143" i="4"/>
  <c r="G139" i="4"/>
  <c r="G135" i="4"/>
  <c r="G131" i="4"/>
  <c r="G127" i="4"/>
  <c r="G123" i="4"/>
  <c r="G119" i="4"/>
  <c r="G244" i="4"/>
  <c r="G209" i="4"/>
  <c r="G193" i="4"/>
  <c r="G189" i="4"/>
  <c r="G181" i="4"/>
  <c r="G173" i="4"/>
  <c r="G165" i="4"/>
  <c r="G157" i="4"/>
  <c r="G149" i="4"/>
  <c r="G141" i="4"/>
  <c r="G133" i="4"/>
  <c r="G125" i="4"/>
  <c r="G117" i="4"/>
  <c r="G113" i="4"/>
  <c r="G109" i="4"/>
  <c r="G105" i="4"/>
  <c r="G101" i="4"/>
  <c r="G97" i="4"/>
  <c r="G93" i="4"/>
  <c r="G89" i="4"/>
  <c r="G85" i="4"/>
  <c r="G81" i="4"/>
  <c r="G77" i="4"/>
  <c r="G73" i="4"/>
  <c r="G69" i="4"/>
  <c r="G247" i="4"/>
  <c r="G206" i="4"/>
  <c r="G184" i="4"/>
  <c r="G176" i="4"/>
  <c r="G168" i="4"/>
  <c r="G160" i="4"/>
  <c r="G152" i="4"/>
  <c r="G144" i="4"/>
  <c r="G136" i="4"/>
  <c r="G128" i="4"/>
  <c r="G120" i="4"/>
  <c r="G118" i="4"/>
  <c r="G114" i="4"/>
  <c r="G110" i="4"/>
  <c r="G106" i="4"/>
  <c r="G102" i="4"/>
  <c r="G98" i="4"/>
  <c r="G94" i="4"/>
  <c r="G90" i="4"/>
  <c r="G86" i="4"/>
  <c r="G82" i="4"/>
  <c r="G78" i="4"/>
  <c r="G74" i="4"/>
  <c r="G70" i="4"/>
  <c r="G198" i="4"/>
  <c r="G188" i="4"/>
  <c r="G172" i="4"/>
  <c r="G156" i="4"/>
  <c r="G140" i="4"/>
  <c r="G124" i="4"/>
  <c r="G112" i="4"/>
  <c r="G104" i="4"/>
  <c r="G96" i="4"/>
  <c r="G88" i="4"/>
  <c r="G80" i="4"/>
  <c r="G72" i="4"/>
  <c r="G67" i="4"/>
  <c r="G63" i="4"/>
  <c r="G59" i="4"/>
  <c r="G55" i="4"/>
  <c r="G51" i="4"/>
  <c r="G47" i="4"/>
  <c r="G43" i="4"/>
  <c r="G39" i="4"/>
  <c r="G35" i="4"/>
  <c r="G31" i="4"/>
  <c r="G27" i="4"/>
  <c r="G23" i="4"/>
  <c r="G19" i="4"/>
  <c r="G15" i="4"/>
  <c r="G180" i="4"/>
  <c r="G148" i="4"/>
  <c r="G132" i="4"/>
  <c r="G92" i="4"/>
  <c r="G65" i="4"/>
  <c r="G49" i="4"/>
  <c r="G45" i="4"/>
  <c r="G41" i="4"/>
  <c r="G37" i="4"/>
  <c r="G29" i="4"/>
  <c r="G25" i="4"/>
  <c r="G177" i="4"/>
  <c r="G129" i="4"/>
  <c r="G95" i="4"/>
  <c r="G201" i="4"/>
  <c r="G185" i="4"/>
  <c r="G169" i="4"/>
  <c r="G153" i="4"/>
  <c r="G137" i="4"/>
  <c r="G121" i="4"/>
  <c r="G115" i="4"/>
  <c r="G107" i="4"/>
  <c r="G99" i="4"/>
  <c r="G91" i="4"/>
  <c r="G83" i="4"/>
  <c r="G75" i="4"/>
  <c r="G68" i="4"/>
  <c r="G64" i="4"/>
  <c r="G60" i="4"/>
  <c r="G56" i="4"/>
  <c r="G52" i="4"/>
  <c r="G48" i="4"/>
  <c r="G44" i="4"/>
  <c r="G40" i="4"/>
  <c r="G36" i="4"/>
  <c r="G32" i="4"/>
  <c r="G28" i="4"/>
  <c r="G24" i="4"/>
  <c r="G20" i="4"/>
  <c r="G16" i="4"/>
  <c r="G12" i="4"/>
  <c r="G231" i="4"/>
  <c r="G214" i="4"/>
  <c r="G164" i="4"/>
  <c r="G116" i="4"/>
  <c r="G108" i="4"/>
  <c r="G100" i="4"/>
  <c r="G84" i="4"/>
  <c r="G76" i="4"/>
  <c r="G61" i="4"/>
  <c r="G57" i="4"/>
  <c r="G53" i="4"/>
  <c r="G33" i="4"/>
  <c r="G161" i="4"/>
  <c r="G145" i="4"/>
  <c r="G79" i="4"/>
  <c r="G62" i="4"/>
  <c r="G58" i="4"/>
  <c r="G21" i="4"/>
  <c r="G17" i="4"/>
  <c r="G13" i="4"/>
  <c r="G228" i="4"/>
  <c r="G111" i="4"/>
  <c r="G103" i="4"/>
  <c r="G87" i="4"/>
  <c r="G71" i="4"/>
  <c r="G66" i="4"/>
  <c r="G46" i="4"/>
  <c r="G30" i="4"/>
  <c r="G14" i="4"/>
  <c r="G22" i="4"/>
  <c r="G50" i="4"/>
  <c r="G34" i="4"/>
  <c r="G18" i="4"/>
  <c r="G54" i="4"/>
  <c r="G38" i="4"/>
  <c r="G42" i="4"/>
  <c r="G26" i="4"/>
  <c r="H255" i="4"/>
  <c r="H251" i="4"/>
  <c r="H247" i="4"/>
  <c r="H243" i="4"/>
  <c r="H239" i="4"/>
  <c r="H235" i="4"/>
  <c r="H231" i="4"/>
  <c r="H227" i="4"/>
  <c r="H223" i="4"/>
  <c r="H219" i="4"/>
  <c r="H254" i="4"/>
  <c r="H250" i="4"/>
  <c r="H246" i="4"/>
  <c r="H242" i="4"/>
  <c r="H238" i="4"/>
  <c r="H234" i="4"/>
  <c r="H230" i="4"/>
  <c r="H226" i="4"/>
  <c r="H222" i="4"/>
  <c r="H218" i="4"/>
  <c r="H249" i="4"/>
  <c r="H241" i="4"/>
  <c r="H233" i="4"/>
  <c r="H225" i="4"/>
  <c r="H217" i="4"/>
  <c r="H212" i="4"/>
  <c r="H208" i="4"/>
  <c r="H204" i="4"/>
  <c r="H200" i="4"/>
  <c r="H196" i="4"/>
  <c r="H192" i="4"/>
  <c r="H252" i="4"/>
  <c r="H244" i="4"/>
  <c r="H236" i="4"/>
  <c r="H228" i="4"/>
  <c r="H220" i="4"/>
  <c r="H213" i="4"/>
  <c r="H209" i="4"/>
  <c r="H205" i="4"/>
  <c r="H201" i="4"/>
  <c r="H197" i="4"/>
  <c r="H193" i="4"/>
  <c r="H248" i="4"/>
  <c r="H232" i="4"/>
  <c r="H216" i="4"/>
  <c r="H211" i="4"/>
  <c r="H203" i="4"/>
  <c r="H195" i="4"/>
  <c r="H191" i="4"/>
  <c r="H187" i="4"/>
  <c r="H183" i="4"/>
  <c r="H179" i="4"/>
  <c r="H175" i="4"/>
  <c r="H171" i="4"/>
  <c r="H167" i="4"/>
  <c r="H163" i="4"/>
  <c r="H159" i="4"/>
  <c r="H155" i="4"/>
  <c r="H151" i="4"/>
  <c r="H147" i="4"/>
  <c r="H143" i="4"/>
  <c r="H139" i="4"/>
  <c r="H135" i="4"/>
  <c r="H131" i="4"/>
  <c r="H127" i="4"/>
  <c r="H123" i="4"/>
  <c r="H119" i="4"/>
  <c r="H245" i="4"/>
  <c r="H229" i="4"/>
  <c r="H214" i="4"/>
  <c r="H206" i="4"/>
  <c r="H198" i="4"/>
  <c r="H188" i="4"/>
  <c r="H184" i="4"/>
  <c r="H180" i="4"/>
  <c r="H176" i="4"/>
  <c r="H172" i="4"/>
  <c r="H168" i="4"/>
  <c r="H164" i="4"/>
  <c r="H160" i="4"/>
  <c r="H156" i="4"/>
  <c r="H152" i="4"/>
  <c r="H148" i="4"/>
  <c r="H144" i="4"/>
  <c r="H140" i="4"/>
  <c r="H136" i="4"/>
  <c r="H132" i="4"/>
  <c r="H128" i="4"/>
  <c r="H124" i="4"/>
  <c r="H120" i="4"/>
  <c r="H253" i="4"/>
  <c r="H221" i="4"/>
  <c r="H202" i="4"/>
  <c r="H190" i="4"/>
  <c r="H182" i="4"/>
  <c r="H174" i="4"/>
  <c r="H166" i="4"/>
  <c r="H158" i="4"/>
  <c r="H150" i="4"/>
  <c r="H142" i="4"/>
  <c r="H134" i="4"/>
  <c r="H126" i="4"/>
  <c r="H118" i="4"/>
  <c r="H114" i="4"/>
  <c r="H110" i="4"/>
  <c r="H106" i="4"/>
  <c r="H102" i="4"/>
  <c r="H98" i="4"/>
  <c r="H94" i="4"/>
  <c r="H90" i="4"/>
  <c r="H86" i="4"/>
  <c r="H82" i="4"/>
  <c r="H78" i="4"/>
  <c r="H74" i="4"/>
  <c r="H70" i="4"/>
  <c r="H256" i="4"/>
  <c r="H224" i="4"/>
  <c r="H215" i="4"/>
  <c r="H199" i="4"/>
  <c r="H185" i="4"/>
  <c r="H177" i="4"/>
  <c r="H169" i="4"/>
  <c r="H161" i="4"/>
  <c r="H153" i="4"/>
  <c r="H145" i="4"/>
  <c r="H137" i="4"/>
  <c r="H129" i="4"/>
  <c r="H121" i="4"/>
  <c r="H115" i="4"/>
  <c r="H111" i="4"/>
  <c r="H107" i="4"/>
  <c r="H103" i="4"/>
  <c r="H99" i="4"/>
  <c r="H95" i="4"/>
  <c r="H91" i="4"/>
  <c r="H87" i="4"/>
  <c r="H83" i="4"/>
  <c r="H79" i="4"/>
  <c r="H75" i="4"/>
  <c r="H71" i="4"/>
  <c r="H207" i="4"/>
  <c r="H181" i="4"/>
  <c r="H165" i="4"/>
  <c r="H149" i="4"/>
  <c r="H133" i="4"/>
  <c r="H113" i="4"/>
  <c r="H105" i="4"/>
  <c r="H97" i="4"/>
  <c r="H89" i="4"/>
  <c r="H81" i="4"/>
  <c r="H73" i="4"/>
  <c r="H68" i="4"/>
  <c r="H64" i="4"/>
  <c r="H60" i="4"/>
  <c r="H56" i="4"/>
  <c r="H52" i="4"/>
  <c r="H48" i="4"/>
  <c r="H44" i="4"/>
  <c r="H40" i="4"/>
  <c r="H36" i="4"/>
  <c r="H32" i="4"/>
  <c r="H28" i="4"/>
  <c r="H24" i="4"/>
  <c r="H20" i="4"/>
  <c r="H16" i="4"/>
  <c r="H12" i="4"/>
  <c r="H189" i="4"/>
  <c r="H157" i="4"/>
  <c r="H109" i="4"/>
  <c r="H101" i="4"/>
  <c r="H85" i="4"/>
  <c r="H77" i="4"/>
  <c r="H54" i="4"/>
  <c r="H50" i="4"/>
  <c r="H46" i="4"/>
  <c r="H38" i="4"/>
  <c r="H22" i="4"/>
  <c r="H14" i="4"/>
  <c r="H237" i="4"/>
  <c r="H170" i="4"/>
  <c r="H122" i="4"/>
  <c r="H112" i="4"/>
  <c r="H88" i="4"/>
  <c r="H63" i="4"/>
  <c r="H210" i="4"/>
  <c r="H178" i="4"/>
  <c r="H162" i="4"/>
  <c r="H146" i="4"/>
  <c r="H130" i="4"/>
  <c r="H116" i="4"/>
  <c r="H108" i="4"/>
  <c r="H100" i="4"/>
  <c r="H92" i="4"/>
  <c r="H84" i="4"/>
  <c r="H76" i="4"/>
  <c r="H65" i="4"/>
  <c r="H61" i="4"/>
  <c r="H57" i="4"/>
  <c r="H53" i="4"/>
  <c r="H49" i="4"/>
  <c r="H45" i="4"/>
  <c r="H41" i="4"/>
  <c r="H37" i="4"/>
  <c r="H33" i="4"/>
  <c r="H29" i="4"/>
  <c r="H25" i="4"/>
  <c r="H21" i="4"/>
  <c r="H17" i="4"/>
  <c r="H13" i="4"/>
  <c r="H240" i="4"/>
  <c r="H173" i="4"/>
  <c r="H141" i="4"/>
  <c r="H125" i="4"/>
  <c r="H117" i="4"/>
  <c r="H93" i="4"/>
  <c r="H66" i="4"/>
  <c r="H62" i="4"/>
  <c r="H58" i="4"/>
  <c r="H34" i="4"/>
  <c r="H30" i="4"/>
  <c r="H18" i="4"/>
  <c r="H154" i="4"/>
  <c r="H138" i="4"/>
  <c r="H104" i="4"/>
  <c r="H72" i="4"/>
  <c r="H67" i="4"/>
  <c r="H42" i="4"/>
  <c r="H26" i="4"/>
  <c r="H194" i="4"/>
  <c r="H186" i="4"/>
  <c r="H96" i="4"/>
  <c r="H80" i="4"/>
  <c r="H69" i="4"/>
  <c r="H59" i="4"/>
  <c r="H55" i="4"/>
  <c r="H39" i="4"/>
  <c r="H23" i="4"/>
  <c r="H31" i="4"/>
  <c r="H15" i="4"/>
  <c r="H43" i="4"/>
  <c r="H27" i="4"/>
  <c r="H47" i="4"/>
  <c r="H51" i="4"/>
  <c r="H35" i="4"/>
  <c r="H19" i="4"/>
  <c r="C254" i="4"/>
  <c r="C250" i="4"/>
  <c r="C246" i="4"/>
  <c r="C242" i="4"/>
  <c r="C238" i="4"/>
  <c r="C234" i="4"/>
  <c r="C230" i="4"/>
  <c r="C226" i="4"/>
  <c r="C222" i="4"/>
  <c r="C218" i="4"/>
  <c r="C253" i="4"/>
  <c r="C249" i="4"/>
  <c r="C245" i="4"/>
  <c r="C241" i="4"/>
  <c r="C237" i="4"/>
  <c r="C233" i="4"/>
  <c r="C229" i="4"/>
  <c r="C225" i="4"/>
  <c r="C221" i="4"/>
  <c r="C217" i="4"/>
  <c r="C252" i="4"/>
  <c r="C244" i="4"/>
  <c r="C236" i="4"/>
  <c r="C228" i="4"/>
  <c r="C220" i="4"/>
  <c r="C215" i="4"/>
  <c r="C211" i="4"/>
  <c r="C207" i="4"/>
  <c r="C203" i="4"/>
  <c r="C199" i="4"/>
  <c r="C195" i="4"/>
  <c r="C255" i="4"/>
  <c r="C247" i="4"/>
  <c r="C239" i="4"/>
  <c r="C231" i="4"/>
  <c r="C223" i="4"/>
  <c r="C212" i="4"/>
  <c r="C208" i="4"/>
  <c r="C204" i="4"/>
  <c r="C200" i="4"/>
  <c r="C196" i="4"/>
  <c r="C251" i="4"/>
  <c r="C235" i="4"/>
  <c r="C219" i="4"/>
  <c r="C214" i="4"/>
  <c r="C206" i="4"/>
  <c r="C198" i="4"/>
  <c r="C190" i="4"/>
  <c r="C186" i="4"/>
  <c r="C182" i="4"/>
  <c r="C178" i="4"/>
  <c r="C174" i="4"/>
  <c r="C170" i="4"/>
  <c r="C166" i="4"/>
  <c r="C162" i="4"/>
  <c r="C158" i="4"/>
  <c r="C154" i="4"/>
  <c r="C150" i="4"/>
  <c r="C146" i="4"/>
  <c r="C142" i="4"/>
  <c r="C138" i="4"/>
  <c r="C134" i="4"/>
  <c r="C130" i="4"/>
  <c r="C126" i="4"/>
  <c r="C122" i="4"/>
  <c r="C248" i="4"/>
  <c r="C232" i="4"/>
  <c r="C216" i="4"/>
  <c r="C209" i="4"/>
  <c r="C201" i="4"/>
  <c r="C193" i="4"/>
  <c r="C191" i="4"/>
  <c r="C187" i="4"/>
  <c r="C183" i="4"/>
  <c r="C179" i="4"/>
  <c r="C175" i="4"/>
  <c r="C171" i="4"/>
  <c r="C167" i="4"/>
  <c r="C163" i="4"/>
  <c r="C159" i="4"/>
  <c r="C155" i="4"/>
  <c r="C151" i="4"/>
  <c r="C147" i="4"/>
  <c r="C143" i="4"/>
  <c r="C139" i="4"/>
  <c r="C135" i="4"/>
  <c r="C131" i="4"/>
  <c r="C127" i="4"/>
  <c r="C123" i="4"/>
  <c r="C119" i="4"/>
  <c r="C240" i="4"/>
  <c r="C205" i="4"/>
  <c r="C185" i="4"/>
  <c r="C177" i="4"/>
  <c r="C169" i="4"/>
  <c r="C161" i="4"/>
  <c r="C153" i="4"/>
  <c r="C145" i="4"/>
  <c r="C137" i="4"/>
  <c r="C129" i="4"/>
  <c r="C121" i="4"/>
  <c r="C117" i="4"/>
  <c r="C113" i="4"/>
  <c r="C109" i="4"/>
  <c r="C105" i="4"/>
  <c r="C101" i="4"/>
  <c r="C97" i="4"/>
  <c r="C93" i="4"/>
  <c r="C89" i="4"/>
  <c r="C85" i="4"/>
  <c r="C81" i="4"/>
  <c r="C77" i="4"/>
  <c r="C73" i="4"/>
  <c r="C69" i="4"/>
  <c r="C243" i="4"/>
  <c r="C202" i="4"/>
  <c r="C188" i="4"/>
  <c r="C180" i="4"/>
  <c r="C172" i="4"/>
  <c r="C164" i="4"/>
  <c r="C156" i="4"/>
  <c r="C148" i="4"/>
  <c r="C140" i="4"/>
  <c r="C132" i="4"/>
  <c r="C124" i="4"/>
  <c r="C118" i="4"/>
  <c r="C114" i="4"/>
  <c r="C110" i="4"/>
  <c r="C106" i="4"/>
  <c r="C102" i="4"/>
  <c r="C98" i="4"/>
  <c r="C94" i="4"/>
  <c r="C90" i="4"/>
  <c r="C86" i="4"/>
  <c r="C82" i="4"/>
  <c r="C78" i="4"/>
  <c r="C74" i="4"/>
  <c r="C227" i="4"/>
  <c r="C194" i="4"/>
  <c r="C184" i="4"/>
  <c r="C168" i="4"/>
  <c r="C152" i="4"/>
  <c r="C136" i="4"/>
  <c r="C120" i="4"/>
  <c r="C116" i="4"/>
  <c r="C108" i="4"/>
  <c r="C100" i="4"/>
  <c r="C92" i="4"/>
  <c r="C84" i="4"/>
  <c r="C76" i="4"/>
  <c r="C67" i="4"/>
  <c r="C63" i="4"/>
  <c r="C59" i="4"/>
  <c r="C55" i="4"/>
  <c r="C51" i="4"/>
  <c r="C47" i="4"/>
  <c r="C43" i="4"/>
  <c r="C39" i="4"/>
  <c r="C35" i="4"/>
  <c r="C31" i="4"/>
  <c r="C27" i="4"/>
  <c r="C23" i="4"/>
  <c r="C19" i="4"/>
  <c r="C15" i="4"/>
  <c r="C210" i="4"/>
  <c r="C192" i="4"/>
  <c r="C176" i="4"/>
  <c r="C144" i="4"/>
  <c r="C128" i="4"/>
  <c r="C112" i="4"/>
  <c r="C104" i="4"/>
  <c r="C88" i="4"/>
  <c r="C80" i="4"/>
  <c r="C72" i="4"/>
  <c r="C61" i="4"/>
  <c r="C57" i="4"/>
  <c r="C33" i="4"/>
  <c r="C21" i="4"/>
  <c r="C189" i="4"/>
  <c r="C157" i="4"/>
  <c r="C141" i="4"/>
  <c r="C107" i="4"/>
  <c r="C99" i="4"/>
  <c r="C62" i="4"/>
  <c r="C224" i="4"/>
  <c r="C197" i="4"/>
  <c r="C181" i="4"/>
  <c r="C165" i="4"/>
  <c r="C149" i="4"/>
  <c r="C133" i="4"/>
  <c r="C111" i="4"/>
  <c r="C103" i="4"/>
  <c r="C95" i="4"/>
  <c r="C87" i="4"/>
  <c r="C79" i="4"/>
  <c r="C71" i="4"/>
  <c r="C70" i="4"/>
  <c r="C68" i="4"/>
  <c r="C64" i="4"/>
  <c r="C60" i="4"/>
  <c r="C56" i="4"/>
  <c r="C52" i="4"/>
  <c r="C48" i="4"/>
  <c r="C44" i="4"/>
  <c r="C40" i="4"/>
  <c r="C36" i="4"/>
  <c r="C32" i="4"/>
  <c r="C28" i="4"/>
  <c r="C24" i="4"/>
  <c r="C20" i="4"/>
  <c r="C16" i="4"/>
  <c r="C12" i="4"/>
  <c r="C160" i="4"/>
  <c r="C96" i="4"/>
  <c r="C65" i="4"/>
  <c r="C53" i="4"/>
  <c r="C49" i="4"/>
  <c r="C45" i="4"/>
  <c r="C41" i="4"/>
  <c r="C37" i="4"/>
  <c r="C29" i="4"/>
  <c r="C25" i="4"/>
  <c r="C17" i="4"/>
  <c r="C13" i="4"/>
  <c r="C213" i="4"/>
  <c r="C125" i="4"/>
  <c r="C83" i="4"/>
  <c r="C75" i="4"/>
  <c r="C66" i="4"/>
  <c r="C173" i="4"/>
  <c r="C115" i="4"/>
  <c r="C91" i="4"/>
  <c r="C58" i="4"/>
  <c r="C42" i="4"/>
  <c r="C26" i="4"/>
  <c r="C50" i="4"/>
  <c r="C54" i="4"/>
  <c r="C46" i="4"/>
  <c r="C30" i="4"/>
  <c r="C14" i="4"/>
  <c r="C34" i="4"/>
  <c r="C18" i="4"/>
  <c r="C38" i="4"/>
  <c r="C22" i="4"/>
  <c r="E256" i="4"/>
  <c r="E252" i="4"/>
  <c r="E248" i="4"/>
  <c r="E244" i="4"/>
  <c r="E240" i="4"/>
  <c r="E236" i="4"/>
  <c r="E232" i="4"/>
  <c r="E228" i="4"/>
  <c r="E224" i="4"/>
  <c r="E220" i="4"/>
  <c r="E216" i="4"/>
  <c r="E255" i="4"/>
  <c r="E251" i="4"/>
  <c r="E247" i="4"/>
  <c r="E243" i="4"/>
  <c r="E239" i="4"/>
  <c r="E235" i="4"/>
  <c r="E231" i="4"/>
  <c r="E227" i="4"/>
  <c r="E223" i="4"/>
  <c r="E219" i="4"/>
  <c r="E254" i="4"/>
  <c r="E246" i="4"/>
  <c r="E238" i="4"/>
  <c r="E230" i="4"/>
  <c r="E222" i="4"/>
  <c r="E213" i="4"/>
  <c r="E209" i="4"/>
  <c r="E205" i="4"/>
  <c r="E201" i="4"/>
  <c r="E197" i="4"/>
  <c r="E193" i="4"/>
  <c r="E249" i="4"/>
  <c r="E241" i="4"/>
  <c r="E233" i="4"/>
  <c r="E225" i="4"/>
  <c r="E217" i="4"/>
  <c r="E214" i="4"/>
  <c r="E210" i="4"/>
  <c r="E206" i="4"/>
  <c r="E202" i="4"/>
  <c r="E198" i="4"/>
  <c r="E194" i="4"/>
  <c r="E253" i="4"/>
  <c r="E237" i="4"/>
  <c r="E221" i="4"/>
  <c r="E208" i="4"/>
  <c r="E200" i="4"/>
  <c r="E192" i="4"/>
  <c r="E188" i="4"/>
  <c r="E184" i="4"/>
  <c r="E180" i="4"/>
  <c r="E176" i="4"/>
  <c r="E172" i="4"/>
  <c r="E168" i="4"/>
  <c r="E164" i="4"/>
  <c r="E160" i="4"/>
  <c r="E156" i="4"/>
  <c r="E152" i="4"/>
  <c r="E148" i="4"/>
  <c r="E144" i="4"/>
  <c r="E140" i="4"/>
  <c r="E136" i="4"/>
  <c r="E132" i="4"/>
  <c r="E128" i="4"/>
  <c r="E124" i="4"/>
  <c r="E120" i="4"/>
  <c r="E250" i="4"/>
  <c r="E234" i="4"/>
  <c r="E218" i="4"/>
  <c r="E211" i="4"/>
  <c r="E203" i="4"/>
  <c r="E195" i="4"/>
  <c r="E189" i="4"/>
  <c r="E185" i="4"/>
  <c r="E181" i="4"/>
  <c r="E177" i="4"/>
  <c r="E173" i="4"/>
  <c r="E169" i="4"/>
  <c r="E165" i="4"/>
  <c r="E161" i="4"/>
  <c r="E157" i="4"/>
  <c r="E153" i="4"/>
  <c r="E149" i="4"/>
  <c r="E145" i="4"/>
  <c r="E141" i="4"/>
  <c r="E137" i="4"/>
  <c r="E133" i="4"/>
  <c r="E129" i="4"/>
  <c r="E125" i="4"/>
  <c r="E121" i="4"/>
  <c r="E226" i="4"/>
  <c r="E207" i="4"/>
  <c r="E187" i="4"/>
  <c r="E179" i="4"/>
  <c r="E171" i="4"/>
  <c r="E163" i="4"/>
  <c r="E155" i="4"/>
  <c r="E147" i="4"/>
  <c r="E139" i="4"/>
  <c r="E131" i="4"/>
  <c r="E123" i="4"/>
  <c r="E115" i="4"/>
  <c r="E111" i="4"/>
  <c r="E107" i="4"/>
  <c r="E103" i="4"/>
  <c r="E99" i="4"/>
  <c r="E95" i="4"/>
  <c r="E91" i="4"/>
  <c r="E87" i="4"/>
  <c r="E83" i="4"/>
  <c r="E79" i="4"/>
  <c r="E75" i="4"/>
  <c r="E71" i="4"/>
  <c r="E229" i="4"/>
  <c r="E204" i="4"/>
  <c r="E190" i="4"/>
  <c r="E182" i="4"/>
  <c r="E174" i="4"/>
  <c r="E166" i="4"/>
  <c r="E158" i="4"/>
  <c r="E150" i="4"/>
  <c r="E142" i="4"/>
  <c r="E134" i="4"/>
  <c r="E126" i="4"/>
  <c r="E116" i="4"/>
  <c r="E112" i="4"/>
  <c r="E108" i="4"/>
  <c r="E104" i="4"/>
  <c r="E100" i="4"/>
  <c r="E96" i="4"/>
  <c r="E92" i="4"/>
  <c r="E88" i="4"/>
  <c r="E84" i="4"/>
  <c r="E80" i="4"/>
  <c r="E76" i="4"/>
  <c r="E72" i="4"/>
  <c r="E245" i="4"/>
  <c r="E212" i="4"/>
  <c r="E186" i="4"/>
  <c r="E170" i="4"/>
  <c r="E154" i="4"/>
  <c r="E138" i="4"/>
  <c r="E122" i="4"/>
  <c r="E118" i="4"/>
  <c r="E110" i="4"/>
  <c r="E102" i="4"/>
  <c r="E94" i="4"/>
  <c r="E86" i="4"/>
  <c r="E78" i="4"/>
  <c r="E70" i="4"/>
  <c r="E65" i="4"/>
  <c r="E61" i="4"/>
  <c r="E57" i="4"/>
  <c r="E53" i="4"/>
  <c r="E49" i="4"/>
  <c r="E45" i="4"/>
  <c r="E41" i="4"/>
  <c r="E37" i="4"/>
  <c r="E33" i="4"/>
  <c r="E29" i="4"/>
  <c r="E25" i="4"/>
  <c r="E21" i="4"/>
  <c r="E17" i="4"/>
  <c r="E13" i="4"/>
  <c r="E162" i="4"/>
  <c r="E114" i="4"/>
  <c r="E90" i="4"/>
  <c r="E82" i="4"/>
  <c r="E67" i="4"/>
  <c r="E63" i="4"/>
  <c r="E59" i="4"/>
  <c r="E51" i="4"/>
  <c r="E43" i="4"/>
  <c r="E35" i="4"/>
  <c r="E31" i="4"/>
  <c r="E27" i="4"/>
  <c r="E19" i="4"/>
  <c r="E199" i="4"/>
  <c r="E117" i="4"/>
  <c r="E109" i="4"/>
  <c r="E85" i="4"/>
  <c r="E77" i="4"/>
  <c r="E60" i="4"/>
  <c r="E56" i="4"/>
  <c r="E242" i="4"/>
  <c r="E215" i="4"/>
  <c r="E183" i="4"/>
  <c r="E167" i="4"/>
  <c r="E151" i="4"/>
  <c r="E135" i="4"/>
  <c r="E119" i="4"/>
  <c r="E113" i="4"/>
  <c r="E105" i="4"/>
  <c r="E97" i="4"/>
  <c r="E89" i="4"/>
  <c r="E81" i="4"/>
  <c r="E73" i="4"/>
  <c r="E69" i="4"/>
  <c r="E66" i="4"/>
  <c r="E62" i="4"/>
  <c r="E58" i="4"/>
  <c r="E54" i="4"/>
  <c r="E50" i="4"/>
  <c r="E46" i="4"/>
  <c r="E42" i="4"/>
  <c r="E38" i="4"/>
  <c r="E34" i="4"/>
  <c r="E30" i="4"/>
  <c r="E26" i="4"/>
  <c r="E22" i="4"/>
  <c r="E18" i="4"/>
  <c r="E14" i="4"/>
  <c r="E196" i="4"/>
  <c r="E178" i="4"/>
  <c r="E146" i="4"/>
  <c r="E130" i="4"/>
  <c r="E106" i="4"/>
  <c r="E98" i="4"/>
  <c r="E74" i="4"/>
  <c r="E55" i="4"/>
  <c r="E47" i="4"/>
  <c r="E39" i="4"/>
  <c r="E23" i="4"/>
  <c r="E15" i="4"/>
  <c r="E191" i="4"/>
  <c r="E175" i="4"/>
  <c r="E101" i="4"/>
  <c r="E64" i="4"/>
  <c r="E159" i="4"/>
  <c r="E143" i="4"/>
  <c r="E127" i="4"/>
  <c r="E93" i="4"/>
  <c r="E68" i="4"/>
  <c r="E44" i="4"/>
  <c r="E28" i="4"/>
  <c r="E12" i="4"/>
  <c r="E36" i="4"/>
  <c r="E48" i="4"/>
  <c r="E32" i="4"/>
  <c r="E16" i="4"/>
  <c r="E52" i="4"/>
  <c r="E20" i="4"/>
  <c r="E40" i="4"/>
  <c r="E24" i="4"/>
  <c r="I256" i="4"/>
  <c r="I252" i="4"/>
  <c r="I248" i="4"/>
  <c r="I244" i="4"/>
  <c r="I240" i="4"/>
  <c r="I236" i="4"/>
  <c r="I232" i="4"/>
  <c r="I228" i="4"/>
  <c r="I224" i="4"/>
  <c r="I220" i="4"/>
  <c r="I216" i="4"/>
  <c r="I255" i="4"/>
  <c r="I251" i="4"/>
  <c r="I247" i="4"/>
  <c r="I243" i="4"/>
  <c r="I239" i="4"/>
  <c r="I235" i="4"/>
  <c r="I231" i="4"/>
  <c r="I227" i="4"/>
  <c r="I223" i="4"/>
  <c r="I219" i="4"/>
  <c r="I215" i="4"/>
  <c r="I250" i="4"/>
  <c r="I242" i="4"/>
  <c r="I234" i="4"/>
  <c r="I226" i="4"/>
  <c r="I218" i="4"/>
  <c r="I213" i="4"/>
  <c r="I209" i="4"/>
  <c r="I205" i="4"/>
  <c r="I201" i="4"/>
  <c r="I197" i="4"/>
  <c r="I193" i="4"/>
  <c r="I253" i="4"/>
  <c r="I245" i="4"/>
  <c r="I237" i="4"/>
  <c r="I229" i="4"/>
  <c r="I221" i="4"/>
  <c r="I214" i="4"/>
  <c r="I210" i="4"/>
  <c r="I206" i="4"/>
  <c r="I202" i="4"/>
  <c r="I198" i="4"/>
  <c r="I194" i="4"/>
  <c r="I241" i="4"/>
  <c r="I225" i="4"/>
  <c r="I212" i="4"/>
  <c r="I204" i="4"/>
  <c r="I196" i="4"/>
  <c r="I188" i="4"/>
  <c r="I184" i="4"/>
  <c r="I180" i="4"/>
  <c r="I176" i="4"/>
  <c r="I172" i="4"/>
  <c r="I168" i="4"/>
  <c r="I164" i="4"/>
  <c r="I160" i="4"/>
  <c r="I156" i="4"/>
  <c r="I152" i="4"/>
  <c r="I148" i="4"/>
  <c r="I144" i="4"/>
  <c r="I140" i="4"/>
  <c r="I136" i="4"/>
  <c r="I132" i="4"/>
  <c r="I128" i="4"/>
  <c r="I124" i="4"/>
  <c r="I120" i="4"/>
  <c r="I254" i="4"/>
  <c r="I238" i="4"/>
  <c r="I222" i="4"/>
  <c r="I207" i="4"/>
  <c r="I199" i="4"/>
  <c r="I189" i="4"/>
  <c r="I185" i="4"/>
  <c r="I181" i="4"/>
  <c r="I177" i="4"/>
  <c r="I173" i="4"/>
  <c r="I169" i="4"/>
  <c r="I165" i="4"/>
  <c r="I161" i="4"/>
  <c r="I157" i="4"/>
  <c r="I153" i="4"/>
  <c r="I149" i="4"/>
  <c r="I145" i="4"/>
  <c r="I141" i="4"/>
  <c r="I137" i="4"/>
  <c r="I133" i="4"/>
  <c r="I129" i="4"/>
  <c r="I125" i="4"/>
  <c r="I121" i="4"/>
  <c r="I230" i="4"/>
  <c r="I211" i="4"/>
  <c r="I195" i="4"/>
  <c r="I191" i="4"/>
  <c r="I183" i="4"/>
  <c r="I175" i="4"/>
  <c r="I167" i="4"/>
  <c r="I159" i="4"/>
  <c r="I151" i="4"/>
  <c r="I143" i="4"/>
  <c r="I135" i="4"/>
  <c r="I127" i="4"/>
  <c r="I119" i="4"/>
  <c r="I115" i="4"/>
  <c r="I111" i="4"/>
  <c r="I107" i="4"/>
  <c r="I103" i="4"/>
  <c r="I99" i="4"/>
  <c r="I95" i="4"/>
  <c r="I91" i="4"/>
  <c r="I87" i="4"/>
  <c r="I83" i="4"/>
  <c r="I79" i="4"/>
  <c r="I75" i="4"/>
  <c r="I71" i="4"/>
  <c r="I233" i="4"/>
  <c r="I208" i="4"/>
  <c r="I192" i="4"/>
  <c r="I186" i="4"/>
  <c r="I178" i="4"/>
  <c r="I170" i="4"/>
  <c r="I162" i="4"/>
  <c r="I154" i="4"/>
  <c r="I146" i="4"/>
  <c r="I138" i="4"/>
  <c r="I130" i="4"/>
  <c r="I122" i="4"/>
  <c r="I116" i="4"/>
  <c r="I112" i="4"/>
  <c r="I108" i="4"/>
  <c r="I104" i="4"/>
  <c r="I100" i="4"/>
  <c r="I96" i="4"/>
  <c r="I92" i="4"/>
  <c r="I88" i="4"/>
  <c r="I84" i="4"/>
  <c r="I80" i="4"/>
  <c r="I76" i="4"/>
  <c r="I72" i="4"/>
  <c r="I217" i="4"/>
  <c r="I190" i="4"/>
  <c r="I174" i="4"/>
  <c r="I158" i="4"/>
  <c r="I142" i="4"/>
  <c r="I126" i="4"/>
  <c r="I114" i="4"/>
  <c r="I106" i="4"/>
  <c r="I98" i="4"/>
  <c r="I90" i="4"/>
  <c r="I82" i="4"/>
  <c r="I74" i="4"/>
  <c r="I65" i="4"/>
  <c r="I61" i="4"/>
  <c r="I57" i="4"/>
  <c r="I53" i="4"/>
  <c r="I49" i="4"/>
  <c r="I45" i="4"/>
  <c r="I41" i="4"/>
  <c r="I37" i="4"/>
  <c r="I33" i="4"/>
  <c r="I29" i="4"/>
  <c r="I25" i="4"/>
  <c r="I21" i="4"/>
  <c r="I17" i="4"/>
  <c r="I13" i="4"/>
  <c r="I200" i="4"/>
  <c r="I166" i="4"/>
  <c r="I134" i="4"/>
  <c r="I118" i="4"/>
  <c r="I94" i="4"/>
  <c r="I69" i="4"/>
  <c r="I55" i="4"/>
  <c r="I47" i="4"/>
  <c r="I39" i="4"/>
  <c r="I31" i="4"/>
  <c r="I246" i="4"/>
  <c r="I163" i="4"/>
  <c r="I81" i="4"/>
  <c r="I73" i="4"/>
  <c r="I68" i="4"/>
  <c r="I187" i="4"/>
  <c r="I171" i="4"/>
  <c r="I155" i="4"/>
  <c r="I139" i="4"/>
  <c r="I123" i="4"/>
  <c r="I117" i="4"/>
  <c r="I109" i="4"/>
  <c r="I101" i="4"/>
  <c r="I93" i="4"/>
  <c r="I85" i="4"/>
  <c r="I77" i="4"/>
  <c r="I66" i="4"/>
  <c r="I62" i="4"/>
  <c r="I58" i="4"/>
  <c r="I54" i="4"/>
  <c r="I50" i="4"/>
  <c r="I46" i="4"/>
  <c r="I42" i="4"/>
  <c r="I38" i="4"/>
  <c r="I34" i="4"/>
  <c r="I30" i="4"/>
  <c r="I26" i="4"/>
  <c r="I22" i="4"/>
  <c r="I18" i="4"/>
  <c r="I14" i="4"/>
  <c r="I249" i="4"/>
  <c r="I182" i="4"/>
  <c r="I150" i="4"/>
  <c r="I110" i="4"/>
  <c r="I102" i="4"/>
  <c r="I78" i="4"/>
  <c r="I70" i="4"/>
  <c r="I67" i="4"/>
  <c r="I63" i="4"/>
  <c r="I59" i="4"/>
  <c r="I51" i="4"/>
  <c r="I43" i="4"/>
  <c r="I35" i="4"/>
  <c r="I27" i="4"/>
  <c r="I203" i="4"/>
  <c r="I131" i="4"/>
  <c r="I113" i="4"/>
  <c r="I97" i="4"/>
  <c r="I89" i="4"/>
  <c r="I60" i="4"/>
  <c r="I86" i="4"/>
  <c r="I23" i="4"/>
  <c r="I19" i="4"/>
  <c r="I15" i="4"/>
  <c r="I179" i="4"/>
  <c r="I147" i="4"/>
  <c r="I105" i="4"/>
  <c r="I64" i="4"/>
  <c r="I48" i="4"/>
  <c r="I32" i="4"/>
  <c r="I16" i="4"/>
  <c r="I40" i="4"/>
  <c r="I52" i="4"/>
  <c r="I36" i="4"/>
  <c r="I20" i="4"/>
  <c r="I24" i="4"/>
  <c r="I56" i="4"/>
  <c r="I44" i="4"/>
  <c r="I28" i="4"/>
  <c r="I12" i="4"/>
  <c r="F253" i="4"/>
  <c r="F249" i="4"/>
  <c r="F245" i="4"/>
  <c r="F241" i="4"/>
  <c r="F237" i="4"/>
  <c r="F233" i="4"/>
  <c r="F229" i="4"/>
  <c r="F225" i="4"/>
  <c r="F221" i="4"/>
  <c r="F217" i="4"/>
  <c r="F256" i="4"/>
  <c r="F252" i="4"/>
  <c r="F248" i="4"/>
  <c r="F244" i="4"/>
  <c r="F240" i="4"/>
  <c r="F236" i="4"/>
  <c r="F232" i="4"/>
  <c r="F228" i="4"/>
  <c r="F224" i="4"/>
  <c r="F220" i="4"/>
  <c r="F216" i="4"/>
  <c r="F255" i="4"/>
  <c r="F247" i="4"/>
  <c r="F239" i="4"/>
  <c r="F231" i="4"/>
  <c r="F223" i="4"/>
  <c r="F214" i="4"/>
  <c r="F210" i="4"/>
  <c r="F206" i="4"/>
  <c r="F202" i="4"/>
  <c r="F198" i="4"/>
  <c r="F194" i="4"/>
  <c r="F250" i="4"/>
  <c r="F242" i="4"/>
  <c r="F234" i="4"/>
  <c r="F226" i="4"/>
  <c r="F218" i="4"/>
  <c r="F215" i="4"/>
  <c r="F211" i="4"/>
  <c r="F207" i="4"/>
  <c r="F203" i="4"/>
  <c r="F199" i="4"/>
  <c r="F195" i="4"/>
  <c r="F246" i="4"/>
  <c r="F230" i="4"/>
  <c r="F209" i="4"/>
  <c r="F201" i="4"/>
  <c r="F193" i="4"/>
  <c r="F189" i="4"/>
  <c r="F185" i="4"/>
  <c r="F181" i="4"/>
  <c r="F177" i="4"/>
  <c r="F173" i="4"/>
  <c r="F169" i="4"/>
  <c r="F165" i="4"/>
  <c r="F161" i="4"/>
  <c r="F157" i="4"/>
  <c r="F153" i="4"/>
  <c r="F149" i="4"/>
  <c r="F145" i="4"/>
  <c r="F141" i="4"/>
  <c r="F137" i="4"/>
  <c r="F133" i="4"/>
  <c r="F129" i="4"/>
  <c r="F125" i="4"/>
  <c r="F121" i="4"/>
  <c r="F243" i="4"/>
  <c r="F227" i="4"/>
  <c r="F212" i="4"/>
  <c r="F204" i="4"/>
  <c r="F196" i="4"/>
  <c r="F190" i="4"/>
  <c r="F186" i="4"/>
  <c r="F182" i="4"/>
  <c r="F178" i="4"/>
  <c r="F174" i="4"/>
  <c r="F170" i="4"/>
  <c r="F166" i="4"/>
  <c r="F162" i="4"/>
  <c r="F158" i="4"/>
  <c r="F154" i="4"/>
  <c r="F150" i="4"/>
  <c r="F146" i="4"/>
  <c r="F142" i="4"/>
  <c r="F138" i="4"/>
  <c r="F134" i="4"/>
  <c r="F130" i="4"/>
  <c r="F126" i="4"/>
  <c r="F122" i="4"/>
  <c r="F235" i="4"/>
  <c r="F200" i="4"/>
  <c r="F188" i="4"/>
  <c r="F180" i="4"/>
  <c r="F172" i="4"/>
  <c r="F164" i="4"/>
  <c r="F156" i="4"/>
  <c r="F148" i="4"/>
  <c r="F140" i="4"/>
  <c r="F132" i="4"/>
  <c r="F124" i="4"/>
  <c r="F116" i="4"/>
  <c r="F112" i="4"/>
  <c r="F108" i="4"/>
  <c r="F104" i="4"/>
  <c r="F100" i="4"/>
  <c r="F96" i="4"/>
  <c r="F92" i="4"/>
  <c r="F88" i="4"/>
  <c r="F84" i="4"/>
  <c r="F80" i="4"/>
  <c r="F76" i="4"/>
  <c r="F72" i="4"/>
  <c r="F238" i="4"/>
  <c r="F213" i="4"/>
  <c r="F197" i="4"/>
  <c r="F191" i="4"/>
  <c r="F183" i="4"/>
  <c r="F175" i="4"/>
  <c r="F167" i="4"/>
  <c r="F159" i="4"/>
  <c r="F151" i="4"/>
  <c r="F143" i="4"/>
  <c r="F135" i="4"/>
  <c r="F127" i="4"/>
  <c r="F119" i="4"/>
  <c r="F117" i="4"/>
  <c r="F113" i="4"/>
  <c r="F109" i="4"/>
  <c r="F105" i="4"/>
  <c r="F101" i="4"/>
  <c r="F97" i="4"/>
  <c r="F93" i="4"/>
  <c r="F89" i="4"/>
  <c r="F85" i="4"/>
  <c r="F81" i="4"/>
  <c r="F77" i="4"/>
  <c r="F73" i="4"/>
  <c r="F254" i="4"/>
  <c r="F179" i="4"/>
  <c r="F163" i="4"/>
  <c r="F147" i="4"/>
  <c r="F131" i="4"/>
  <c r="F111" i="4"/>
  <c r="F103" i="4"/>
  <c r="F95" i="4"/>
  <c r="F87" i="4"/>
  <c r="F79" i="4"/>
  <c r="F71" i="4"/>
  <c r="F69" i="4"/>
  <c r="F66" i="4"/>
  <c r="F62" i="4"/>
  <c r="F58" i="4"/>
  <c r="F54" i="4"/>
  <c r="F50" i="4"/>
  <c r="F46" i="4"/>
  <c r="F42" i="4"/>
  <c r="F38" i="4"/>
  <c r="F34" i="4"/>
  <c r="F30" i="4"/>
  <c r="F26" i="4"/>
  <c r="F22" i="4"/>
  <c r="F18" i="4"/>
  <c r="F14" i="4"/>
  <c r="F222" i="4"/>
  <c r="F171" i="4"/>
  <c r="F155" i="4"/>
  <c r="F139" i="4"/>
  <c r="F123" i="4"/>
  <c r="F115" i="4"/>
  <c r="F107" i="4"/>
  <c r="F99" i="4"/>
  <c r="F75" i="4"/>
  <c r="F68" i="4"/>
  <c r="F64" i="4"/>
  <c r="F52" i="4"/>
  <c r="F44" i="4"/>
  <c r="F36" i="4"/>
  <c r="F28" i="4"/>
  <c r="F24" i="4"/>
  <c r="F16" i="4"/>
  <c r="F12" i="4"/>
  <c r="F219" i="4"/>
  <c r="F136" i="4"/>
  <c r="F102" i="4"/>
  <c r="F78" i="4"/>
  <c r="F65" i="4"/>
  <c r="F57" i="4"/>
  <c r="F251" i="4"/>
  <c r="F192" i="4"/>
  <c r="F176" i="4"/>
  <c r="F160" i="4"/>
  <c r="F144" i="4"/>
  <c r="F128" i="4"/>
  <c r="F114" i="4"/>
  <c r="F106" i="4"/>
  <c r="F98" i="4"/>
  <c r="F90" i="4"/>
  <c r="F82" i="4"/>
  <c r="F74" i="4"/>
  <c r="F67" i="4"/>
  <c r="F63" i="4"/>
  <c r="F59" i="4"/>
  <c r="F55" i="4"/>
  <c r="F51" i="4"/>
  <c r="F47" i="4"/>
  <c r="F43" i="4"/>
  <c r="F39" i="4"/>
  <c r="F35" i="4"/>
  <c r="F31" i="4"/>
  <c r="F27" i="4"/>
  <c r="F23" i="4"/>
  <c r="F19" i="4"/>
  <c r="F15" i="4"/>
  <c r="F205" i="4"/>
  <c r="F187" i="4"/>
  <c r="F91" i="4"/>
  <c r="F83" i="4"/>
  <c r="F60" i="4"/>
  <c r="F56" i="4"/>
  <c r="F48" i="4"/>
  <c r="F40" i="4"/>
  <c r="F32" i="4"/>
  <c r="F20" i="4"/>
  <c r="F184" i="4"/>
  <c r="F168" i="4"/>
  <c r="F120" i="4"/>
  <c r="F110" i="4"/>
  <c r="F94" i="4"/>
  <c r="F86" i="4"/>
  <c r="F70" i="4"/>
  <c r="F208" i="4"/>
  <c r="F152" i="4"/>
  <c r="F118" i="4"/>
  <c r="F61" i="4"/>
  <c r="F53" i="4"/>
  <c r="F37" i="4"/>
  <c r="F21" i="4"/>
  <c r="F45" i="4"/>
  <c r="F41" i="4"/>
  <c r="F25" i="4"/>
  <c r="F29" i="4"/>
  <c r="F13" i="4"/>
  <c r="F49" i="4"/>
  <c r="F33" i="4"/>
  <c r="F17" i="4"/>
  <c r="G118" i="2"/>
  <c r="G74" i="2" s="1"/>
  <c r="D118" i="2"/>
  <c r="D74" i="2" s="1"/>
  <c r="E130" i="2"/>
  <c r="E93" i="2" s="1"/>
  <c r="I130" i="2"/>
  <c r="I93" i="2" s="1"/>
  <c r="H130" i="2"/>
  <c r="H93" i="2" s="1"/>
  <c r="G130" i="2"/>
  <c r="G93" i="2" s="1"/>
  <c r="F130" i="2"/>
  <c r="F93" i="2" s="1"/>
  <c r="H118" i="2"/>
  <c r="H74" i="2" s="1"/>
  <c r="F118" i="2"/>
  <c r="F74" i="2" s="1"/>
  <c r="E118" i="2"/>
  <c r="E74" i="2" s="1"/>
  <c r="I118" i="2"/>
  <c r="I74" i="2" s="1"/>
  <c r="D130" i="2"/>
  <c r="D93" i="2" s="1"/>
  <c r="C130" i="2"/>
  <c r="C93" i="2" s="1"/>
  <c r="C118" i="2"/>
  <c r="C14" i="2"/>
  <c r="G14" i="2"/>
  <c r="D14" i="2"/>
  <c r="F14" i="2"/>
  <c r="I14" i="2"/>
  <c r="E14" i="2"/>
  <c r="H14" i="2"/>
  <c r="C74" i="2" l="1"/>
  <c r="I14" i="12"/>
  <c r="C14" i="12"/>
  <c r="D14" i="12"/>
  <c r="I18" i="12"/>
  <c r="D20" i="12"/>
  <c r="C15" i="12"/>
  <c r="I20" i="12"/>
  <c r="F19" i="12"/>
  <c r="H17" i="12"/>
  <c r="H14" i="12"/>
  <c r="D18" i="12"/>
  <c r="D13" i="12"/>
  <c r="I15" i="12"/>
  <c r="G19" i="12"/>
  <c r="I17" i="12"/>
  <c r="E14" i="12"/>
  <c r="I13" i="12"/>
  <c r="C13" i="12"/>
  <c r="H20" i="12"/>
  <c r="F18" i="12"/>
  <c r="F15" i="12"/>
  <c r="E18" i="12"/>
  <c r="F13" i="12"/>
  <c r="C17" i="12"/>
  <c r="C18" i="12"/>
  <c r="F17" i="12"/>
  <c r="E15" i="12"/>
  <c r="C19" i="12"/>
  <c r="E20" i="12"/>
  <c r="G18" i="12"/>
  <c r="D15" i="12"/>
  <c r="G14" i="12"/>
  <c r="G17" i="12"/>
  <c r="H19" i="12"/>
  <c r="F20" i="12"/>
  <c r="H18" i="12"/>
  <c r="E17" i="12"/>
  <c r="H15" i="12"/>
  <c r="D19" i="12"/>
  <c r="I19" i="12"/>
  <c r="H13" i="12"/>
  <c r="F14" i="12"/>
  <c r="G15" i="12"/>
  <c r="E13" i="12"/>
  <c r="C20" i="12"/>
  <c r="E19" i="12"/>
  <c r="D17" i="12"/>
  <c r="G20" i="12"/>
  <c r="G13" i="12"/>
  <c r="G12" i="12"/>
  <c r="C12" i="12"/>
  <c r="E12" i="12"/>
  <c r="F12" i="12"/>
  <c r="D12" i="12"/>
  <c r="I12" i="12"/>
  <c r="H12" i="12"/>
  <c r="F21" i="13"/>
  <c r="F21" i="17"/>
  <c r="F40" i="13"/>
  <c r="F40" i="17"/>
  <c r="F15" i="13"/>
  <c r="F15" i="17"/>
  <c r="F128" i="13"/>
  <c r="F128" i="17"/>
  <c r="F12" i="13"/>
  <c r="F12" i="17"/>
  <c r="F115" i="13"/>
  <c r="F115" i="17"/>
  <c r="F54" i="13"/>
  <c r="F54" i="17"/>
  <c r="F89" i="13"/>
  <c r="F89" i="17"/>
  <c r="F25" i="13"/>
  <c r="F25" i="17"/>
  <c r="F94" i="13"/>
  <c r="F94" i="17"/>
  <c r="F48" i="13"/>
  <c r="F48" i="17"/>
  <c r="F35" i="13"/>
  <c r="F35" i="17"/>
  <c r="F98" i="13"/>
  <c r="F98" i="17"/>
  <c r="F102" i="13"/>
  <c r="F102" i="17"/>
  <c r="F44" i="13"/>
  <c r="F44" i="17"/>
  <c r="F222" i="13"/>
  <c r="F222" i="17"/>
  <c r="F58" i="13"/>
  <c r="F58" i="17"/>
  <c r="F103" i="13"/>
  <c r="F103" i="17"/>
  <c r="F93" i="13"/>
  <c r="F93" i="17"/>
  <c r="F159" i="13"/>
  <c r="F159" i="17"/>
  <c r="F72" i="13"/>
  <c r="F72" i="17"/>
  <c r="F156" i="13"/>
  <c r="F156" i="17"/>
  <c r="F126" i="13"/>
  <c r="F1186" i="13" s="1"/>
  <c r="F126" i="17"/>
  <c r="F1186" i="17" s="1"/>
  <c r="F174" i="13"/>
  <c r="F174" i="17"/>
  <c r="F129" i="13"/>
  <c r="F129" i="17"/>
  <c r="F177" i="13"/>
  <c r="F177" i="17"/>
  <c r="F193" i="13"/>
  <c r="F193" i="17"/>
  <c r="F226" i="13"/>
  <c r="F226" i="17"/>
  <c r="F239" i="13"/>
  <c r="F239" i="17"/>
  <c r="F236" i="13"/>
  <c r="F236" i="17"/>
  <c r="I12" i="13"/>
  <c r="I12" i="17"/>
  <c r="F49" i="13"/>
  <c r="F49" i="17"/>
  <c r="F41" i="13"/>
  <c r="F41" i="17"/>
  <c r="F53" i="13"/>
  <c r="F53" i="17"/>
  <c r="F208" i="13"/>
  <c r="F208" i="17"/>
  <c r="F110" i="13"/>
  <c r="F110" i="17"/>
  <c r="F20" i="13"/>
  <c r="F20" i="17"/>
  <c r="F56" i="13"/>
  <c r="F56" i="17"/>
  <c r="F187" i="13"/>
  <c r="F187" i="17"/>
  <c r="F23" i="13"/>
  <c r="F23" i="17"/>
  <c r="F39" i="13"/>
  <c r="F39" i="17"/>
  <c r="F55" i="13"/>
  <c r="F55" i="17"/>
  <c r="F74" i="13"/>
  <c r="F74" i="17"/>
  <c r="F106" i="13"/>
  <c r="F106" i="17"/>
  <c r="F160" i="13"/>
  <c r="F1220" i="13" s="1"/>
  <c r="F160" i="17"/>
  <c r="F1220" i="17" s="1"/>
  <c r="F57" i="13"/>
  <c r="F57" i="17"/>
  <c r="F136" i="13"/>
  <c r="F136" i="17"/>
  <c r="F24" i="13"/>
  <c r="F1084" i="13" s="1"/>
  <c r="F24" i="17"/>
  <c r="F1084" i="17" s="1"/>
  <c r="F52" i="13"/>
  <c r="F52" i="17"/>
  <c r="F99" i="13"/>
  <c r="F99" i="17"/>
  <c r="F139" i="13"/>
  <c r="F139" i="17"/>
  <c r="F14" i="13"/>
  <c r="F14" i="17"/>
  <c r="F30" i="13"/>
  <c r="F1090" i="13" s="1"/>
  <c r="F30" i="17"/>
  <c r="F1090" i="17" s="1"/>
  <c r="F46" i="13"/>
  <c r="F46" i="17"/>
  <c r="F62" i="13"/>
  <c r="F62" i="17"/>
  <c r="F79" i="13"/>
  <c r="F79" i="17"/>
  <c r="F111" i="13"/>
  <c r="F111" i="17"/>
  <c r="F179" i="13"/>
  <c r="F179" i="17"/>
  <c r="F81" i="13"/>
  <c r="F81" i="17"/>
  <c r="F97" i="13"/>
  <c r="F1157" i="13" s="1"/>
  <c r="F97" i="17"/>
  <c r="F1157" i="17" s="1"/>
  <c r="F113" i="13"/>
  <c r="F113" i="17"/>
  <c r="F135" i="13"/>
  <c r="F135" i="17"/>
  <c r="F167" i="13"/>
  <c r="F167" i="17"/>
  <c r="F197" i="13"/>
  <c r="F197" i="17"/>
  <c r="F76" i="13"/>
  <c r="F76" i="17"/>
  <c r="F92" i="13"/>
  <c r="F92" i="17"/>
  <c r="F108" i="13"/>
  <c r="F108" i="17"/>
  <c r="F132" i="13"/>
  <c r="F132" i="17"/>
  <c r="F164" i="13"/>
  <c r="F164" i="17"/>
  <c r="F200" i="13"/>
  <c r="F200" i="17"/>
  <c r="F130" i="13"/>
  <c r="F130" i="17"/>
  <c r="F146" i="13"/>
  <c r="F146" i="17"/>
  <c r="F162" i="13"/>
  <c r="F162" i="17"/>
  <c r="F178" i="13"/>
  <c r="F178" i="17"/>
  <c r="F196" i="13"/>
  <c r="F196" i="17"/>
  <c r="F243" i="13"/>
  <c r="F243" i="17"/>
  <c r="F133" i="13"/>
  <c r="F1193" i="13" s="1"/>
  <c r="F133" i="17"/>
  <c r="F1193" i="17" s="1"/>
  <c r="F149" i="13"/>
  <c r="F149" i="17"/>
  <c r="F165" i="13"/>
  <c r="F165" i="17"/>
  <c r="F181" i="13"/>
  <c r="F181" i="17"/>
  <c r="F201" i="13"/>
  <c r="F201" i="17"/>
  <c r="F195" i="13"/>
  <c r="F195" i="17"/>
  <c r="F211" i="13"/>
  <c r="F211" i="17"/>
  <c r="F234" i="13"/>
  <c r="F234" i="17"/>
  <c r="F198" i="13"/>
  <c r="F198" i="17"/>
  <c r="F214" i="13"/>
  <c r="F214" i="17"/>
  <c r="F247" i="13"/>
  <c r="F247" i="17"/>
  <c r="F224" i="13"/>
  <c r="F1284" i="13" s="1"/>
  <c r="F224" i="17"/>
  <c r="F1284" i="17" s="1"/>
  <c r="F240" i="13"/>
  <c r="F240" i="17"/>
  <c r="F256" i="13"/>
  <c r="F256" i="17"/>
  <c r="F229" i="13"/>
  <c r="F229" i="17"/>
  <c r="F245" i="13"/>
  <c r="F245" i="17"/>
  <c r="I28" i="13"/>
  <c r="I28" i="17"/>
  <c r="I20" i="13"/>
  <c r="I20" i="17"/>
  <c r="I16" i="13"/>
  <c r="I16" i="17"/>
  <c r="I105" i="13"/>
  <c r="I105" i="17"/>
  <c r="I19" i="13"/>
  <c r="I19" i="17"/>
  <c r="I89" i="13"/>
  <c r="I89" i="17"/>
  <c r="I203" i="13"/>
  <c r="I203" i="17"/>
  <c r="I51" i="13"/>
  <c r="I51" i="17"/>
  <c r="I70" i="13"/>
  <c r="I70" i="17"/>
  <c r="I150" i="13"/>
  <c r="I150" i="17"/>
  <c r="I18" i="13"/>
  <c r="I18" i="17"/>
  <c r="I34" i="13"/>
  <c r="I34" i="17"/>
  <c r="I50" i="13"/>
  <c r="I50" i="17"/>
  <c r="I66" i="13"/>
  <c r="I66" i="17"/>
  <c r="I101" i="13"/>
  <c r="I101" i="17"/>
  <c r="I139" i="13"/>
  <c r="I139" i="17"/>
  <c r="I68" i="13"/>
  <c r="I68" i="17"/>
  <c r="I246" i="13"/>
  <c r="I246" i="17"/>
  <c r="I55" i="13"/>
  <c r="I55" i="17"/>
  <c r="I134" i="13"/>
  <c r="I134" i="17"/>
  <c r="I17" i="13"/>
  <c r="I17" i="17"/>
  <c r="I33" i="13"/>
  <c r="I33" i="17"/>
  <c r="I49" i="13"/>
  <c r="I49" i="17"/>
  <c r="I65" i="13"/>
  <c r="I65" i="17"/>
  <c r="I98" i="13"/>
  <c r="I98" i="17"/>
  <c r="I142" i="13"/>
  <c r="I142" i="17"/>
  <c r="I217" i="13"/>
  <c r="I217" i="17"/>
  <c r="I84" i="13"/>
  <c r="I84" i="17"/>
  <c r="I100" i="13"/>
  <c r="I1160" i="13" s="1"/>
  <c r="I100" i="17"/>
  <c r="I1160" i="17" s="1"/>
  <c r="I116" i="13"/>
  <c r="I116" i="17"/>
  <c r="I146" i="13"/>
  <c r="I146" i="17"/>
  <c r="I178" i="13"/>
  <c r="I178" i="17"/>
  <c r="I233" i="13"/>
  <c r="I233" i="17"/>
  <c r="I83" i="13"/>
  <c r="I83" i="17"/>
  <c r="I99" i="13"/>
  <c r="I99" i="17"/>
  <c r="I115" i="13"/>
  <c r="I115" i="17"/>
  <c r="I143" i="13"/>
  <c r="I143" i="17"/>
  <c r="I175" i="13"/>
  <c r="I175" i="17"/>
  <c r="I211" i="13"/>
  <c r="I211" i="17"/>
  <c r="I129" i="13"/>
  <c r="I129" i="17"/>
  <c r="I145" i="13"/>
  <c r="I1205" i="13" s="1"/>
  <c r="I145" i="17"/>
  <c r="I1205" i="17" s="1"/>
  <c r="I161" i="13"/>
  <c r="I161" i="17"/>
  <c r="I177" i="13"/>
  <c r="I177" i="17"/>
  <c r="I199" i="13"/>
  <c r="I199" i="17"/>
  <c r="I254" i="13"/>
  <c r="I1314" i="13" s="1"/>
  <c r="I254" i="17"/>
  <c r="I1314" i="17" s="1"/>
  <c r="I132" i="13"/>
  <c r="I132" i="17"/>
  <c r="I148" i="13"/>
  <c r="I148" i="17"/>
  <c r="I164" i="13"/>
  <c r="I164" i="17"/>
  <c r="I180" i="13"/>
  <c r="I180" i="17"/>
  <c r="I204" i="13"/>
  <c r="I204" i="17"/>
  <c r="I194" i="13"/>
  <c r="I194" i="17"/>
  <c r="I210" i="13"/>
  <c r="I210" i="17"/>
  <c r="I237" i="13"/>
  <c r="I237" i="17"/>
  <c r="I197" i="13"/>
  <c r="I197" i="17"/>
  <c r="I213" i="13"/>
  <c r="I213" i="17"/>
  <c r="I242" i="13"/>
  <c r="I242" i="17"/>
  <c r="I223" i="13"/>
  <c r="I223" i="17"/>
  <c r="I239" i="13"/>
  <c r="I239" i="17"/>
  <c r="I255" i="13"/>
  <c r="I255" i="17"/>
  <c r="I228" i="13"/>
  <c r="I228" i="17"/>
  <c r="I244" i="13"/>
  <c r="I244" i="17"/>
  <c r="E24" i="13"/>
  <c r="E1084" i="13" s="1"/>
  <c r="E24" i="17"/>
  <c r="E1084" i="17" s="1"/>
  <c r="E16" i="13"/>
  <c r="E16" i="17"/>
  <c r="E12" i="13"/>
  <c r="E12" i="17"/>
  <c r="E93" i="13"/>
  <c r="E93" i="17"/>
  <c r="E64" i="13"/>
  <c r="E64" i="17"/>
  <c r="E15" i="13"/>
  <c r="E15" i="17"/>
  <c r="E55" i="13"/>
  <c r="E55" i="17"/>
  <c r="E130" i="13"/>
  <c r="E130" i="17"/>
  <c r="E14" i="13"/>
  <c r="E14" i="17"/>
  <c r="E30" i="13"/>
  <c r="E1090" i="13" s="1"/>
  <c r="E30" i="17"/>
  <c r="E1090" i="17" s="1"/>
  <c r="E46" i="13"/>
  <c r="E46" i="17"/>
  <c r="E62" i="13"/>
  <c r="E62" i="17"/>
  <c r="E81" i="13"/>
  <c r="E81" i="17"/>
  <c r="E113" i="13"/>
  <c r="E113" i="17"/>
  <c r="E167" i="13"/>
  <c r="E167" i="17"/>
  <c r="E56" i="13"/>
  <c r="E56" i="17"/>
  <c r="E109" i="13"/>
  <c r="E109" i="17"/>
  <c r="E27" i="13"/>
  <c r="E27" i="17"/>
  <c r="E51" i="13"/>
  <c r="E51" i="17"/>
  <c r="E82" i="13"/>
  <c r="E82" i="17"/>
  <c r="E13" i="13"/>
  <c r="E13" i="17"/>
  <c r="E29" i="13"/>
  <c r="E29" i="17"/>
  <c r="E45" i="13"/>
  <c r="E45" i="17"/>
  <c r="E61" i="13"/>
  <c r="E1121" i="13" s="1"/>
  <c r="E61" i="17"/>
  <c r="E1121" i="17" s="1"/>
  <c r="E86" i="13"/>
  <c r="E86" i="17"/>
  <c r="E118" i="13"/>
  <c r="E118" i="17"/>
  <c r="E170" i="13"/>
  <c r="E170" i="17"/>
  <c r="E72" i="13"/>
  <c r="E72" i="17"/>
  <c r="E88" i="13"/>
  <c r="E88" i="17"/>
  <c r="E104" i="13"/>
  <c r="E104" i="17"/>
  <c r="E126" i="13"/>
  <c r="E1186" i="13" s="1"/>
  <c r="E126" i="17"/>
  <c r="E1186" i="17" s="1"/>
  <c r="E158" i="13"/>
  <c r="E158" i="17"/>
  <c r="E190" i="13"/>
  <c r="E190" i="17"/>
  <c r="E75" i="13"/>
  <c r="E75" i="17"/>
  <c r="E91" i="13"/>
  <c r="E91" i="17"/>
  <c r="E107" i="13"/>
  <c r="E107" i="17"/>
  <c r="E131" i="13"/>
  <c r="E131" i="17"/>
  <c r="E163" i="13"/>
  <c r="E163" i="17"/>
  <c r="E207" i="13"/>
  <c r="E207" i="17"/>
  <c r="E129" i="13"/>
  <c r="E129" i="17"/>
  <c r="E145" i="13"/>
  <c r="E1205" i="13" s="1"/>
  <c r="E145" i="17"/>
  <c r="E1205" i="17" s="1"/>
  <c r="E161" i="13"/>
  <c r="E161" i="17"/>
  <c r="E177" i="13"/>
  <c r="E177" i="17"/>
  <c r="E195" i="13"/>
  <c r="E195" i="17"/>
  <c r="E234" i="13"/>
  <c r="E234" i="17"/>
  <c r="E128" i="13"/>
  <c r="E128" i="17"/>
  <c r="E144" i="13"/>
  <c r="E144" i="17"/>
  <c r="E160" i="13"/>
  <c r="E1220" i="13" s="1"/>
  <c r="E160" i="17"/>
  <c r="E1220" i="17" s="1"/>
  <c r="E176" i="13"/>
  <c r="E176" i="17"/>
  <c r="E192" i="13"/>
  <c r="E192" i="17"/>
  <c r="E237" i="13"/>
  <c r="E237" i="17"/>
  <c r="E202" i="13"/>
  <c r="E202" i="17"/>
  <c r="E217" i="13"/>
  <c r="E217" i="17"/>
  <c r="E249" i="13"/>
  <c r="E249" i="17"/>
  <c r="E205" i="13"/>
  <c r="E205" i="17"/>
  <c r="E230" i="13"/>
  <c r="E230" i="17"/>
  <c r="E219" i="13"/>
  <c r="E219" i="17"/>
  <c r="E235" i="13"/>
  <c r="E235" i="17"/>
  <c r="E251" i="13"/>
  <c r="E251" i="17"/>
  <c r="E224" i="13"/>
  <c r="E1284" i="13" s="1"/>
  <c r="E224" i="17"/>
  <c r="E1284" i="17" s="1"/>
  <c r="E240" i="13"/>
  <c r="E240" i="17"/>
  <c r="E256" i="13"/>
  <c r="E256" i="17"/>
  <c r="C34" i="13"/>
  <c r="C34" i="17"/>
  <c r="C54" i="13"/>
  <c r="C54" i="17"/>
  <c r="C58" i="13"/>
  <c r="C58" i="17"/>
  <c r="C256" i="13"/>
  <c r="C256" i="17"/>
  <c r="C125" i="13"/>
  <c r="C125" i="17"/>
  <c r="C25" i="13"/>
  <c r="C25" i="17"/>
  <c r="C45" i="13"/>
  <c r="C45" i="17"/>
  <c r="C96" i="13"/>
  <c r="C96" i="17"/>
  <c r="C20" i="13"/>
  <c r="C20" i="17"/>
  <c r="C36" i="13"/>
  <c r="C36" i="17"/>
  <c r="C52" i="13"/>
  <c r="C52" i="17"/>
  <c r="C68" i="13"/>
  <c r="C68" i="17"/>
  <c r="C87" i="13"/>
  <c r="C87" i="17"/>
  <c r="C133" i="13"/>
  <c r="C1193" i="13" s="1"/>
  <c r="C133" i="17"/>
  <c r="C1193" i="17" s="1"/>
  <c r="C197" i="13"/>
  <c r="C197" i="17"/>
  <c r="C107" i="13"/>
  <c r="C107" i="17"/>
  <c r="C21" i="13"/>
  <c r="C21" i="17"/>
  <c r="C72" i="13"/>
  <c r="C72" i="17"/>
  <c r="C112" i="13"/>
  <c r="C1172" i="13" s="1"/>
  <c r="C112" i="17"/>
  <c r="C1172" i="17" s="1"/>
  <c r="C192" i="13"/>
  <c r="C192" i="17"/>
  <c r="C23" i="13"/>
  <c r="C23" i="17"/>
  <c r="C39" i="13"/>
  <c r="C39" i="17"/>
  <c r="C55" i="13"/>
  <c r="C55" i="17"/>
  <c r="C76" i="13"/>
  <c r="C76" i="17"/>
  <c r="C108" i="13"/>
  <c r="C108" i="17"/>
  <c r="C152" i="13"/>
  <c r="C152" i="17"/>
  <c r="C227" i="13"/>
  <c r="C227" i="17"/>
  <c r="C86" i="13"/>
  <c r="C86" i="17"/>
  <c r="C102" i="13"/>
  <c r="C102" i="17"/>
  <c r="C118" i="13"/>
  <c r="C118" i="17"/>
  <c r="C148" i="13"/>
  <c r="C148" i="17"/>
  <c r="C180" i="13"/>
  <c r="C180" i="17"/>
  <c r="C69" i="13"/>
  <c r="C1129" i="13" s="1"/>
  <c r="C69" i="17"/>
  <c r="C1129" i="17" s="1"/>
  <c r="C85" i="13"/>
  <c r="C85" i="17"/>
  <c r="C101" i="13"/>
  <c r="C101" i="17"/>
  <c r="C117" i="13"/>
  <c r="C117" i="17"/>
  <c r="C145" i="13"/>
  <c r="C1205" i="13" s="1"/>
  <c r="C145" i="17"/>
  <c r="C1205" i="17" s="1"/>
  <c r="C177" i="13"/>
  <c r="C177" i="17"/>
  <c r="C119" i="13"/>
  <c r="C119" i="17"/>
  <c r="C135" i="13"/>
  <c r="C135" i="17"/>
  <c r="C151" i="13"/>
  <c r="C151" i="17"/>
  <c r="C167" i="13"/>
  <c r="C167" i="17"/>
  <c r="C183" i="13"/>
  <c r="C1243" i="13" s="1"/>
  <c r="C183" i="17"/>
  <c r="C1243" i="17" s="1"/>
  <c r="C201" i="13"/>
  <c r="C201" i="17"/>
  <c r="C248" i="13"/>
  <c r="C248" i="17"/>
  <c r="C134" i="13"/>
  <c r="C134" i="17"/>
  <c r="C150" i="13"/>
  <c r="C150" i="17"/>
  <c r="C166" i="13"/>
  <c r="C1226" i="13" s="1"/>
  <c r="C166" i="17"/>
  <c r="C1226" i="17" s="1"/>
  <c r="C182" i="13"/>
  <c r="C182" i="17"/>
  <c r="C206" i="13"/>
  <c r="C206" i="17"/>
  <c r="C251" i="13"/>
  <c r="C251" i="17"/>
  <c r="C208" i="13"/>
  <c r="C208" i="17"/>
  <c r="C239" i="13"/>
  <c r="C239" i="17"/>
  <c r="C199" i="13"/>
  <c r="C199" i="17"/>
  <c r="C215" i="13"/>
  <c r="C215" i="17"/>
  <c r="C244" i="13"/>
  <c r="C244" i="17"/>
  <c r="C225" i="13"/>
  <c r="C225" i="17"/>
  <c r="C241" i="13"/>
  <c r="C241" i="17"/>
  <c r="C218" i="13"/>
  <c r="C218" i="17"/>
  <c r="C234" i="13"/>
  <c r="C234" i="17"/>
  <c r="C250" i="13"/>
  <c r="C250" i="17"/>
  <c r="H51" i="13"/>
  <c r="H51" i="17"/>
  <c r="H15" i="13"/>
  <c r="H15" i="17"/>
  <c r="H55" i="13"/>
  <c r="H55" i="17"/>
  <c r="H96" i="13"/>
  <c r="H96" i="17"/>
  <c r="H42" i="13"/>
  <c r="H42" i="17"/>
  <c r="H138" i="13"/>
  <c r="H138" i="17"/>
  <c r="H34" i="13"/>
  <c r="H34" i="17"/>
  <c r="H93" i="13"/>
  <c r="H93" i="17"/>
  <c r="H173" i="13"/>
  <c r="H173" i="17"/>
  <c r="H21" i="13"/>
  <c r="H21" i="17"/>
  <c r="H37" i="13"/>
  <c r="H37" i="17"/>
  <c r="H53" i="13"/>
  <c r="H53" i="17"/>
  <c r="H76" i="13"/>
  <c r="H76" i="17"/>
  <c r="H108" i="13"/>
  <c r="H108" i="17"/>
  <c r="H162" i="13"/>
  <c r="H162" i="17"/>
  <c r="H88" i="13"/>
  <c r="H88" i="17"/>
  <c r="H237" i="13"/>
  <c r="H237" i="17"/>
  <c r="H46" i="13"/>
  <c r="H46" i="17"/>
  <c r="H85" i="13"/>
  <c r="H85" i="17"/>
  <c r="H189" i="13"/>
  <c r="H189" i="17"/>
  <c r="H24" i="13"/>
  <c r="H1084" i="13" s="1"/>
  <c r="H24" i="17"/>
  <c r="H1084" i="17" s="1"/>
  <c r="H40" i="13"/>
  <c r="H40" i="17"/>
  <c r="H56" i="13"/>
  <c r="H56" i="17"/>
  <c r="H73" i="13"/>
  <c r="H73" i="17"/>
  <c r="H105" i="13"/>
  <c r="H105" i="17"/>
  <c r="H165" i="13"/>
  <c r="H165" i="17"/>
  <c r="H75" i="13"/>
  <c r="H75" i="17"/>
  <c r="H91" i="13"/>
  <c r="H91" i="17"/>
  <c r="H107" i="13"/>
  <c r="H107" i="17"/>
  <c r="H129" i="13"/>
  <c r="H129" i="17"/>
  <c r="H161" i="13"/>
  <c r="H161" i="17"/>
  <c r="H199" i="13"/>
  <c r="H199" i="17"/>
  <c r="H70" i="13"/>
  <c r="H70" i="17"/>
  <c r="H86" i="13"/>
  <c r="H86" i="17"/>
  <c r="H102" i="13"/>
  <c r="H102" i="17"/>
  <c r="H118" i="13"/>
  <c r="H118" i="17"/>
  <c r="H150" i="13"/>
  <c r="H150" i="17"/>
  <c r="H182" i="13"/>
  <c r="H182" i="17"/>
  <c r="H253" i="13"/>
  <c r="H253" i="17"/>
  <c r="H132" i="13"/>
  <c r="H132" i="17"/>
  <c r="H148" i="13"/>
  <c r="H148" i="17"/>
  <c r="H164" i="13"/>
  <c r="H164" i="17"/>
  <c r="H180" i="13"/>
  <c r="H180" i="17"/>
  <c r="H206" i="13"/>
  <c r="H206" i="17"/>
  <c r="H119" i="13"/>
  <c r="H119" i="17"/>
  <c r="H135" i="13"/>
  <c r="H135" i="17"/>
  <c r="H151" i="13"/>
  <c r="H151" i="17"/>
  <c r="H167" i="13"/>
  <c r="H167" i="17"/>
  <c r="H183" i="13"/>
  <c r="H1243" i="13" s="1"/>
  <c r="H183" i="17"/>
  <c r="H1243" i="17" s="1"/>
  <c r="H203" i="13"/>
  <c r="H203" i="17"/>
  <c r="H248" i="13"/>
  <c r="H248" i="17"/>
  <c r="H205" i="13"/>
  <c r="H205" i="17"/>
  <c r="H228" i="13"/>
  <c r="H228" i="17"/>
  <c r="H192" i="13"/>
  <c r="H192" i="17"/>
  <c r="H208" i="13"/>
  <c r="H208" i="17"/>
  <c r="H233" i="13"/>
  <c r="H233" i="17"/>
  <c r="H222" i="13"/>
  <c r="H222" i="17"/>
  <c r="H238" i="13"/>
  <c r="H238" i="17"/>
  <c r="H254" i="13"/>
  <c r="H1314" i="13" s="1"/>
  <c r="H254" i="17"/>
  <c r="H1314" i="17" s="1"/>
  <c r="H231" i="13"/>
  <c r="H231" i="17"/>
  <c r="H247" i="13"/>
  <c r="H247" i="17"/>
  <c r="G42" i="13"/>
  <c r="G42" i="17"/>
  <c r="G34" i="13"/>
  <c r="G34" i="17"/>
  <c r="G30" i="13"/>
  <c r="G1090" i="13" s="1"/>
  <c r="G30" i="17"/>
  <c r="G1090" i="17" s="1"/>
  <c r="G87" i="13"/>
  <c r="G87" i="17"/>
  <c r="G13" i="13"/>
  <c r="G13" i="17"/>
  <c r="G62" i="13"/>
  <c r="G62" i="17"/>
  <c r="G33" i="13"/>
  <c r="G33" i="17"/>
  <c r="G76" i="13"/>
  <c r="G76" i="17"/>
  <c r="G116" i="13"/>
  <c r="G116" i="17"/>
  <c r="G12" i="13"/>
  <c r="G12" i="17"/>
  <c r="G28" i="13"/>
  <c r="G28" i="17"/>
  <c r="G44" i="13"/>
  <c r="G44" i="17"/>
  <c r="G60" i="13"/>
  <c r="G60" i="17"/>
  <c r="G83" i="13"/>
  <c r="G83" i="17"/>
  <c r="G115" i="13"/>
  <c r="G115" i="17"/>
  <c r="G169" i="13"/>
  <c r="G1229" i="13" s="1"/>
  <c r="G169" i="17"/>
  <c r="G1229" i="17" s="1"/>
  <c r="G129" i="13"/>
  <c r="G129" i="17"/>
  <c r="G37" i="13"/>
  <c r="G37" i="17"/>
  <c r="G65" i="13"/>
  <c r="G65" i="17"/>
  <c r="G180" i="13"/>
  <c r="G180" i="17"/>
  <c r="G27" i="13"/>
  <c r="G27" i="17"/>
  <c r="G43" i="13"/>
  <c r="G43" i="17"/>
  <c r="G59" i="13"/>
  <c r="G59" i="17"/>
  <c r="G80" i="13"/>
  <c r="G80" i="17"/>
  <c r="G112" i="13"/>
  <c r="G1172" i="13" s="1"/>
  <c r="G112" i="17"/>
  <c r="G1172" i="17" s="1"/>
  <c r="G172" i="13"/>
  <c r="G172" i="17"/>
  <c r="G74" i="13"/>
  <c r="G74" i="17"/>
  <c r="G90" i="13"/>
  <c r="G90" i="17"/>
  <c r="G106" i="13"/>
  <c r="G106" i="17"/>
  <c r="G120" i="13"/>
  <c r="G120" i="17"/>
  <c r="G152" i="13"/>
  <c r="G152" i="17"/>
  <c r="G184" i="13"/>
  <c r="G184" i="17"/>
  <c r="G73" i="13"/>
  <c r="G73" i="17"/>
  <c r="G89" i="13"/>
  <c r="G89" i="17"/>
  <c r="G105" i="13"/>
  <c r="G105" i="17"/>
  <c r="G125" i="13"/>
  <c r="G125" i="17"/>
  <c r="G157" i="13"/>
  <c r="G1217" i="13" s="1"/>
  <c r="G157" i="17"/>
  <c r="G1217" i="17" s="1"/>
  <c r="G189" i="13"/>
  <c r="G189" i="17"/>
  <c r="G119" i="13"/>
  <c r="G119" i="17"/>
  <c r="G135" i="13"/>
  <c r="G135" i="17"/>
  <c r="G151" i="13"/>
  <c r="G151" i="17"/>
  <c r="G167" i="13"/>
  <c r="G167" i="17"/>
  <c r="G183" i="13"/>
  <c r="G1243" i="13" s="1"/>
  <c r="G183" i="17"/>
  <c r="G1243" i="17" s="1"/>
  <c r="G205" i="13"/>
  <c r="G205" i="17"/>
  <c r="G252" i="13"/>
  <c r="G252" i="17"/>
  <c r="G134" i="13"/>
  <c r="G134" i="17"/>
  <c r="G150" i="13"/>
  <c r="G150" i="17"/>
  <c r="G166" i="13"/>
  <c r="G1226" i="13" s="1"/>
  <c r="G166" i="17"/>
  <c r="G1226" i="17" s="1"/>
  <c r="G182" i="13"/>
  <c r="G182" i="17"/>
  <c r="G202" i="13"/>
  <c r="G202" i="17"/>
  <c r="G255" i="13"/>
  <c r="G255" i="17"/>
  <c r="G204" i="13"/>
  <c r="G204" i="17"/>
  <c r="G227" i="13"/>
  <c r="G227" i="17"/>
  <c r="G195" i="13"/>
  <c r="G195" i="17"/>
  <c r="G211" i="13"/>
  <c r="G211" i="17"/>
  <c r="G232" i="13"/>
  <c r="G232" i="17"/>
  <c r="G217" i="13"/>
  <c r="G217" i="17"/>
  <c r="G233" i="13"/>
  <c r="G233" i="17"/>
  <c r="G249" i="13"/>
  <c r="G249" i="17"/>
  <c r="G226" i="13"/>
  <c r="G226" i="17"/>
  <c r="G242" i="13"/>
  <c r="G242" i="17"/>
  <c r="D15" i="13"/>
  <c r="D15" i="17"/>
  <c r="D23" i="13"/>
  <c r="D23" i="17"/>
  <c r="D19" i="13"/>
  <c r="D19" i="17"/>
  <c r="D76" i="13"/>
  <c r="D76" i="17"/>
  <c r="D166" i="13"/>
  <c r="D1226" i="13" s="1"/>
  <c r="D166" i="17"/>
  <c r="D1226" i="17" s="1"/>
  <c r="D22" i="13"/>
  <c r="D1082" i="13" s="1"/>
  <c r="D22" i="17"/>
  <c r="D1082" i="17" s="1"/>
  <c r="D46" i="13"/>
  <c r="D46" i="17"/>
  <c r="D81" i="13"/>
  <c r="D81" i="17"/>
  <c r="D121" i="13"/>
  <c r="D121" i="17"/>
  <c r="D13" i="13"/>
  <c r="D13" i="17"/>
  <c r="D29" i="13"/>
  <c r="D29" i="17"/>
  <c r="D45" i="13"/>
  <c r="D45" i="17"/>
  <c r="D61" i="13"/>
  <c r="D1121" i="13" s="1"/>
  <c r="D61" i="17"/>
  <c r="D1121" i="17" s="1"/>
  <c r="D88" i="13"/>
  <c r="D88" i="17"/>
  <c r="D126" i="13"/>
  <c r="D1186" i="13" s="1"/>
  <c r="D126" i="17"/>
  <c r="D1186" i="17" s="1"/>
  <c r="D190" i="13"/>
  <c r="D190" i="17"/>
  <c r="D67" i="13"/>
  <c r="D67" i="17"/>
  <c r="D182" i="13"/>
  <c r="D182" i="17"/>
  <c r="D58" i="13"/>
  <c r="D58" i="17"/>
  <c r="D185" i="13"/>
  <c r="D185" i="17"/>
  <c r="D24" i="13"/>
  <c r="D1084" i="13" s="1"/>
  <c r="D24" i="17"/>
  <c r="D1084" i="17" s="1"/>
  <c r="D40" i="13"/>
  <c r="D40" i="17"/>
  <c r="D56" i="13"/>
  <c r="D56" i="17"/>
  <c r="D77" i="13"/>
  <c r="D77" i="17"/>
  <c r="D109" i="13"/>
  <c r="D109" i="17"/>
  <c r="D161" i="13"/>
  <c r="D161" i="17"/>
  <c r="D71" i="13"/>
  <c r="D71" i="17"/>
  <c r="D87" i="13"/>
  <c r="D87" i="17"/>
  <c r="D103" i="13"/>
  <c r="D103" i="17"/>
  <c r="D125" i="13"/>
  <c r="D125" i="17"/>
  <c r="D157" i="13"/>
  <c r="D1217" i="13" s="1"/>
  <c r="D157" i="17"/>
  <c r="D1217" i="17" s="1"/>
  <c r="D189" i="13"/>
  <c r="D189" i="17"/>
  <c r="D252" i="13"/>
  <c r="D252" i="17"/>
  <c r="D82" i="13"/>
  <c r="D82" i="17"/>
  <c r="D98" i="13"/>
  <c r="D98" i="17"/>
  <c r="D114" i="13"/>
  <c r="D114" i="17"/>
  <c r="D138" i="13"/>
  <c r="D138" i="17"/>
  <c r="D170" i="13"/>
  <c r="D170" i="17"/>
  <c r="D214" i="13"/>
  <c r="D214" i="17"/>
  <c r="D124" i="13"/>
  <c r="D124" i="17"/>
  <c r="D140" i="13"/>
  <c r="D140" i="17"/>
  <c r="D156" i="13"/>
  <c r="D156" i="17"/>
  <c r="D172" i="13"/>
  <c r="D172" i="17"/>
  <c r="D188" i="13"/>
  <c r="D188" i="17"/>
  <c r="D210" i="13"/>
  <c r="D210" i="17"/>
  <c r="D123" i="13"/>
  <c r="D123" i="17"/>
  <c r="D139" i="13"/>
  <c r="D139" i="17"/>
  <c r="D155" i="13"/>
  <c r="D155" i="17"/>
  <c r="D171" i="13"/>
  <c r="D1231" i="13" s="1"/>
  <c r="D171" i="17"/>
  <c r="D1231" i="17" s="1"/>
  <c r="D187" i="13"/>
  <c r="D187" i="17"/>
  <c r="D215" i="13"/>
  <c r="D215" i="17"/>
  <c r="D197" i="13"/>
  <c r="D197" i="17"/>
  <c r="D213" i="13"/>
  <c r="D213" i="17"/>
  <c r="D240" i="13"/>
  <c r="D240" i="17"/>
  <c r="D200" i="13"/>
  <c r="D200" i="17"/>
  <c r="D221" i="13"/>
  <c r="D221" i="17"/>
  <c r="D253" i="13"/>
  <c r="D253" i="17"/>
  <c r="D230" i="13"/>
  <c r="D230" i="17"/>
  <c r="D246" i="13"/>
  <c r="D246" i="17"/>
  <c r="D223" i="13"/>
  <c r="D223" i="17"/>
  <c r="D239" i="13"/>
  <c r="D239" i="17"/>
  <c r="D255" i="13"/>
  <c r="D255" i="17"/>
  <c r="F118" i="13"/>
  <c r="F118" i="17"/>
  <c r="F83" i="13"/>
  <c r="F83" i="17"/>
  <c r="F31" i="13"/>
  <c r="F1091" i="13" s="1"/>
  <c r="F31" i="17"/>
  <c r="F1091" i="17" s="1"/>
  <c r="F90" i="13"/>
  <c r="F90" i="17"/>
  <c r="F78" i="13"/>
  <c r="F78" i="17"/>
  <c r="F171" i="13"/>
  <c r="F1231" i="13" s="1"/>
  <c r="F171" i="17"/>
  <c r="F1231" i="17" s="1"/>
  <c r="F69" i="13"/>
  <c r="F1129" i="13" s="1"/>
  <c r="F69" i="17"/>
  <c r="F1129" i="17" s="1"/>
  <c r="F105" i="13"/>
  <c r="F105" i="17"/>
  <c r="F33" i="13"/>
  <c r="F33" i="17"/>
  <c r="F152" i="13"/>
  <c r="F152" i="17"/>
  <c r="F184" i="13"/>
  <c r="F184" i="17"/>
  <c r="F19" i="13"/>
  <c r="F19" i="17"/>
  <c r="F67" i="13"/>
  <c r="F67" i="17"/>
  <c r="F144" i="13"/>
  <c r="F144" i="17"/>
  <c r="F16" i="13"/>
  <c r="F16" i="17"/>
  <c r="F123" i="13"/>
  <c r="F123" i="17"/>
  <c r="F42" i="13"/>
  <c r="F42" i="17"/>
  <c r="F71" i="13"/>
  <c r="F71" i="17"/>
  <c r="F77" i="13"/>
  <c r="F77" i="17"/>
  <c r="F127" i="13"/>
  <c r="F127" i="17"/>
  <c r="F88" i="13"/>
  <c r="F88" i="17"/>
  <c r="F104" i="13"/>
  <c r="F104" i="17"/>
  <c r="F188" i="13"/>
  <c r="F188" i="17"/>
  <c r="F158" i="13"/>
  <c r="F158" i="17"/>
  <c r="F227" i="13"/>
  <c r="F227" i="17"/>
  <c r="F161" i="13"/>
  <c r="F161" i="17"/>
  <c r="F246" i="13"/>
  <c r="F246" i="17"/>
  <c r="F194" i="13"/>
  <c r="F194" i="17"/>
  <c r="I40" i="13"/>
  <c r="I40" i="17"/>
  <c r="F13" i="13"/>
  <c r="F13" i="17"/>
  <c r="F45" i="13"/>
  <c r="F45" i="17"/>
  <c r="F61" i="13"/>
  <c r="F1121" i="13" s="1"/>
  <c r="F61" i="17"/>
  <c r="F1121" i="17" s="1"/>
  <c r="F70" i="13"/>
  <c r="F70" i="17"/>
  <c r="F120" i="13"/>
  <c r="F120" i="17"/>
  <c r="F32" i="13"/>
  <c r="F32" i="17"/>
  <c r="F60" i="13"/>
  <c r="F60" i="17"/>
  <c r="F205" i="13"/>
  <c r="F205" i="17"/>
  <c r="F27" i="13"/>
  <c r="F27" i="17"/>
  <c r="F43" i="13"/>
  <c r="F43" i="17"/>
  <c r="F59" i="13"/>
  <c r="F59" i="17"/>
  <c r="F82" i="13"/>
  <c r="F82" i="17"/>
  <c r="F114" i="13"/>
  <c r="F114" i="17"/>
  <c r="F176" i="13"/>
  <c r="F176" i="17"/>
  <c r="F65" i="13"/>
  <c r="F65" i="17"/>
  <c r="F219" i="13"/>
  <c r="F219" i="17"/>
  <c r="F28" i="13"/>
  <c r="F28" i="17"/>
  <c r="F64" i="13"/>
  <c r="F64" i="17"/>
  <c r="F107" i="13"/>
  <c r="F107" i="17"/>
  <c r="F155" i="13"/>
  <c r="F155" i="17"/>
  <c r="F18" i="13"/>
  <c r="F18" i="17"/>
  <c r="F34" i="13"/>
  <c r="F34" i="17"/>
  <c r="F50" i="13"/>
  <c r="F50" i="17"/>
  <c r="F66" i="13"/>
  <c r="F66" i="17"/>
  <c r="F87" i="13"/>
  <c r="F87" i="17"/>
  <c r="F131" i="13"/>
  <c r="F131" i="17"/>
  <c r="F254" i="13"/>
  <c r="F1314" i="13" s="1"/>
  <c r="F254" i="17"/>
  <c r="F1314" i="17" s="1"/>
  <c r="F85" i="13"/>
  <c r="F85" i="17"/>
  <c r="F101" i="13"/>
  <c r="F101" i="17"/>
  <c r="F117" i="13"/>
  <c r="F117" i="17"/>
  <c r="F143" i="13"/>
  <c r="F143" i="17"/>
  <c r="F175" i="13"/>
  <c r="F175" i="17"/>
  <c r="F213" i="13"/>
  <c r="F213" i="17"/>
  <c r="F80" i="13"/>
  <c r="F80" i="17"/>
  <c r="F96" i="13"/>
  <c r="F96" i="17"/>
  <c r="F112" i="13"/>
  <c r="F1172" i="13" s="1"/>
  <c r="F112" i="17"/>
  <c r="F1172" i="17" s="1"/>
  <c r="F140" i="13"/>
  <c r="F140" i="17"/>
  <c r="F172" i="13"/>
  <c r="F172" i="17"/>
  <c r="F235" i="13"/>
  <c r="F235" i="17"/>
  <c r="F134" i="13"/>
  <c r="F134" i="17"/>
  <c r="F150" i="13"/>
  <c r="F150" i="17"/>
  <c r="F166" i="13"/>
  <c r="F1226" i="13" s="1"/>
  <c r="F166" i="17"/>
  <c r="F1226" i="17" s="1"/>
  <c r="F182" i="13"/>
  <c r="F182" i="17"/>
  <c r="F204" i="13"/>
  <c r="F204" i="17"/>
  <c r="F121" i="13"/>
  <c r="F121" i="17"/>
  <c r="F137" i="13"/>
  <c r="F137" i="17"/>
  <c r="F153" i="13"/>
  <c r="F1213" i="13" s="1"/>
  <c r="F153" i="17"/>
  <c r="F1213" i="17" s="1"/>
  <c r="F169" i="13"/>
  <c r="F1229" i="13" s="1"/>
  <c r="F169" i="17"/>
  <c r="F1229" i="17" s="1"/>
  <c r="F185" i="13"/>
  <c r="F185" i="17"/>
  <c r="F209" i="13"/>
  <c r="F209" i="17"/>
  <c r="F199" i="13"/>
  <c r="F199" i="17"/>
  <c r="F215" i="13"/>
  <c r="F215" i="17"/>
  <c r="F242" i="13"/>
  <c r="F242" i="17"/>
  <c r="F202" i="13"/>
  <c r="F202" i="17"/>
  <c r="F223" i="13"/>
  <c r="F223" i="17"/>
  <c r="F255" i="13"/>
  <c r="F255" i="17"/>
  <c r="F228" i="13"/>
  <c r="F228" i="17"/>
  <c r="F244" i="13"/>
  <c r="F244" i="17"/>
  <c r="F217" i="13"/>
  <c r="F217" i="17"/>
  <c r="F233" i="13"/>
  <c r="F233" i="17"/>
  <c r="F249" i="13"/>
  <c r="F249" i="17"/>
  <c r="I44" i="13"/>
  <c r="I44" i="17"/>
  <c r="I36" i="13"/>
  <c r="I36" i="17"/>
  <c r="I32" i="13"/>
  <c r="I32" i="17"/>
  <c r="I147" i="13"/>
  <c r="I147" i="17"/>
  <c r="I23" i="13"/>
  <c r="I23" i="17"/>
  <c r="I97" i="13"/>
  <c r="I1157" i="13" s="1"/>
  <c r="I97" i="17"/>
  <c r="I1157" i="17" s="1"/>
  <c r="I27" i="13"/>
  <c r="I27" i="17"/>
  <c r="I59" i="13"/>
  <c r="I59" i="17"/>
  <c r="I78" i="13"/>
  <c r="I78" i="17"/>
  <c r="I182" i="13"/>
  <c r="I182" i="17"/>
  <c r="I22" i="13"/>
  <c r="I1082" i="13" s="1"/>
  <c r="I22" i="17"/>
  <c r="I1082" i="17" s="1"/>
  <c r="I38" i="13"/>
  <c r="I38" i="17"/>
  <c r="I54" i="13"/>
  <c r="I54" i="17"/>
  <c r="I77" i="13"/>
  <c r="I77" i="17"/>
  <c r="I109" i="13"/>
  <c r="I109" i="17"/>
  <c r="I155" i="13"/>
  <c r="I155" i="17"/>
  <c r="I73" i="13"/>
  <c r="I73" i="17"/>
  <c r="I31" i="13"/>
  <c r="I1091" i="13" s="1"/>
  <c r="I31" i="17"/>
  <c r="I1091" i="17" s="1"/>
  <c r="I69" i="13"/>
  <c r="I1129" i="13" s="1"/>
  <c r="I69" i="17"/>
  <c r="I1129" i="17" s="1"/>
  <c r="I166" i="13"/>
  <c r="I1226" i="13" s="1"/>
  <c r="I166" i="17"/>
  <c r="I1226" i="17" s="1"/>
  <c r="I21" i="13"/>
  <c r="I21" i="17"/>
  <c r="I37" i="13"/>
  <c r="I37" i="17"/>
  <c r="I53" i="13"/>
  <c r="I53" i="17"/>
  <c r="I74" i="13"/>
  <c r="I74" i="17"/>
  <c r="I106" i="13"/>
  <c r="I106" i="17"/>
  <c r="I158" i="13"/>
  <c r="I158" i="17"/>
  <c r="I72" i="13"/>
  <c r="I72" i="17"/>
  <c r="I88" i="13"/>
  <c r="I88" i="17"/>
  <c r="I104" i="13"/>
  <c r="I104" i="17"/>
  <c r="I122" i="13"/>
  <c r="I122" i="17"/>
  <c r="I154" i="13"/>
  <c r="I154" i="17"/>
  <c r="I186" i="13"/>
  <c r="I186" i="17"/>
  <c r="I71" i="13"/>
  <c r="I71" i="17"/>
  <c r="I87" i="13"/>
  <c r="I87" i="17"/>
  <c r="I103" i="13"/>
  <c r="I103" i="17"/>
  <c r="I119" i="13"/>
  <c r="I119" i="17"/>
  <c r="I151" i="13"/>
  <c r="I151" i="17"/>
  <c r="I183" i="13"/>
  <c r="I1243" i="13" s="1"/>
  <c r="I183" i="17"/>
  <c r="I1243" i="17" s="1"/>
  <c r="I230" i="13"/>
  <c r="I230" i="17"/>
  <c r="I133" i="13"/>
  <c r="I1193" i="13" s="1"/>
  <c r="I133" i="17"/>
  <c r="I1193" i="17" s="1"/>
  <c r="I149" i="13"/>
  <c r="I149" i="17"/>
  <c r="I165" i="13"/>
  <c r="I165" i="17"/>
  <c r="I181" i="13"/>
  <c r="I181" i="17"/>
  <c r="I207" i="13"/>
  <c r="I207" i="17"/>
  <c r="I120" i="13"/>
  <c r="I120" i="17"/>
  <c r="I136" i="13"/>
  <c r="I136" i="17"/>
  <c r="I152" i="13"/>
  <c r="I152" i="17"/>
  <c r="I168" i="13"/>
  <c r="I168" i="17"/>
  <c r="I184" i="13"/>
  <c r="I184" i="17"/>
  <c r="I212" i="13"/>
  <c r="I212" i="17"/>
  <c r="I198" i="13"/>
  <c r="I198" i="17"/>
  <c r="I214" i="13"/>
  <c r="I214" i="17"/>
  <c r="I245" i="13"/>
  <c r="I245" i="17"/>
  <c r="I201" i="13"/>
  <c r="I201" i="17"/>
  <c r="I218" i="13"/>
  <c r="I218" i="17"/>
  <c r="I250" i="13"/>
  <c r="I250" i="17"/>
  <c r="I227" i="13"/>
  <c r="I227" i="17"/>
  <c r="I243" i="13"/>
  <c r="I243" i="17"/>
  <c r="I216" i="13"/>
  <c r="I216" i="17"/>
  <c r="I232" i="13"/>
  <c r="I232" i="17"/>
  <c r="I248" i="13"/>
  <c r="I248" i="17"/>
  <c r="E40" i="13"/>
  <c r="E40" i="17"/>
  <c r="E32" i="13"/>
  <c r="E32" i="17"/>
  <c r="E28" i="13"/>
  <c r="E28" i="17"/>
  <c r="E127" i="13"/>
  <c r="E127" i="17"/>
  <c r="E101" i="13"/>
  <c r="E101" i="17"/>
  <c r="E23" i="13"/>
  <c r="E23" i="17"/>
  <c r="E74" i="13"/>
  <c r="E74" i="17"/>
  <c r="E146" i="13"/>
  <c r="E146" i="17"/>
  <c r="E18" i="13"/>
  <c r="E18" i="17"/>
  <c r="E34" i="13"/>
  <c r="E34" i="17"/>
  <c r="E50" i="13"/>
  <c r="E50" i="17"/>
  <c r="E66" i="13"/>
  <c r="E66" i="17"/>
  <c r="E89" i="13"/>
  <c r="E89" i="17"/>
  <c r="E119" i="13"/>
  <c r="E119" i="17"/>
  <c r="E183" i="13"/>
  <c r="E1243" i="13" s="1"/>
  <c r="E183" i="17"/>
  <c r="E1243" i="17" s="1"/>
  <c r="E60" i="13"/>
  <c r="E60" i="17"/>
  <c r="E117" i="13"/>
  <c r="E117" i="17"/>
  <c r="E31" i="13"/>
  <c r="E1091" i="13" s="1"/>
  <c r="E31" i="17"/>
  <c r="E1091" i="17" s="1"/>
  <c r="E59" i="13"/>
  <c r="E59" i="17"/>
  <c r="E90" i="13"/>
  <c r="E90" i="17"/>
  <c r="E17" i="13"/>
  <c r="E17" i="17"/>
  <c r="E33" i="13"/>
  <c r="E33" i="17"/>
  <c r="E49" i="13"/>
  <c r="E49" i="17"/>
  <c r="E65" i="13"/>
  <c r="E65" i="17"/>
  <c r="E94" i="13"/>
  <c r="E94" i="17"/>
  <c r="E122" i="13"/>
  <c r="E122" i="17"/>
  <c r="E186" i="13"/>
  <c r="E186" i="17"/>
  <c r="E76" i="13"/>
  <c r="E76" i="17"/>
  <c r="E92" i="13"/>
  <c r="E92" i="17"/>
  <c r="E108" i="13"/>
  <c r="E108" i="17"/>
  <c r="E134" i="13"/>
  <c r="E134" i="17"/>
  <c r="E166" i="13"/>
  <c r="E1226" i="13" s="1"/>
  <c r="E166" i="17"/>
  <c r="E1226" i="17" s="1"/>
  <c r="E204" i="13"/>
  <c r="E204" i="17"/>
  <c r="E79" i="13"/>
  <c r="E79" i="17"/>
  <c r="E95" i="13"/>
  <c r="E1155" i="13" s="1"/>
  <c r="E95" i="17"/>
  <c r="E1155" i="17" s="1"/>
  <c r="E111" i="13"/>
  <c r="E111" i="17"/>
  <c r="E139" i="13"/>
  <c r="E139" i="17"/>
  <c r="E171" i="13"/>
  <c r="E1231" i="13" s="1"/>
  <c r="E171" i="17"/>
  <c r="E1231" i="17" s="1"/>
  <c r="E226" i="13"/>
  <c r="E226" i="17"/>
  <c r="E133" i="13"/>
  <c r="E1193" i="13" s="1"/>
  <c r="E133" i="17"/>
  <c r="E1193" i="17" s="1"/>
  <c r="E149" i="13"/>
  <c r="E149" i="17"/>
  <c r="E165" i="13"/>
  <c r="E165" i="17"/>
  <c r="E181" i="13"/>
  <c r="E181" i="17"/>
  <c r="E203" i="13"/>
  <c r="E203" i="17"/>
  <c r="E250" i="13"/>
  <c r="E250" i="17"/>
  <c r="E132" i="13"/>
  <c r="E132" i="17"/>
  <c r="E148" i="13"/>
  <c r="E148" i="17"/>
  <c r="E164" i="13"/>
  <c r="E164" i="17"/>
  <c r="E180" i="13"/>
  <c r="E180" i="17"/>
  <c r="E200" i="13"/>
  <c r="E200" i="17"/>
  <c r="E253" i="13"/>
  <c r="E253" i="17"/>
  <c r="E206" i="13"/>
  <c r="E206" i="17"/>
  <c r="E225" i="13"/>
  <c r="E225" i="17"/>
  <c r="E193" i="13"/>
  <c r="E193" i="17"/>
  <c r="E209" i="13"/>
  <c r="E209" i="17"/>
  <c r="E238" i="13"/>
  <c r="E238" i="17"/>
  <c r="E223" i="13"/>
  <c r="E223" i="17"/>
  <c r="E239" i="13"/>
  <c r="E239" i="17"/>
  <c r="E255" i="13"/>
  <c r="E255" i="17"/>
  <c r="E228" i="13"/>
  <c r="E228" i="17"/>
  <c r="E244" i="13"/>
  <c r="E244" i="17"/>
  <c r="C22" i="13"/>
  <c r="C1082" i="13" s="1"/>
  <c r="C22" i="17"/>
  <c r="C1082" i="17" s="1"/>
  <c r="C14" i="13"/>
  <c r="C14" i="17"/>
  <c r="C50" i="13"/>
  <c r="C50" i="17"/>
  <c r="C91" i="13"/>
  <c r="C91" i="17"/>
  <c r="C66" i="13"/>
  <c r="C66" i="17"/>
  <c r="C213" i="13"/>
  <c r="C213" i="17"/>
  <c r="C29" i="13"/>
  <c r="C29" i="17"/>
  <c r="C49" i="13"/>
  <c r="C49" i="17"/>
  <c r="C160" i="13"/>
  <c r="C1220" i="13" s="1"/>
  <c r="C160" i="17"/>
  <c r="C1220" i="17" s="1"/>
  <c r="C24" i="13"/>
  <c r="C1084" i="13" s="1"/>
  <c r="C24" i="17"/>
  <c r="C1084" i="17" s="1"/>
  <c r="C40" i="13"/>
  <c r="C40" i="17"/>
  <c r="C56" i="13"/>
  <c r="C56" i="17"/>
  <c r="C70" i="13"/>
  <c r="C70" i="17"/>
  <c r="C95" i="13"/>
  <c r="C1155" i="13" s="1"/>
  <c r="C95" i="17"/>
  <c r="C1155" i="17" s="1"/>
  <c r="C149" i="13"/>
  <c r="C149" i="17"/>
  <c r="C224" i="13"/>
  <c r="C1284" i="13" s="1"/>
  <c r="C224" i="17"/>
  <c r="C1284" i="17" s="1"/>
  <c r="C141" i="13"/>
  <c r="C141" i="17"/>
  <c r="C33" i="13"/>
  <c r="C33" i="17"/>
  <c r="C80" i="13"/>
  <c r="C80" i="17"/>
  <c r="C128" i="13"/>
  <c r="C128" i="17"/>
  <c r="C210" i="13"/>
  <c r="C210" i="17"/>
  <c r="C27" i="13"/>
  <c r="C27" i="17"/>
  <c r="C43" i="13"/>
  <c r="C43" i="17"/>
  <c r="C59" i="13"/>
  <c r="C59" i="17"/>
  <c r="C84" i="13"/>
  <c r="C84" i="17"/>
  <c r="C116" i="13"/>
  <c r="C116" i="17"/>
  <c r="C168" i="13"/>
  <c r="C168" i="17"/>
  <c r="C74" i="13"/>
  <c r="C74" i="17"/>
  <c r="C90" i="13"/>
  <c r="C90" i="17"/>
  <c r="C106" i="13"/>
  <c r="C106" i="17"/>
  <c r="C124" i="13"/>
  <c r="C124" i="17"/>
  <c r="C156" i="13"/>
  <c r="C156" i="17"/>
  <c r="C188" i="13"/>
  <c r="C188" i="17"/>
  <c r="C73" i="13"/>
  <c r="C73" i="17"/>
  <c r="C89" i="13"/>
  <c r="C89" i="17"/>
  <c r="C105" i="13"/>
  <c r="C105" i="17"/>
  <c r="C121" i="13"/>
  <c r="C121" i="17"/>
  <c r="C153" i="13"/>
  <c r="C1213" i="13" s="1"/>
  <c r="C153" i="17"/>
  <c r="C1213" i="17" s="1"/>
  <c r="C185" i="13"/>
  <c r="C185" i="17"/>
  <c r="C123" i="13"/>
  <c r="C123" i="17"/>
  <c r="C139" i="13"/>
  <c r="C139" i="17"/>
  <c r="C155" i="13"/>
  <c r="C155" i="17"/>
  <c r="C171" i="13"/>
  <c r="C1231" i="13" s="1"/>
  <c r="C171" i="17"/>
  <c r="C1231" i="17" s="1"/>
  <c r="C187" i="13"/>
  <c r="C187" i="17"/>
  <c r="C209" i="13"/>
  <c r="C209" i="17"/>
  <c r="C122" i="13"/>
  <c r="C122" i="17"/>
  <c r="C138" i="13"/>
  <c r="C138" i="17"/>
  <c r="C154" i="13"/>
  <c r="C154" i="17"/>
  <c r="C170" i="13"/>
  <c r="C170" i="17"/>
  <c r="C186" i="13"/>
  <c r="C186" i="17"/>
  <c r="C214" i="13"/>
  <c r="C214" i="17"/>
  <c r="C196" i="13"/>
  <c r="C196" i="17"/>
  <c r="C212" i="13"/>
  <c r="C212" i="17"/>
  <c r="C247" i="13"/>
  <c r="C247" i="17"/>
  <c r="C203" i="13"/>
  <c r="C203" i="17"/>
  <c r="C220" i="13"/>
  <c r="C220" i="17"/>
  <c r="C252" i="13"/>
  <c r="C252" i="17"/>
  <c r="C229" i="13"/>
  <c r="C229" i="17"/>
  <c r="C245" i="13"/>
  <c r="C245" i="17"/>
  <c r="C222" i="13"/>
  <c r="C222" i="17"/>
  <c r="C238" i="13"/>
  <c r="C238" i="17"/>
  <c r="C254" i="13"/>
  <c r="C1314" i="13" s="1"/>
  <c r="C254" i="17"/>
  <c r="C1314" i="17" s="1"/>
  <c r="H47" i="13"/>
  <c r="H47" i="17"/>
  <c r="H31" i="13"/>
  <c r="H1091" i="13" s="1"/>
  <c r="H31" i="17"/>
  <c r="H1091" i="17" s="1"/>
  <c r="H59" i="13"/>
  <c r="H59" i="17"/>
  <c r="H186" i="13"/>
  <c r="H186" i="17"/>
  <c r="H67" i="13"/>
  <c r="H67" i="17"/>
  <c r="H154" i="13"/>
  <c r="H154" i="17"/>
  <c r="H58" i="13"/>
  <c r="H58" i="17"/>
  <c r="H117" i="13"/>
  <c r="H117" i="17"/>
  <c r="H240" i="13"/>
  <c r="H240" i="17"/>
  <c r="H25" i="13"/>
  <c r="H25" i="17"/>
  <c r="H41" i="13"/>
  <c r="H41" i="17"/>
  <c r="H57" i="13"/>
  <c r="H57" i="17"/>
  <c r="H84" i="13"/>
  <c r="H84" i="17"/>
  <c r="H116" i="13"/>
  <c r="H116" i="17"/>
  <c r="H178" i="13"/>
  <c r="H178" i="17"/>
  <c r="H112" i="13"/>
  <c r="H1172" i="13" s="1"/>
  <c r="H112" i="17"/>
  <c r="H1172" i="17" s="1"/>
  <c r="H14" i="13"/>
  <c r="H14" i="17"/>
  <c r="H50" i="13"/>
  <c r="H50" i="17"/>
  <c r="H101" i="13"/>
  <c r="H101" i="17"/>
  <c r="H12" i="13"/>
  <c r="H12" i="17"/>
  <c r="H28" i="13"/>
  <c r="H28" i="17"/>
  <c r="H44" i="13"/>
  <c r="H44" i="17"/>
  <c r="H60" i="13"/>
  <c r="H60" i="17"/>
  <c r="H81" i="13"/>
  <c r="H81" i="17"/>
  <c r="H113" i="13"/>
  <c r="H113" i="17"/>
  <c r="H181" i="13"/>
  <c r="H181" i="17"/>
  <c r="H79" i="13"/>
  <c r="H79" i="17"/>
  <c r="H95" i="13"/>
  <c r="H1155" i="13" s="1"/>
  <c r="H95" i="17"/>
  <c r="H1155" i="17" s="1"/>
  <c r="H111" i="13"/>
  <c r="H111" i="17"/>
  <c r="H137" i="13"/>
  <c r="H137" i="17"/>
  <c r="H169" i="13"/>
  <c r="H1229" i="13" s="1"/>
  <c r="H169" i="17"/>
  <c r="H1229" i="17" s="1"/>
  <c r="H215" i="13"/>
  <c r="H215" i="17"/>
  <c r="H74" i="13"/>
  <c r="H74" i="17"/>
  <c r="H90" i="13"/>
  <c r="H90" i="17"/>
  <c r="H106" i="13"/>
  <c r="H106" i="17"/>
  <c r="H126" i="13"/>
  <c r="H1186" i="13" s="1"/>
  <c r="H126" i="17"/>
  <c r="H1186" i="17" s="1"/>
  <c r="H158" i="13"/>
  <c r="H158" i="17"/>
  <c r="H190" i="13"/>
  <c r="H190" i="17"/>
  <c r="H120" i="13"/>
  <c r="H120" i="17"/>
  <c r="H136" i="13"/>
  <c r="H136" i="17"/>
  <c r="H152" i="13"/>
  <c r="H152" i="17"/>
  <c r="H168" i="13"/>
  <c r="H168" i="17"/>
  <c r="H184" i="13"/>
  <c r="H184" i="17"/>
  <c r="H214" i="13"/>
  <c r="H214" i="17"/>
  <c r="H123" i="13"/>
  <c r="H123" i="17"/>
  <c r="H139" i="13"/>
  <c r="H139" i="17"/>
  <c r="H155" i="13"/>
  <c r="H155" i="17"/>
  <c r="H171" i="13"/>
  <c r="H1231" i="13" s="1"/>
  <c r="H171" i="17"/>
  <c r="H1231" i="17" s="1"/>
  <c r="H187" i="13"/>
  <c r="H187" i="17"/>
  <c r="H211" i="13"/>
  <c r="H211" i="17"/>
  <c r="H193" i="13"/>
  <c r="H193" i="17"/>
  <c r="H209" i="13"/>
  <c r="H209" i="17"/>
  <c r="H236" i="13"/>
  <c r="H236" i="17"/>
  <c r="H196" i="13"/>
  <c r="H196" i="17"/>
  <c r="H212" i="13"/>
  <c r="H212" i="17"/>
  <c r="H241" i="13"/>
  <c r="H241" i="17"/>
  <c r="H226" i="13"/>
  <c r="H226" i="17"/>
  <c r="H242" i="13"/>
  <c r="H242" i="17"/>
  <c r="H219" i="13"/>
  <c r="H219" i="17"/>
  <c r="H235" i="13"/>
  <c r="H235" i="17"/>
  <c r="H251" i="13"/>
  <c r="H251" i="17"/>
  <c r="G38" i="13"/>
  <c r="G38" i="17"/>
  <c r="G50" i="13"/>
  <c r="G50" i="17"/>
  <c r="G46" i="13"/>
  <c r="G46" i="17"/>
  <c r="G103" i="13"/>
  <c r="G103" i="17"/>
  <c r="G17" i="13"/>
  <c r="G17" i="17"/>
  <c r="G79" i="13"/>
  <c r="G79" i="17"/>
  <c r="G53" i="13"/>
  <c r="G53" i="17"/>
  <c r="G84" i="13"/>
  <c r="G84" i="17"/>
  <c r="G164" i="13"/>
  <c r="G164" i="17"/>
  <c r="G16" i="13"/>
  <c r="G16" i="17"/>
  <c r="G32" i="13"/>
  <c r="G32" i="17"/>
  <c r="G48" i="13"/>
  <c r="G48" i="17"/>
  <c r="G64" i="13"/>
  <c r="G64" i="17"/>
  <c r="G91" i="13"/>
  <c r="G91" i="17"/>
  <c r="G121" i="13"/>
  <c r="G121" i="17"/>
  <c r="G185" i="13"/>
  <c r="G185" i="17"/>
  <c r="G177" i="13"/>
  <c r="G177" i="17"/>
  <c r="G41" i="13"/>
  <c r="G41" i="17"/>
  <c r="G92" i="13"/>
  <c r="G92" i="17"/>
  <c r="G15" i="13"/>
  <c r="G15" i="17"/>
  <c r="G31" i="13"/>
  <c r="G1091" i="13" s="1"/>
  <c r="G31" i="17"/>
  <c r="G1091" i="17" s="1"/>
  <c r="G47" i="13"/>
  <c r="G47" i="17"/>
  <c r="G63" i="13"/>
  <c r="G63" i="17"/>
  <c r="G88" i="13"/>
  <c r="G88" i="17"/>
  <c r="G124" i="13"/>
  <c r="G124" i="17"/>
  <c r="G188" i="13"/>
  <c r="G188" i="17"/>
  <c r="G78" i="13"/>
  <c r="G78" i="17"/>
  <c r="G94" i="13"/>
  <c r="G94" i="17"/>
  <c r="G110" i="13"/>
  <c r="G110" i="17"/>
  <c r="G128" i="13"/>
  <c r="G128" i="17"/>
  <c r="G160" i="13"/>
  <c r="G1220" i="13" s="1"/>
  <c r="G160" i="17"/>
  <c r="G1220" i="17" s="1"/>
  <c r="G206" i="13"/>
  <c r="G206" i="17"/>
  <c r="G77" i="13"/>
  <c r="G77" i="17"/>
  <c r="G93" i="13"/>
  <c r="G93" i="17"/>
  <c r="G109" i="13"/>
  <c r="G109" i="17"/>
  <c r="G133" i="13"/>
  <c r="G1193" i="13" s="1"/>
  <c r="G133" i="17"/>
  <c r="G1193" i="17" s="1"/>
  <c r="G165" i="13"/>
  <c r="G165" i="17"/>
  <c r="G193" i="13"/>
  <c r="G193" i="17"/>
  <c r="G123" i="13"/>
  <c r="G123" i="17"/>
  <c r="G139" i="13"/>
  <c r="G139" i="17"/>
  <c r="G155" i="13"/>
  <c r="G155" i="17"/>
  <c r="G171" i="13"/>
  <c r="G1231" i="13" s="1"/>
  <c r="G171" i="17"/>
  <c r="G1231" i="17" s="1"/>
  <c r="G187" i="13"/>
  <c r="G187" i="17"/>
  <c r="G213" i="13"/>
  <c r="G213" i="17"/>
  <c r="G122" i="13"/>
  <c r="G122" i="17"/>
  <c r="G138" i="13"/>
  <c r="G138" i="17"/>
  <c r="G154" i="13"/>
  <c r="G154" i="17"/>
  <c r="G170" i="13"/>
  <c r="G170" i="17"/>
  <c r="G186" i="13"/>
  <c r="G186" i="17"/>
  <c r="G210" i="13"/>
  <c r="G210" i="17"/>
  <c r="G192" i="13"/>
  <c r="G192" i="17"/>
  <c r="G208" i="13"/>
  <c r="G208" i="17"/>
  <c r="G235" i="13"/>
  <c r="G235" i="17"/>
  <c r="G199" i="13"/>
  <c r="G199" i="17"/>
  <c r="G215" i="13"/>
  <c r="G215" i="17"/>
  <c r="G240" i="13"/>
  <c r="G240" i="17"/>
  <c r="G221" i="13"/>
  <c r="G221" i="17"/>
  <c r="G237" i="13"/>
  <c r="G237" i="17"/>
  <c r="G253" i="13"/>
  <c r="G253" i="17"/>
  <c r="G230" i="13"/>
  <c r="G230" i="17"/>
  <c r="G246" i="13"/>
  <c r="G246" i="17"/>
  <c r="D31" i="13"/>
  <c r="D1091" i="13" s="1"/>
  <c r="D31" i="17"/>
  <c r="D1091" i="17" s="1"/>
  <c r="D39" i="13"/>
  <c r="D39" i="17"/>
  <c r="D35" i="13"/>
  <c r="D35" i="17"/>
  <c r="D84" i="13"/>
  <c r="D84" i="17"/>
  <c r="D30" i="13"/>
  <c r="D1090" i="13" s="1"/>
  <c r="D30" i="17"/>
  <c r="D1090" i="17" s="1"/>
  <c r="D26" i="13"/>
  <c r="D26" i="17"/>
  <c r="D50" i="13"/>
  <c r="D50" i="17"/>
  <c r="D89" i="13"/>
  <c r="D89" i="17"/>
  <c r="D137" i="13"/>
  <c r="D137" i="17"/>
  <c r="D17" i="13"/>
  <c r="D17" i="17"/>
  <c r="D33" i="13"/>
  <c r="D33" i="17"/>
  <c r="D49" i="13"/>
  <c r="D49" i="17"/>
  <c r="D65" i="13"/>
  <c r="D65" i="17"/>
  <c r="D96" i="13"/>
  <c r="D96" i="17"/>
  <c r="D142" i="13"/>
  <c r="D142" i="17"/>
  <c r="D206" i="13"/>
  <c r="D206" i="17"/>
  <c r="D92" i="13"/>
  <c r="D92" i="17"/>
  <c r="D18" i="13"/>
  <c r="D18" i="17"/>
  <c r="D62" i="13"/>
  <c r="D62" i="17"/>
  <c r="D12" i="13"/>
  <c r="D12" i="17"/>
  <c r="D28" i="13"/>
  <c r="D28" i="17"/>
  <c r="D44" i="13"/>
  <c r="D44" i="17"/>
  <c r="D60" i="13"/>
  <c r="D60" i="17"/>
  <c r="D85" i="13"/>
  <c r="D85" i="17"/>
  <c r="D117" i="13"/>
  <c r="D117" i="17"/>
  <c r="D177" i="13"/>
  <c r="D177" i="17"/>
  <c r="D75" i="13"/>
  <c r="D75" i="17"/>
  <c r="D91" i="13"/>
  <c r="D91" i="17"/>
  <c r="D107" i="13"/>
  <c r="D107" i="17"/>
  <c r="D133" i="13"/>
  <c r="D1193" i="13" s="1"/>
  <c r="D133" i="17"/>
  <c r="D1193" i="17" s="1"/>
  <c r="D165" i="13"/>
  <c r="D165" i="17"/>
  <c r="D195" i="13"/>
  <c r="D195" i="17"/>
  <c r="D70" i="13"/>
  <c r="D70" i="17"/>
  <c r="D86" i="13"/>
  <c r="D86" i="17"/>
  <c r="D102" i="13"/>
  <c r="D102" i="17"/>
  <c r="D118" i="13"/>
  <c r="D118" i="17"/>
  <c r="D146" i="13"/>
  <c r="D146" i="17"/>
  <c r="D178" i="13"/>
  <c r="D178" i="17"/>
  <c r="D217" i="13"/>
  <c r="D217" i="17"/>
  <c r="D128" i="13"/>
  <c r="D128" i="17"/>
  <c r="D144" i="13"/>
  <c r="D144" i="17"/>
  <c r="D160" i="13"/>
  <c r="D1220" i="13" s="1"/>
  <c r="D160" i="17"/>
  <c r="D1220" i="17" s="1"/>
  <c r="D176" i="13"/>
  <c r="D176" i="17"/>
  <c r="D192" i="13"/>
  <c r="D192" i="17"/>
  <c r="D225" i="13"/>
  <c r="D225" i="17"/>
  <c r="D127" i="13"/>
  <c r="D127" i="17"/>
  <c r="D143" i="13"/>
  <c r="D143" i="17"/>
  <c r="D159" i="13"/>
  <c r="D159" i="17"/>
  <c r="D175" i="13"/>
  <c r="D175" i="17"/>
  <c r="D191" i="13"/>
  <c r="D191" i="17"/>
  <c r="D228" i="13"/>
  <c r="D228" i="17"/>
  <c r="D201" i="13"/>
  <c r="D201" i="17"/>
  <c r="D216" i="13"/>
  <c r="D216" i="17"/>
  <c r="D248" i="13"/>
  <c r="D248" i="17"/>
  <c r="D204" i="13"/>
  <c r="D204" i="17"/>
  <c r="D229" i="13"/>
  <c r="D229" i="17"/>
  <c r="D218" i="13"/>
  <c r="D218" i="17"/>
  <c r="D234" i="13"/>
  <c r="D234" i="17"/>
  <c r="D250" i="13"/>
  <c r="D250" i="17"/>
  <c r="D227" i="13"/>
  <c r="D227" i="17"/>
  <c r="D243" i="13"/>
  <c r="D243" i="17"/>
  <c r="F17" i="13"/>
  <c r="F17" i="17"/>
  <c r="F86" i="13"/>
  <c r="F86" i="17"/>
  <c r="F63" i="13"/>
  <c r="F63" i="17"/>
  <c r="F36" i="13"/>
  <c r="F36" i="17"/>
  <c r="F22" i="13"/>
  <c r="F1082" i="13" s="1"/>
  <c r="F22" i="17"/>
  <c r="F1082" i="17" s="1"/>
  <c r="F95" i="13"/>
  <c r="F1155" i="13" s="1"/>
  <c r="F95" i="17"/>
  <c r="F1155" i="17" s="1"/>
  <c r="F147" i="13"/>
  <c r="F147" i="17"/>
  <c r="F119" i="13"/>
  <c r="F119" i="17"/>
  <c r="F151" i="13"/>
  <c r="F151" i="17"/>
  <c r="F183" i="13"/>
  <c r="F1243" i="13" s="1"/>
  <c r="F183" i="17"/>
  <c r="F1243" i="17" s="1"/>
  <c r="F238" i="13"/>
  <c r="F238" i="17"/>
  <c r="F84" i="13"/>
  <c r="F84" i="17"/>
  <c r="F100" i="13"/>
  <c r="F1160" i="13" s="1"/>
  <c r="F100" i="17"/>
  <c r="F1160" i="17" s="1"/>
  <c r="F116" i="13"/>
  <c r="F116" i="17"/>
  <c r="F148" i="13"/>
  <c r="F148" i="17"/>
  <c r="F180" i="13"/>
  <c r="F180" i="17"/>
  <c r="F122" i="13"/>
  <c r="F122" i="17"/>
  <c r="F138" i="13"/>
  <c r="F138" i="17"/>
  <c r="F154" i="13"/>
  <c r="F154" i="17"/>
  <c r="F170" i="13"/>
  <c r="F170" i="17"/>
  <c r="F186" i="13"/>
  <c r="F186" i="17"/>
  <c r="F212" i="13"/>
  <c r="F212" i="17"/>
  <c r="F125" i="13"/>
  <c r="F125" i="17"/>
  <c r="F141" i="13"/>
  <c r="F141" i="17"/>
  <c r="F157" i="13"/>
  <c r="F1217" i="13" s="1"/>
  <c r="F157" i="17"/>
  <c r="F1217" i="17" s="1"/>
  <c r="F173" i="13"/>
  <c r="F173" i="17"/>
  <c r="F189" i="13"/>
  <c r="F189" i="17"/>
  <c r="F230" i="13"/>
  <c r="F230" i="17"/>
  <c r="F203" i="13"/>
  <c r="F203" i="17"/>
  <c r="F218" i="13"/>
  <c r="F218" i="17"/>
  <c r="F250" i="13"/>
  <c r="F250" i="17"/>
  <c r="F206" i="13"/>
  <c r="F206" i="17"/>
  <c r="F231" i="13"/>
  <c r="F231" i="17"/>
  <c r="F216" i="13"/>
  <c r="F216" i="17"/>
  <c r="F232" i="13"/>
  <c r="F232" i="17"/>
  <c r="F248" i="13"/>
  <c r="F248" i="17"/>
  <c r="F221" i="13"/>
  <c r="F221" i="17"/>
  <c r="F237" i="13"/>
  <c r="F237" i="17"/>
  <c r="F253" i="13"/>
  <c r="F253" i="17"/>
  <c r="I56" i="13"/>
  <c r="I56" i="17"/>
  <c r="I52" i="13"/>
  <c r="I52" i="17"/>
  <c r="I48" i="13"/>
  <c r="I48" i="17"/>
  <c r="I179" i="13"/>
  <c r="I179" i="17"/>
  <c r="I86" i="13"/>
  <c r="I86" i="17"/>
  <c r="I113" i="13"/>
  <c r="I113" i="17"/>
  <c r="I35" i="13"/>
  <c r="I35" i="17"/>
  <c r="I63" i="13"/>
  <c r="I63" i="17"/>
  <c r="I102" i="13"/>
  <c r="I102" i="17"/>
  <c r="I249" i="13"/>
  <c r="I249" i="17"/>
  <c r="I26" i="13"/>
  <c r="I26" i="17"/>
  <c r="I42" i="13"/>
  <c r="I42" i="17"/>
  <c r="I58" i="13"/>
  <c r="I58" i="17"/>
  <c r="I85" i="13"/>
  <c r="I85" i="17"/>
  <c r="I117" i="13"/>
  <c r="I117" i="17"/>
  <c r="I171" i="13"/>
  <c r="I1231" i="13" s="1"/>
  <c r="I171" i="17"/>
  <c r="I1231" i="17" s="1"/>
  <c r="I81" i="13"/>
  <c r="I81" i="17"/>
  <c r="I39" i="13"/>
  <c r="I39" i="17"/>
  <c r="I94" i="13"/>
  <c r="I94" i="17"/>
  <c r="I200" i="13"/>
  <c r="I200" i="17"/>
  <c r="I25" i="13"/>
  <c r="I25" i="17"/>
  <c r="I41" i="13"/>
  <c r="I41" i="17"/>
  <c r="I57" i="13"/>
  <c r="I57" i="17"/>
  <c r="I82" i="13"/>
  <c r="I82" i="17"/>
  <c r="I114" i="13"/>
  <c r="I114" i="17"/>
  <c r="I174" i="13"/>
  <c r="I174" i="17"/>
  <c r="I76" i="13"/>
  <c r="I76" i="17"/>
  <c r="I92" i="13"/>
  <c r="I92" i="17"/>
  <c r="I108" i="13"/>
  <c r="I108" i="17"/>
  <c r="I130" i="13"/>
  <c r="I130" i="17"/>
  <c r="I162" i="13"/>
  <c r="I162" i="17"/>
  <c r="I192" i="13"/>
  <c r="I192" i="17"/>
  <c r="I75" i="13"/>
  <c r="I75" i="17"/>
  <c r="I91" i="13"/>
  <c r="I91" i="17"/>
  <c r="I107" i="13"/>
  <c r="I107" i="17"/>
  <c r="I127" i="13"/>
  <c r="I127" i="17"/>
  <c r="I159" i="13"/>
  <c r="I159" i="17"/>
  <c r="I191" i="13"/>
  <c r="I191" i="17"/>
  <c r="I121" i="13"/>
  <c r="I121" i="17"/>
  <c r="I137" i="13"/>
  <c r="I137" i="17"/>
  <c r="I153" i="13"/>
  <c r="I1213" i="13" s="1"/>
  <c r="I153" i="17"/>
  <c r="I1213" i="17" s="1"/>
  <c r="I169" i="13"/>
  <c r="I1229" i="13" s="1"/>
  <c r="I169" i="17"/>
  <c r="I1229" i="17" s="1"/>
  <c r="I185" i="13"/>
  <c r="I185" i="17"/>
  <c r="I222" i="13"/>
  <c r="I222" i="17"/>
  <c r="I124" i="13"/>
  <c r="I124" i="17"/>
  <c r="I140" i="13"/>
  <c r="I140" i="17"/>
  <c r="I156" i="13"/>
  <c r="I156" i="17"/>
  <c r="I172" i="13"/>
  <c r="I172" i="17"/>
  <c r="I188" i="13"/>
  <c r="I188" i="17"/>
  <c r="I225" i="13"/>
  <c r="I225" i="17"/>
  <c r="I202" i="13"/>
  <c r="I202" i="17"/>
  <c r="I221" i="13"/>
  <c r="I221" i="17"/>
  <c r="I253" i="13"/>
  <c r="I253" i="17"/>
  <c r="I205" i="13"/>
  <c r="I205" i="17"/>
  <c r="I226" i="13"/>
  <c r="I226" i="17"/>
  <c r="I215" i="13"/>
  <c r="I215" i="17"/>
  <c r="I231" i="13"/>
  <c r="I231" i="17"/>
  <c r="I247" i="13"/>
  <c r="I247" i="17"/>
  <c r="I220" i="13"/>
  <c r="I220" i="17"/>
  <c r="I236" i="13"/>
  <c r="I236" i="17"/>
  <c r="I252" i="13"/>
  <c r="I252" i="17"/>
  <c r="E20" i="13"/>
  <c r="E20" i="17"/>
  <c r="E48" i="13"/>
  <c r="E48" i="17"/>
  <c r="E44" i="13"/>
  <c r="E44" i="17"/>
  <c r="E143" i="13"/>
  <c r="E143" i="17"/>
  <c r="E175" i="13"/>
  <c r="E175" i="17"/>
  <c r="E39" i="13"/>
  <c r="E39" i="17"/>
  <c r="E98" i="13"/>
  <c r="E98" i="17"/>
  <c r="E178" i="13"/>
  <c r="E178" i="17"/>
  <c r="E22" i="13"/>
  <c r="E1082" i="13" s="1"/>
  <c r="E22" i="17"/>
  <c r="E1082" i="17" s="1"/>
  <c r="E38" i="13"/>
  <c r="E38" i="17"/>
  <c r="E54" i="13"/>
  <c r="E54" i="17"/>
  <c r="E69" i="13"/>
  <c r="E1129" i="13" s="1"/>
  <c r="E69" i="17"/>
  <c r="E1129" i="17" s="1"/>
  <c r="E97" i="13"/>
  <c r="E1157" i="13" s="1"/>
  <c r="E97" i="17"/>
  <c r="E1157" i="17" s="1"/>
  <c r="E135" i="13"/>
  <c r="E135" i="17"/>
  <c r="E215" i="13"/>
  <c r="E215" i="17"/>
  <c r="E77" i="13"/>
  <c r="E77" i="17"/>
  <c r="E199" i="13"/>
  <c r="E199" i="17"/>
  <c r="E35" i="13"/>
  <c r="E35" i="17"/>
  <c r="E63" i="13"/>
  <c r="E63" i="17"/>
  <c r="E114" i="13"/>
  <c r="E114" i="17"/>
  <c r="E21" i="13"/>
  <c r="E21" i="17"/>
  <c r="E37" i="13"/>
  <c r="E37" i="17"/>
  <c r="E53" i="13"/>
  <c r="E53" i="17"/>
  <c r="E70" i="13"/>
  <c r="E70" i="17"/>
  <c r="E102" i="13"/>
  <c r="E102" i="17"/>
  <c r="E138" i="13"/>
  <c r="E138" i="17"/>
  <c r="E212" i="13"/>
  <c r="E212" i="17"/>
  <c r="E80" i="13"/>
  <c r="E80" i="17"/>
  <c r="E96" i="13"/>
  <c r="E96" i="17"/>
  <c r="E112" i="13"/>
  <c r="E1172" i="13" s="1"/>
  <c r="E112" i="17"/>
  <c r="E1172" i="17" s="1"/>
  <c r="E142" i="13"/>
  <c r="E142" i="17"/>
  <c r="E174" i="13"/>
  <c r="E174" i="17"/>
  <c r="E229" i="13"/>
  <c r="E229" i="17"/>
  <c r="E83" i="13"/>
  <c r="E83" i="17"/>
  <c r="E99" i="13"/>
  <c r="E99" i="17"/>
  <c r="E115" i="13"/>
  <c r="E115" i="17"/>
  <c r="E147" i="13"/>
  <c r="E147" i="17"/>
  <c r="E179" i="13"/>
  <c r="E179" i="17"/>
  <c r="E121" i="13"/>
  <c r="E121" i="17"/>
  <c r="E137" i="13"/>
  <c r="E137" i="17"/>
  <c r="E153" i="13"/>
  <c r="E1213" i="13" s="1"/>
  <c r="E153" i="17"/>
  <c r="E1213" i="17" s="1"/>
  <c r="E169" i="13"/>
  <c r="E1229" i="13" s="1"/>
  <c r="E169" i="17"/>
  <c r="E1229" i="17" s="1"/>
  <c r="E185" i="13"/>
  <c r="E185" i="17"/>
  <c r="E211" i="13"/>
  <c r="E211" i="17"/>
  <c r="E120" i="13"/>
  <c r="E120" i="17"/>
  <c r="E136" i="13"/>
  <c r="E136" i="17"/>
  <c r="E152" i="13"/>
  <c r="E152" i="17"/>
  <c r="E168" i="13"/>
  <c r="E168" i="17"/>
  <c r="E184" i="13"/>
  <c r="E184" i="17"/>
  <c r="E208" i="13"/>
  <c r="E208" i="17"/>
  <c r="E194" i="13"/>
  <c r="E194" i="17"/>
  <c r="E210" i="13"/>
  <c r="E210" i="17"/>
  <c r="E233" i="13"/>
  <c r="E233" i="17"/>
  <c r="E197" i="13"/>
  <c r="E197" i="17"/>
  <c r="E213" i="13"/>
  <c r="E213" i="17"/>
  <c r="E246" i="13"/>
  <c r="E246" i="17"/>
  <c r="E227" i="13"/>
  <c r="E227" i="17"/>
  <c r="E243" i="13"/>
  <c r="E243" i="17"/>
  <c r="E216" i="13"/>
  <c r="E216" i="17"/>
  <c r="E232" i="13"/>
  <c r="E232" i="17"/>
  <c r="E248" i="13"/>
  <c r="E248" i="17"/>
  <c r="C38" i="13"/>
  <c r="C38" i="17"/>
  <c r="C30" i="13"/>
  <c r="C1090" i="13" s="1"/>
  <c r="C30" i="17"/>
  <c r="C1090" i="17" s="1"/>
  <c r="C26" i="13"/>
  <c r="C26" i="17"/>
  <c r="C115" i="13"/>
  <c r="C115" i="17"/>
  <c r="C75" i="13"/>
  <c r="C75" i="17"/>
  <c r="C13" i="13"/>
  <c r="C13" i="17"/>
  <c r="C37" i="13"/>
  <c r="C37" i="17"/>
  <c r="C53" i="13"/>
  <c r="C53" i="17"/>
  <c r="C12" i="13"/>
  <c r="C12" i="17"/>
  <c r="C28" i="13"/>
  <c r="C28" i="17"/>
  <c r="C44" i="13"/>
  <c r="C44" i="17"/>
  <c r="C60" i="13"/>
  <c r="C60" i="17"/>
  <c r="C71" i="13"/>
  <c r="C71" i="17"/>
  <c r="C103" i="13"/>
  <c r="C103" i="17"/>
  <c r="C165" i="13"/>
  <c r="C165" i="17"/>
  <c r="C62" i="13"/>
  <c r="C62" i="17"/>
  <c r="C157" i="13"/>
  <c r="C1217" i="13" s="1"/>
  <c r="C157" i="17"/>
  <c r="C1217" i="17" s="1"/>
  <c r="C57" i="13"/>
  <c r="C57" i="17"/>
  <c r="C88" i="13"/>
  <c r="C88" i="17"/>
  <c r="C144" i="13"/>
  <c r="C144" i="17"/>
  <c r="C15" i="13"/>
  <c r="C15" i="17"/>
  <c r="C31" i="13"/>
  <c r="C1091" i="13" s="1"/>
  <c r="C31" i="17"/>
  <c r="C1091" i="17" s="1"/>
  <c r="C47" i="13"/>
  <c r="C47" i="17"/>
  <c r="C63" i="13"/>
  <c r="C63" i="17"/>
  <c r="C92" i="13"/>
  <c r="C92" i="17"/>
  <c r="C120" i="13"/>
  <c r="C120" i="17"/>
  <c r="C184" i="13"/>
  <c r="C184" i="17"/>
  <c r="C78" i="13"/>
  <c r="C78" i="17"/>
  <c r="C94" i="13"/>
  <c r="C94" i="17"/>
  <c r="C110" i="13"/>
  <c r="C110" i="17"/>
  <c r="C132" i="13"/>
  <c r="C132" i="17"/>
  <c r="C164" i="13"/>
  <c r="C164" i="17"/>
  <c r="C202" i="13"/>
  <c r="C202" i="17"/>
  <c r="C77" i="13"/>
  <c r="C77" i="17"/>
  <c r="C93" i="13"/>
  <c r="C93" i="17"/>
  <c r="C109" i="13"/>
  <c r="C109" i="17"/>
  <c r="C129" i="13"/>
  <c r="C129" i="17"/>
  <c r="C161" i="13"/>
  <c r="C161" i="17"/>
  <c r="C205" i="13"/>
  <c r="C205" i="17"/>
  <c r="C127" i="13"/>
  <c r="C127" i="17"/>
  <c r="C143" i="13"/>
  <c r="C143" i="17"/>
  <c r="C159" i="13"/>
  <c r="C159" i="17"/>
  <c r="C175" i="13"/>
  <c r="C175" i="17"/>
  <c r="C191" i="13"/>
  <c r="C191" i="17"/>
  <c r="C216" i="13"/>
  <c r="C216" i="17"/>
  <c r="C126" i="13"/>
  <c r="C1186" i="13" s="1"/>
  <c r="C126" i="17"/>
  <c r="C1186" i="17" s="1"/>
  <c r="C142" i="13"/>
  <c r="C142" i="17"/>
  <c r="C158" i="13"/>
  <c r="C158" i="17"/>
  <c r="C174" i="13"/>
  <c r="C174" i="17"/>
  <c r="C190" i="13"/>
  <c r="C190" i="17"/>
  <c r="C219" i="13"/>
  <c r="C219" i="17"/>
  <c r="C200" i="13"/>
  <c r="C200" i="17"/>
  <c r="C223" i="13"/>
  <c r="C223" i="17"/>
  <c r="C255" i="13"/>
  <c r="C255" i="17"/>
  <c r="C207" i="13"/>
  <c r="C207" i="17"/>
  <c r="C228" i="13"/>
  <c r="C228" i="17"/>
  <c r="C217" i="13"/>
  <c r="C217" i="17"/>
  <c r="C233" i="13"/>
  <c r="C233" i="17"/>
  <c r="C249" i="13"/>
  <c r="C249" i="17"/>
  <c r="C226" i="13"/>
  <c r="C226" i="17"/>
  <c r="C242" i="13"/>
  <c r="C242" i="17"/>
  <c r="H19" i="13"/>
  <c r="H19" i="17"/>
  <c r="H27" i="13"/>
  <c r="H27" i="17"/>
  <c r="H23" i="13"/>
  <c r="H23" i="17"/>
  <c r="H69" i="13"/>
  <c r="H1129" i="13" s="1"/>
  <c r="H69" i="17"/>
  <c r="H1129" i="17" s="1"/>
  <c r="H194" i="13"/>
  <c r="H194" i="17"/>
  <c r="H72" i="13"/>
  <c r="H72" i="17"/>
  <c r="H18" i="13"/>
  <c r="H18" i="17"/>
  <c r="H62" i="13"/>
  <c r="H62" i="17"/>
  <c r="H125" i="13"/>
  <c r="H125" i="17"/>
  <c r="H13" i="13"/>
  <c r="H13" i="17"/>
  <c r="H29" i="13"/>
  <c r="H29" i="17"/>
  <c r="H45" i="13"/>
  <c r="H45" i="17"/>
  <c r="H61" i="13"/>
  <c r="H1121" i="13" s="1"/>
  <c r="H61" i="17"/>
  <c r="H1121" i="17" s="1"/>
  <c r="H92" i="13"/>
  <c r="H92" i="17"/>
  <c r="H130" i="13"/>
  <c r="H130" i="17"/>
  <c r="H210" i="13"/>
  <c r="H210" i="17"/>
  <c r="H122" i="13"/>
  <c r="H122" i="17"/>
  <c r="H22" i="13"/>
  <c r="H1082" i="13" s="1"/>
  <c r="H22" i="17"/>
  <c r="H1082" i="17" s="1"/>
  <c r="H54" i="13"/>
  <c r="H54" i="17"/>
  <c r="H109" i="13"/>
  <c r="H109" i="17"/>
  <c r="H16" i="13"/>
  <c r="H16" i="17"/>
  <c r="H32" i="13"/>
  <c r="H32" i="17"/>
  <c r="H48" i="13"/>
  <c r="H48" i="17"/>
  <c r="H64" i="13"/>
  <c r="H64" i="17"/>
  <c r="H89" i="13"/>
  <c r="H89" i="17"/>
  <c r="H133" i="13"/>
  <c r="H1193" i="13" s="1"/>
  <c r="H133" i="17"/>
  <c r="H1193" i="17" s="1"/>
  <c r="H207" i="13"/>
  <c r="H207" i="17"/>
  <c r="H83" i="13"/>
  <c r="H83" i="17"/>
  <c r="H99" i="13"/>
  <c r="H99" i="17"/>
  <c r="H115" i="13"/>
  <c r="H115" i="17"/>
  <c r="H145" i="13"/>
  <c r="H1205" i="13" s="1"/>
  <c r="H145" i="17"/>
  <c r="H1205" i="17" s="1"/>
  <c r="H177" i="13"/>
  <c r="H177" i="17"/>
  <c r="H224" i="13"/>
  <c r="H1284" i="13" s="1"/>
  <c r="H224" i="17"/>
  <c r="H1284" i="17" s="1"/>
  <c r="H78" i="13"/>
  <c r="H78" i="17"/>
  <c r="H94" i="13"/>
  <c r="H94" i="17"/>
  <c r="H110" i="13"/>
  <c r="H110" i="17"/>
  <c r="H134" i="13"/>
  <c r="H134" i="17"/>
  <c r="H166" i="13"/>
  <c r="H1226" i="13" s="1"/>
  <c r="H166" i="17"/>
  <c r="H1226" i="17" s="1"/>
  <c r="H202" i="13"/>
  <c r="H202" i="17"/>
  <c r="H124" i="13"/>
  <c r="H124" i="17"/>
  <c r="H140" i="13"/>
  <c r="H140" i="17"/>
  <c r="H156" i="13"/>
  <c r="H156" i="17"/>
  <c r="H172" i="13"/>
  <c r="H172" i="17"/>
  <c r="H188" i="13"/>
  <c r="H188" i="17"/>
  <c r="H229" i="13"/>
  <c r="H229" i="17"/>
  <c r="H127" i="13"/>
  <c r="H127" i="17"/>
  <c r="H143" i="13"/>
  <c r="H143" i="17"/>
  <c r="H159" i="13"/>
  <c r="H159" i="17"/>
  <c r="H175" i="13"/>
  <c r="H175" i="17"/>
  <c r="H191" i="13"/>
  <c r="H191" i="17"/>
  <c r="H216" i="13"/>
  <c r="H216" i="17"/>
  <c r="H197" i="13"/>
  <c r="H197" i="17"/>
  <c r="H213" i="13"/>
  <c r="H213" i="17"/>
  <c r="H244" i="13"/>
  <c r="H244" i="17"/>
  <c r="H200" i="13"/>
  <c r="H200" i="17"/>
  <c r="H217" i="13"/>
  <c r="H217" i="17"/>
  <c r="H249" i="13"/>
  <c r="H249" i="17"/>
  <c r="H230" i="13"/>
  <c r="H230" i="17"/>
  <c r="H246" i="13"/>
  <c r="H246" i="17"/>
  <c r="H223" i="13"/>
  <c r="H223" i="17"/>
  <c r="H239" i="13"/>
  <c r="H239" i="17"/>
  <c r="H255" i="13"/>
  <c r="H255" i="17"/>
  <c r="G54" i="13"/>
  <c r="G54" i="17"/>
  <c r="G22" i="13"/>
  <c r="G1082" i="13" s="1"/>
  <c r="G22" i="17"/>
  <c r="G1082" i="17" s="1"/>
  <c r="G66" i="13"/>
  <c r="G66" i="17"/>
  <c r="G111" i="13"/>
  <c r="G111" i="17"/>
  <c r="G21" i="13"/>
  <c r="G21" i="17"/>
  <c r="G145" i="13"/>
  <c r="G1205" i="13" s="1"/>
  <c r="G145" i="17"/>
  <c r="G1205" i="17" s="1"/>
  <c r="G57" i="13"/>
  <c r="G57" i="17"/>
  <c r="G100" i="13"/>
  <c r="G1160" i="13" s="1"/>
  <c r="G100" i="17"/>
  <c r="G1160" i="17" s="1"/>
  <c r="G214" i="13"/>
  <c r="G214" i="17"/>
  <c r="G20" i="13"/>
  <c r="G20" i="17"/>
  <c r="G36" i="13"/>
  <c r="G36" i="17"/>
  <c r="G52" i="13"/>
  <c r="G52" i="17"/>
  <c r="G68" i="13"/>
  <c r="G68" i="17"/>
  <c r="G99" i="13"/>
  <c r="G99" i="17"/>
  <c r="G137" i="13"/>
  <c r="G137" i="17"/>
  <c r="G201" i="13"/>
  <c r="G201" i="17"/>
  <c r="G25" i="13"/>
  <c r="G25" i="17"/>
  <c r="G45" i="13"/>
  <c r="G45" i="17"/>
  <c r="G132" i="13"/>
  <c r="G132" i="17"/>
  <c r="G19" i="13"/>
  <c r="G19" i="17"/>
  <c r="G35" i="13"/>
  <c r="G35" i="17"/>
  <c r="G51" i="13"/>
  <c r="G51" i="17"/>
  <c r="G67" i="13"/>
  <c r="G67" i="17"/>
  <c r="G96" i="13"/>
  <c r="G96" i="17"/>
  <c r="G140" i="13"/>
  <c r="G140" i="17"/>
  <c r="G198" i="13"/>
  <c r="G198" i="17"/>
  <c r="G82" i="13"/>
  <c r="G82" i="17"/>
  <c r="G98" i="13"/>
  <c r="G98" i="17"/>
  <c r="G114" i="13"/>
  <c r="G114" i="17"/>
  <c r="G136" i="13"/>
  <c r="G136" i="17"/>
  <c r="G168" i="13"/>
  <c r="G168" i="17"/>
  <c r="G247" i="13"/>
  <c r="G247" i="17"/>
  <c r="G81" i="13"/>
  <c r="G81" i="17"/>
  <c r="G97" i="13"/>
  <c r="G1157" i="13" s="1"/>
  <c r="G97" i="17"/>
  <c r="G1157" i="17" s="1"/>
  <c r="G113" i="13"/>
  <c r="G113" i="17"/>
  <c r="G141" i="13"/>
  <c r="G141" i="17"/>
  <c r="G173" i="13"/>
  <c r="G173" i="17"/>
  <c r="G209" i="13"/>
  <c r="G209" i="17"/>
  <c r="G127" i="13"/>
  <c r="G127" i="17"/>
  <c r="G143" i="13"/>
  <c r="G143" i="17"/>
  <c r="G159" i="13"/>
  <c r="G159" i="17"/>
  <c r="G175" i="13"/>
  <c r="G175" i="17"/>
  <c r="G191" i="13"/>
  <c r="G191" i="17"/>
  <c r="G220" i="13"/>
  <c r="G220" i="17"/>
  <c r="G126" i="13"/>
  <c r="G1186" i="13" s="1"/>
  <c r="G126" i="17"/>
  <c r="G1186" i="17" s="1"/>
  <c r="G142" i="13"/>
  <c r="G142" i="17"/>
  <c r="G158" i="13"/>
  <c r="G158" i="17"/>
  <c r="G174" i="13"/>
  <c r="G174" i="17"/>
  <c r="G190" i="13"/>
  <c r="G190" i="17"/>
  <c r="G223" i="13"/>
  <c r="G223" i="17"/>
  <c r="G196" i="13"/>
  <c r="G196" i="17"/>
  <c r="G212" i="13"/>
  <c r="G212" i="17"/>
  <c r="G243" i="13"/>
  <c r="G243" i="17"/>
  <c r="G203" i="13"/>
  <c r="G203" i="17"/>
  <c r="G216" i="13"/>
  <c r="G216" i="17"/>
  <c r="G248" i="13"/>
  <c r="G248" i="17"/>
  <c r="G225" i="13"/>
  <c r="G225" i="17"/>
  <c r="G241" i="13"/>
  <c r="G241" i="17"/>
  <c r="G218" i="13"/>
  <c r="G218" i="17"/>
  <c r="G234" i="13"/>
  <c r="G234" i="17"/>
  <c r="G250" i="13"/>
  <c r="G250" i="17"/>
  <c r="D47" i="13"/>
  <c r="D47" i="17"/>
  <c r="D55" i="13"/>
  <c r="D55" i="17"/>
  <c r="D51" i="13"/>
  <c r="D51" i="17"/>
  <c r="D100" i="13"/>
  <c r="D1160" i="13" s="1"/>
  <c r="D100" i="17"/>
  <c r="D1160" i="17" s="1"/>
  <c r="D108" i="13"/>
  <c r="D108" i="17"/>
  <c r="D38" i="13"/>
  <c r="D38" i="17"/>
  <c r="D69" i="13"/>
  <c r="D1129" i="13" s="1"/>
  <c r="D69" i="17"/>
  <c r="D1129" i="17" s="1"/>
  <c r="D105" i="13"/>
  <c r="D105" i="17"/>
  <c r="D153" i="13"/>
  <c r="D1213" i="13" s="1"/>
  <c r="D153" i="17"/>
  <c r="D1213" i="17" s="1"/>
  <c r="D21" i="13"/>
  <c r="D21" i="17"/>
  <c r="D37" i="13"/>
  <c r="D37" i="17"/>
  <c r="D53" i="13"/>
  <c r="D53" i="17"/>
  <c r="D72" i="13"/>
  <c r="D72" i="17"/>
  <c r="D104" i="13"/>
  <c r="D104" i="17"/>
  <c r="D158" i="13"/>
  <c r="D158" i="17"/>
  <c r="D233" i="13"/>
  <c r="D233" i="17"/>
  <c r="D116" i="13"/>
  <c r="D116" i="17"/>
  <c r="D34" i="13"/>
  <c r="D34" i="17"/>
  <c r="D66" i="13"/>
  <c r="D66" i="17"/>
  <c r="D16" i="13"/>
  <c r="D16" i="17"/>
  <c r="D32" i="13"/>
  <c r="D32" i="17"/>
  <c r="D48" i="13"/>
  <c r="D48" i="17"/>
  <c r="D64" i="13"/>
  <c r="D64" i="17"/>
  <c r="D93" i="13"/>
  <c r="D93" i="17"/>
  <c r="D129" i="13"/>
  <c r="D129" i="17"/>
  <c r="D203" i="13"/>
  <c r="D203" i="17"/>
  <c r="D79" i="13"/>
  <c r="D79" i="17"/>
  <c r="D95" i="13"/>
  <c r="D1155" i="13" s="1"/>
  <c r="D95" i="17"/>
  <c r="D1155" i="17" s="1"/>
  <c r="D111" i="13"/>
  <c r="D111" i="17"/>
  <c r="D141" i="13"/>
  <c r="D141" i="17"/>
  <c r="D173" i="13"/>
  <c r="D173" i="17"/>
  <c r="D211" i="13"/>
  <c r="D211" i="17"/>
  <c r="D74" i="13"/>
  <c r="D74" i="17"/>
  <c r="D90" i="13"/>
  <c r="D90" i="17"/>
  <c r="D106" i="13"/>
  <c r="D106" i="17"/>
  <c r="D122" i="13"/>
  <c r="D122" i="17"/>
  <c r="D154" i="13"/>
  <c r="D154" i="17"/>
  <c r="D186" i="13"/>
  <c r="D186" i="17"/>
  <c r="D249" i="13"/>
  <c r="D249" i="17"/>
  <c r="D132" i="13"/>
  <c r="D132" i="17"/>
  <c r="D148" i="13"/>
  <c r="D148" i="17"/>
  <c r="D164" i="13"/>
  <c r="D164" i="17"/>
  <c r="D180" i="13"/>
  <c r="D180" i="17"/>
  <c r="D194" i="13"/>
  <c r="D194" i="17"/>
  <c r="D241" i="13"/>
  <c r="D241" i="17"/>
  <c r="D131" i="13"/>
  <c r="D131" i="17"/>
  <c r="D147" i="13"/>
  <c r="D147" i="17"/>
  <c r="D163" i="13"/>
  <c r="D163" i="17"/>
  <c r="D179" i="13"/>
  <c r="D179" i="17"/>
  <c r="D199" i="13"/>
  <c r="D199" i="17"/>
  <c r="D244" i="13"/>
  <c r="D244" i="17"/>
  <c r="D205" i="13"/>
  <c r="D205" i="17"/>
  <c r="D224" i="13"/>
  <c r="D1284" i="13" s="1"/>
  <c r="D224" i="17"/>
  <c r="D1284" i="17" s="1"/>
  <c r="D256" i="13"/>
  <c r="D256" i="17"/>
  <c r="D208" i="13"/>
  <c r="D208" i="17"/>
  <c r="D237" i="13"/>
  <c r="D237" i="17"/>
  <c r="D222" i="13"/>
  <c r="D222" i="17"/>
  <c r="D238" i="13"/>
  <c r="D238" i="17"/>
  <c r="D254" i="13"/>
  <c r="D1314" i="13" s="1"/>
  <c r="D254" i="17"/>
  <c r="D1314" i="17" s="1"/>
  <c r="D231" i="13"/>
  <c r="D231" i="17"/>
  <c r="D247" i="13"/>
  <c r="D247" i="17"/>
  <c r="F29" i="13"/>
  <c r="F29" i="17"/>
  <c r="F168" i="13"/>
  <c r="F168" i="17"/>
  <c r="F47" i="13"/>
  <c r="F47" i="17"/>
  <c r="F192" i="13"/>
  <c r="F192" i="17"/>
  <c r="F68" i="13"/>
  <c r="F68" i="17"/>
  <c r="F38" i="13"/>
  <c r="F38" i="17"/>
  <c r="F73" i="13"/>
  <c r="F73" i="17"/>
  <c r="F37" i="13"/>
  <c r="F37" i="17"/>
  <c r="F91" i="13"/>
  <c r="F91" i="17"/>
  <c r="F51" i="13"/>
  <c r="F51" i="17"/>
  <c r="F251" i="13"/>
  <c r="F251" i="17"/>
  <c r="F75" i="13"/>
  <c r="F75" i="17"/>
  <c r="F26" i="13"/>
  <c r="F26" i="17"/>
  <c r="F163" i="13"/>
  <c r="F163" i="17"/>
  <c r="F109" i="13"/>
  <c r="F109" i="17"/>
  <c r="F191" i="13"/>
  <c r="F191" i="17"/>
  <c r="F124" i="13"/>
  <c r="F124" i="17"/>
  <c r="F142" i="13"/>
  <c r="F142" i="17"/>
  <c r="F190" i="13"/>
  <c r="F190" i="17"/>
  <c r="F145" i="13"/>
  <c r="F1205" i="13" s="1"/>
  <c r="F145" i="17"/>
  <c r="F1205" i="17" s="1"/>
  <c r="F207" i="13"/>
  <c r="F207" i="17"/>
  <c r="F210" i="13"/>
  <c r="F210" i="17"/>
  <c r="F220" i="13"/>
  <c r="F220" i="17"/>
  <c r="F252" i="13"/>
  <c r="F252" i="17"/>
  <c r="F225" i="13"/>
  <c r="F225" i="17"/>
  <c r="F241" i="13"/>
  <c r="F241" i="17"/>
  <c r="I24" i="13"/>
  <c r="I1084" i="13" s="1"/>
  <c r="I24" i="17"/>
  <c r="I1084" i="17" s="1"/>
  <c r="I64" i="13"/>
  <c r="I64" i="17"/>
  <c r="I15" i="13"/>
  <c r="I15" i="17"/>
  <c r="I60" i="13"/>
  <c r="I60" i="17"/>
  <c r="I131" i="13"/>
  <c r="I131" i="17"/>
  <c r="I43" i="13"/>
  <c r="I43" i="17"/>
  <c r="I67" i="13"/>
  <c r="I67" i="17"/>
  <c r="I110" i="13"/>
  <c r="I110" i="17"/>
  <c r="I14" i="13"/>
  <c r="I14" i="17"/>
  <c r="I30" i="13"/>
  <c r="I1090" i="13" s="1"/>
  <c r="I30" i="17"/>
  <c r="I1090" i="17" s="1"/>
  <c r="I46" i="13"/>
  <c r="I46" i="17"/>
  <c r="I62" i="13"/>
  <c r="I62" i="17"/>
  <c r="I93" i="13"/>
  <c r="I93" i="17"/>
  <c r="I123" i="13"/>
  <c r="I123" i="17"/>
  <c r="I187" i="13"/>
  <c r="I187" i="17"/>
  <c r="I163" i="13"/>
  <c r="I163" i="17"/>
  <c r="I47" i="13"/>
  <c r="I47" i="17"/>
  <c r="I118" i="13"/>
  <c r="I118" i="17"/>
  <c r="I13" i="13"/>
  <c r="I13" i="17"/>
  <c r="I29" i="13"/>
  <c r="I29" i="17"/>
  <c r="I45" i="13"/>
  <c r="I45" i="17"/>
  <c r="I61" i="13"/>
  <c r="I1121" i="13" s="1"/>
  <c r="I61" i="17"/>
  <c r="I1121" i="17" s="1"/>
  <c r="I90" i="13"/>
  <c r="I90" i="17"/>
  <c r="I126" i="13"/>
  <c r="I1186" i="13" s="1"/>
  <c r="I126" i="17"/>
  <c r="I1186" i="17" s="1"/>
  <c r="I190" i="13"/>
  <c r="I190" i="17"/>
  <c r="I80" i="13"/>
  <c r="I80" i="17"/>
  <c r="I96" i="13"/>
  <c r="I96" i="17"/>
  <c r="I112" i="13"/>
  <c r="I1172" i="13" s="1"/>
  <c r="I112" i="17"/>
  <c r="I1172" i="17" s="1"/>
  <c r="I138" i="13"/>
  <c r="I138" i="17"/>
  <c r="I170" i="13"/>
  <c r="I170" i="17"/>
  <c r="I208" i="13"/>
  <c r="I208" i="17"/>
  <c r="I79" i="13"/>
  <c r="I79" i="17"/>
  <c r="I95" i="13"/>
  <c r="I1155" i="13" s="1"/>
  <c r="I95" i="17"/>
  <c r="I1155" i="17" s="1"/>
  <c r="I111" i="13"/>
  <c r="I111" i="17"/>
  <c r="I135" i="13"/>
  <c r="I135" i="17"/>
  <c r="I167" i="13"/>
  <c r="I167" i="17"/>
  <c r="I195" i="13"/>
  <c r="I195" i="17"/>
  <c r="I125" i="13"/>
  <c r="I125" i="17"/>
  <c r="I141" i="13"/>
  <c r="I141" i="17"/>
  <c r="I157" i="13"/>
  <c r="I1217" i="13" s="1"/>
  <c r="I157" i="17"/>
  <c r="I1217" i="17" s="1"/>
  <c r="I173" i="13"/>
  <c r="I173" i="17"/>
  <c r="I189" i="13"/>
  <c r="I189" i="17"/>
  <c r="I238" i="13"/>
  <c r="I238" i="17"/>
  <c r="I128" i="13"/>
  <c r="I128" i="17"/>
  <c r="I144" i="13"/>
  <c r="I144" i="17"/>
  <c r="I160" i="13"/>
  <c r="I1220" i="13" s="1"/>
  <c r="I160" i="17"/>
  <c r="I1220" i="17" s="1"/>
  <c r="I176" i="13"/>
  <c r="I176" i="17"/>
  <c r="I196" i="13"/>
  <c r="I196" i="17"/>
  <c r="I241" i="13"/>
  <c r="I241" i="17"/>
  <c r="I206" i="13"/>
  <c r="I206" i="17"/>
  <c r="I229" i="13"/>
  <c r="I229" i="17"/>
  <c r="I193" i="13"/>
  <c r="I193" i="17"/>
  <c r="I209" i="13"/>
  <c r="I209" i="17"/>
  <c r="I234" i="13"/>
  <c r="I234" i="17"/>
  <c r="I219" i="13"/>
  <c r="I219" i="17"/>
  <c r="I235" i="13"/>
  <c r="I235" i="17"/>
  <c r="I251" i="13"/>
  <c r="I251" i="17"/>
  <c r="I224" i="13"/>
  <c r="I1284" i="13" s="1"/>
  <c r="I224" i="17"/>
  <c r="I1284" i="17" s="1"/>
  <c r="I240" i="13"/>
  <c r="I240" i="17"/>
  <c r="I256" i="13"/>
  <c r="I256" i="17"/>
  <c r="E52" i="13"/>
  <c r="E52" i="17"/>
  <c r="E36" i="13"/>
  <c r="E36" i="17"/>
  <c r="E68" i="13"/>
  <c r="E68" i="17"/>
  <c r="E159" i="13"/>
  <c r="E159" i="17"/>
  <c r="E191" i="13"/>
  <c r="E191" i="17"/>
  <c r="E47" i="13"/>
  <c r="E47" i="17"/>
  <c r="E106" i="13"/>
  <c r="E106" i="17"/>
  <c r="E196" i="13"/>
  <c r="E196" i="17"/>
  <c r="E26" i="13"/>
  <c r="E26" i="17"/>
  <c r="E42" i="13"/>
  <c r="E42" i="17"/>
  <c r="E58" i="13"/>
  <c r="E58" i="17"/>
  <c r="E73" i="13"/>
  <c r="E73" i="17"/>
  <c r="E105" i="13"/>
  <c r="E105" i="17"/>
  <c r="E151" i="13"/>
  <c r="E151" i="17"/>
  <c r="E242" i="13"/>
  <c r="E242" i="17"/>
  <c r="E85" i="13"/>
  <c r="E85" i="17"/>
  <c r="E19" i="13"/>
  <c r="E19" i="17"/>
  <c r="E43" i="13"/>
  <c r="E43" i="17"/>
  <c r="E67" i="13"/>
  <c r="E67" i="17"/>
  <c r="E162" i="13"/>
  <c r="E162" i="17"/>
  <c r="E25" i="13"/>
  <c r="E25" i="17"/>
  <c r="E41" i="13"/>
  <c r="E41" i="17"/>
  <c r="E57" i="13"/>
  <c r="E57" i="17"/>
  <c r="E78" i="13"/>
  <c r="E78" i="17"/>
  <c r="E110" i="13"/>
  <c r="E110" i="17"/>
  <c r="E154" i="13"/>
  <c r="E154" i="17"/>
  <c r="E245" i="13"/>
  <c r="E245" i="17"/>
  <c r="E84" i="13"/>
  <c r="E84" i="17"/>
  <c r="E100" i="13"/>
  <c r="E1160" i="13" s="1"/>
  <c r="E100" i="17"/>
  <c r="E1160" i="17" s="1"/>
  <c r="E116" i="13"/>
  <c r="E116" i="17"/>
  <c r="E150" i="13"/>
  <c r="E150" i="17"/>
  <c r="E182" i="13"/>
  <c r="E182" i="17"/>
  <c r="E71" i="13"/>
  <c r="E71" i="17"/>
  <c r="E87" i="13"/>
  <c r="E87" i="17"/>
  <c r="E103" i="13"/>
  <c r="E103" i="17"/>
  <c r="E123" i="13"/>
  <c r="E123" i="17"/>
  <c r="E155" i="13"/>
  <c r="E155" i="17"/>
  <c r="E187" i="13"/>
  <c r="E187" i="17"/>
  <c r="E125" i="13"/>
  <c r="E125" i="17"/>
  <c r="E141" i="13"/>
  <c r="E141" i="17"/>
  <c r="E157" i="13"/>
  <c r="E1217" i="13" s="1"/>
  <c r="E157" i="17"/>
  <c r="E1217" i="17" s="1"/>
  <c r="E173" i="13"/>
  <c r="E173" i="17"/>
  <c r="E189" i="13"/>
  <c r="E189" i="17"/>
  <c r="E218" i="13"/>
  <c r="E218" i="17"/>
  <c r="E124" i="13"/>
  <c r="E124" i="17"/>
  <c r="E140" i="13"/>
  <c r="E140" i="17"/>
  <c r="E156" i="13"/>
  <c r="E156" i="17"/>
  <c r="E172" i="13"/>
  <c r="E172" i="17"/>
  <c r="E188" i="13"/>
  <c r="E188" i="17"/>
  <c r="E221" i="13"/>
  <c r="E221" i="17"/>
  <c r="E198" i="13"/>
  <c r="E198" i="17"/>
  <c r="E214" i="13"/>
  <c r="E214" i="17"/>
  <c r="E241" i="13"/>
  <c r="E241" i="17"/>
  <c r="E201" i="13"/>
  <c r="E201" i="17"/>
  <c r="E222" i="13"/>
  <c r="E222" i="17"/>
  <c r="E254" i="13"/>
  <c r="E1314" i="13" s="1"/>
  <c r="E254" i="17"/>
  <c r="E1314" i="17" s="1"/>
  <c r="E231" i="13"/>
  <c r="E231" i="17"/>
  <c r="E247" i="13"/>
  <c r="E247" i="17"/>
  <c r="E220" i="13"/>
  <c r="E220" i="17"/>
  <c r="E236" i="13"/>
  <c r="E236" i="17"/>
  <c r="E252" i="13"/>
  <c r="E252" i="17"/>
  <c r="C18" i="13"/>
  <c r="C18" i="17"/>
  <c r="C46" i="13"/>
  <c r="C46" i="17"/>
  <c r="C42" i="13"/>
  <c r="C42" i="17"/>
  <c r="C173" i="13"/>
  <c r="C173" i="17"/>
  <c r="C83" i="13"/>
  <c r="C83" i="17"/>
  <c r="C17" i="13"/>
  <c r="C17" i="17"/>
  <c r="C41" i="13"/>
  <c r="C41" i="17"/>
  <c r="C65" i="13"/>
  <c r="C65" i="17"/>
  <c r="C16" i="13"/>
  <c r="C16" i="17"/>
  <c r="C32" i="13"/>
  <c r="C32" i="17"/>
  <c r="C48" i="13"/>
  <c r="C48" i="17"/>
  <c r="C64" i="13"/>
  <c r="C64" i="17"/>
  <c r="C79" i="13"/>
  <c r="C79" i="17"/>
  <c r="C111" i="13"/>
  <c r="C111" i="17"/>
  <c r="C181" i="13"/>
  <c r="C181" i="17"/>
  <c r="C99" i="13"/>
  <c r="C99" i="17"/>
  <c r="C189" i="13"/>
  <c r="C189" i="17"/>
  <c r="C61" i="13"/>
  <c r="C1121" i="13" s="1"/>
  <c r="C61" i="17"/>
  <c r="C1121" i="17" s="1"/>
  <c r="C104" i="13"/>
  <c r="C104" i="17"/>
  <c r="C176" i="13"/>
  <c r="C176" i="17"/>
  <c r="C19" i="13"/>
  <c r="C19" i="17"/>
  <c r="C35" i="13"/>
  <c r="C35" i="17"/>
  <c r="C51" i="13"/>
  <c r="C51" i="17"/>
  <c r="C67" i="13"/>
  <c r="C67" i="17"/>
  <c r="C100" i="13"/>
  <c r="C1160" i="13" s="1"/>
  <c r="C100" i="17"/>
  <c r="C1160" i="17" s="1"/>
  <c r="C136" i="13"/>
  <c r="C136" i="17"/>
  <c r="C194" i="13"/>
  <c r="C194" i="17"/>
  <c r="C82" i="13"/>
  <c r="C82" i="17"/>
  <c r="C98" i="13"/>
  <c r="C98" i="17"/>
  <c r="C114" i="13"/>
  <c r="C114" i="17"/>
  <c r="C140" i="13"/>
  <c r="C140" i="17"/>
  <c r="C172" i="13"/>
  <c r="C172" i="17"/>
  <c r="C243" i="13"/>
  <c r="C243" i="17"/>
  <c r="C81" i="13"/>
  <c r="C81" i="17"/>
  <c r="C97" i="13"/>
  <c r="C1157" i="13" s="1"/>
  <c r="C97" i="17"/>
  <c r="C1157" i="17" s="1"/>
  <c r="C113" i="13"/>
  <c r="C113" i="17"/>
  <c r="C137" i="13"/>
  <c r="C137" i="17"/>
  <c r="C169" i="13"/>
  <c r="C1229" i="13" s="1"/>
  <c r="C169" i="17"/>
  <c r="C1229" i="17" s="1"/>
  <c r="C240" i="13"/>
  <c r="C240" i="17"/>
  <c r="C131" i="13"/>
  <c r="C131" i="17"/>
  <c r="C147" i="13"/>
  <c r="C147" i="17"/>
  <c r="C163" i="13"/>
  <c r="C163" i="17"/>
  <c r="C179" i="13"/>
  <c r="C179" i="17"/>
  <c r="C193" i="13"/>
  <c r="C193" i="17"/>
  <c r="C232" i="13"/>
  <c r="C232" i="17"/>
  <c r="C130" i="13"/>
  <c r="C130" i="17"/>
  <c r="C146" i="13"/>
  <c r="C146" i="17"/>
  <c r="C162" i="13"/>
  <c r="C162" i="17"/>
  <c r="C178" i="13"/>
  <c r="C178" i="17"/>
  <c r="C198" i="13"/>
  <c r="C198" i="17"/>
  <c r="C235" i="13"/>
  <c r="C235" i="17"/>
  <c r="C204" i="13"/>
  <c r="C204" i="17"/>
  <c r="C231" i="13"/>
  <c r="C231" i="17"/>
  <c r="C195" i="13"/>
  <c r="C195" i="17"/>
  <c r="C211" i="13"/>
  <c r="C211" i="17"/>
  <c r="C236" i="13"/>
  <c r="C236" i="17"/>
  <c r="C221" i="13"/>
  <c r="C221" i="17"/>
  <c r="C237" i="13"/>
  <c r="C237" i="17"/>
  <c r="C253" i="13"/>
  <c r="C253" i="17"/>
  <c r="C230" i="13"/>
  <c r="C230" i="17"/>
  <c r="C246" i="13"/>
  <c r="C246" i="17"/>
  <c r="H35" i="13"/>
  <c r="H35" i="17"/>
  <c r="H43" i="13"/>
  <c r="H43" i="17"/>
  <c r="H39" i="13"/>
  <c r="H39" i="17"/>
  <c r="H80" i="13"/>
  <c r="H80" i="17"/>
  <c r="H26" i="13"/>
  <c r="H26" i="17"/>
  <c r="H104" i="13"/>
  <c r="H104" i="17"/>
  <c r="H30" i="13"/>
  <c r="H1090" i="13" s="1"/>
  <c r="H30" i="17"/>
  <c r="H1090" i="17" s="1"/>
  <c r="H66" i="13"/>
  <c r="H66" i="17"/>
  <c r="H141" i="13"/>
  <c r="H141" i="17"/>
  <c r="H17" i="13"/>
  <c r="H17" i="17"/>
  <c r="H33" i="13"/>
  <c r="H33" i="17"/>
  <c r="H49" i="13"/>
  <c r="H49" i="17"/>
  <c r="H65" i="13"/>
  <c r="H65" i="17"/>
  <c r="H100" i="13"/>
  <c r="H1160" i="13" s="1"/>
  <c r="H100" i="17"/>
  <c r="H1160" i="17" s="1"/>
  <c r="H146" i="13"/>
  <c r="H146" i="17"/>
  <c r="H63" i="13"/>
  <c r="H63" i="17"/>
  <c r="H170" i="13"/>
  <c r="H170" i="17"/>
  <c r="H38" i="13"/>
  <c r="H38" i="17"/>
  <c r="H77" i="13"/>
  <c r="H77" i="17"/>
  <c r="H157" i="13"/>
  <c r="H1217" i="13" s="1"/>
  <c r="H157" i="17"/>
  <c r="H1217" i="17" s="1"/>
  <c r="H20" i="13"/>
  <c r="H20" i="17"/>
  <c r="H36" i="13"/>
  <c r="H36" i="17"/>
  <c r="H52" i="13"/>
  <c r="H52" i="17"/>
  <c r="H68" i="13"/>
  <c r="H68" i="17"/>
  <c r="H97" i="13"/>
  <c r="H1157" i="13" s="1"/>
  <c r="H97" i="17"/>
  <c r="H1157" i="17" s="1"/>
  <c r="H149" i="13"/>
  <c r="H149" i="17"/>
  <c r="H71" i="13"/>
  <c r="H71" i="17"/>
  <c r="H87" i="13"/>
  <c r="H87" i="17"/>
  <c r="H103" i="13"/>
  <c r="H103" i="17"/>
  <c r="H121" i="13"/>
  <c r="H121" i="17"/>
  <c r="H153" i="13"/>
  <c r="H1213" i="13" s="1"/>
  <c r="H153" i="17"/>
  <c r="H1213" i="17" s="1"/>
  <c r="H185" i="13"/>
  <c r="H185" i="17"/>
  <c r="H256" i="13"/>
  <c r="H256" i="17"/>
  <c r="H82" i="13"/>
  <c r="H82" i="17"/>
  <c r="H98" i="13"/>
  <c r="H98" i="17"/>
  <c r="H114" i="13"/>
  <c r="H114" i="17"/>
  <c r="H142" i="13"/>
  <c r="H142" i="17"/>
  <c r="H174" i="13"/>
  <c r="H174" i="17"/>
  <c r="H221" i="13"/>
  <c r="H221" i="17"/>
  <c r="H128" i="13"/>
  <c r="H128" i="17"/>
  <c r="H144" i="13"/>
  <c r="H144" i="17"/>
  <c r="H160" i="13"/>
  <c r="H1220" i="13" s="1"/>
  <c r="H160" i="17"/>
  <c r="H1220" i="17" s="1"/>
  <c r="H176" i="13"/>
  <c r="H176" i="17"/>
  <c r="H198" i="13"/>
  <c r="H198" i="17"/>
  <c r="H245" i="13"/>
  <c r="H245" i="17"/>
  <c r="H131" i="13"/>
  <c r="H131" i="17"/>
  <c r="H147" i="13"/>
  <c r="H147" i="17"/>
  <c r="H163" i="13"/>
  <c r="H163" i="17"/>
  <c r="H179" i="13"/>
  <c r="H179" i="17"/>
  <c r="H195" i="13"/>
  <c r="H195" i="17"/>
  <c r="H232" i="13"/>
  <c r="H232" i="17"/>
  <c r="H201" i="13"/>
  <c r="H201" i="17"/>
  <c r="H220" i="13"/>
  <c r="H220" i="17"/>
  <c r="H252" i="13"/>
  <c r="H252" i="17"/>
  <c r="H204" i="13"/>
  <c r="H204" i="17"/>
  <c r="H225" i="13"/>
  <c r="H225" i="17"/>
  <c r="H218" i="13"/>
  <c r="H218" i="17"/>
  <c r="H234" i="13"/>
  <c r="H234" i="17"/>
  <c r="H250" i="13"/>
  <c r="H250" i="17"/>
  <c r="H227" i="13"/>
  <c r="H227" i="17"/>
  <c r="H243" i="13"/>
  <c r="H243" i="17"/>
  <c r="G26" i="13"/>
  <c r="G26" i="17"/>
  <c r="G18" i="13"/>
  <c r="G18" i="17"/>
  <c r="G14" i="13"/>
  <c r="G14" i="17"/>
  <c r="G71" i="13"/>
  <c r="G71" i="17"/>
  <c r="G228" i="13"/>
  <c r="G228" i="17"/>
  <c r="G58" i="13"/>
  <c r="G58" i="17"/>
  <c r="G161" i="13"/>
  <c r="G161" i="17"/>
  <c r="G61" i="13"/>
  <c r="G1121" i="13" s="1"/>
  <c r="G61" i="17"/>
  <c r="G1121" i="17" s="1"/>
  <c r="G108" i="13"/>
  <c r="G108" i="17"/>
  <c r="G231" i="13"/>
  <c r="G231" i="17"/>
  <c r="G24" i="13"/>
  <c r="G1084" i="13" s="1"/>
  <c r="G24" i="17"/>
  <c r="G1084" i="17" s="1"/>
  <c r="G40" i="13"/>
  <c r="G40" i="17"/>
  <c r="G56" i="13"/>
  <c r="G56" i="17"/>
  <c r="G75" i="13"/>
  <c r="G75" i="17"/>
  <c r="G107" i="13"/>
  <c r="G107" i="17"/>
  <c r="G153" i="13"/>
  <c r="G1213" i="13" s="1"/>
  <c r="G153" i="17"/>
  <c r="G1213" i="17" s="1"/>
  <c r="G95" i="13"/>
  <c r="G1155" i="13" s="1"/>
  <c r="G95" i="17"/>
  <c r="G1155" i="17" s="1"/>
  <c r="G29" i="13"/>
  <c r="G29" i="17"/>
  <c r="G49" i="13"/>
  <c r="G49" i="17"/>
  <c r="G148" i="13"/>
  <c r="G148" i="17"/>
  <c r="G23" i="13"/>
  <c r="G23" i="17"/>
  <c r="G39" i="13"/>
  <c r="G39" i="17"/>
  <c r="G55" i="13"/>
  <c r="G55" i="17"/>
  <c r="G72" i="13"/>
  <c r="G72" i="17"/>
  <c r="G104" i="13"/>
  <c r="G104" i="17"/>
  <c r="G156" i="13"/>
  <c r="G156" i="17"/>
  <c r="G70" i="13"/>
  <c r="G70" i="17"/>
  <c r="G86" i="13"/>
  <c r="G86" i="17"/>
  <c r="G102" i="13"/>
  <c r="G102" i="17"/>
  <c r="G118" i="13"/>
  <c r="G118" i="17"/>
  <c r="G144" i="13"/>
  <c r="G144" i="17"/>
  <c r="G176" i="13"/>
  <c r="G176" i="17"/>
  <c r="G69" i="13"/>
  <c r="G1129" i="13" s="1"/>
  <c r="G69" i="17"/>
  <c r="G1129" i="17" s="1"/>
  <c r="G85" i="13"/>
  <c r="G85" i="17"/>
  <c r="G101" i="13"/>
  <c r="G101" i="17"/>
  <c r="G117" i="13"/>
  <c r="G117" i="17"/>
  <c r="G149" i="13"/>
  <c r="G149" i="17"/>
  <c r="G181" i="13"/>
  <c r="G181" i="17"/>
  <c r="G244" i="13"/>
  <c r="G244" i="17"/>
  <c r="G131" i="13"/>
  <c r="G131" i="17"/>
  <c r="G147" i="13"/>
  <c r="G147" i="17"/>
  <c r="G163" i="13"/>
  <c r="G163" i="17"/>
  <c r="G179" i="13"/>
  <c r="G179" i="17"/>
  <c r="G197" i="13"/>
  <c r="G197" i="17"/>
  <c r="G236" i="13"/>
  <c r="G236" i="17"/>
  <c r="G130" i="13"/>
  <c r="G130" i="17"/>
  <c r="G146" i="13"/>
  <c r="G146" i="17"/>
  <c r="G162" i="13"/>
  <c r="G162" i="17"/>
  <c r="G178" i="13"/>
  <c r="G178" i="17"/>
  <c r="G194" i="13"/>
  <c r="G194" i="17"/>
  <c r="G239" i="13"/>
  <c r="G239" i="17"/>
  <c r="G200" i="13"/>
  <c r="G200" i="17"/>
  <c r="G219" i="13"/>
  <c r="G219" i="17"/>
  <c r="G251" i="13"/>
  <c r="G251" i="17"/>
  <c r="G207" i="13"/>
  <c r="G207" i="17"/>
  <c r="G224" i="13"/>
  <c r="G1284" i="13" s="1"/>
  <c r="G224" i="17"/>
  <c r="G1284" i="17" s="1"/>
  <c r="G256" i="13"/>
  <c r="G256" i="17"/>
  <c r="G229" i="13"/>
  <c r="G229" i="17"/>
  <c r="G245" i="13"/>
  <c r="G245" i="17"/>
  <c r="G222" i="13"/>
  <c r="G222" i="17"/>
  <c r="G238" i="13"/>
  <c r="G238" i="17"/>
  <c r="G254" i="13"/>
  <c r="G1314" i="13" s="1"/>
  <c r="G254" i="17"/>
  <c r="G1314" i="17" s="1"/>
  <c r="D43" i="13"/>
  <c r="D43" i="17"/>
  <c r="D27" i="13"/>
  <c r="D27" i="17"/>
  <c r="D63" i="13"/>
  <c r="D63" i="17"/>
  <c r="D134" i="13"/>
  <c r="D134" i="17"/>
  <c r="D14" i="13"/>
  <c r="D14" i="17"/>
  <c r="D42" i="13"/>
  <c r="D42" i="17"/>
  <c r="D73" i="13"/>
  <c r="D73" i="17"/>
  <c r="D113" i="13"/>
  <c r="D113" i="17"/>
  <c r="D169" i="13"/>
  <c r="D1229" i="13" s="1"/>
  <c r="D169" i="17"/>
  <c r="D1229" i="17" s="1"/>
  <c r="D25" i="13"/>
  <c r="D25" i="17"/>
  <c r="D41" i="13"/>
  <c r="D41" i="17"/>
  <c r="D57" i="13"/>
  <c r="D57" i="17"/>
  <c r="D80" i="13"/>
  <c r="D80" i="17"/>
  <c r="D112" i="13"/>
  <c r="D1172" i="13" s="1"/>
  <c r="D112" i="17"/>
  <c r="D1172" i="17" s="1"/>
  <c r="D174" i="13"/>
  <c r="D174" i="17"/>
  <c r="D59" i="13"/>
  <c r="D59" i="17"/>
  <c r="D150" i="13"/>
  <c r="D150" i="17"/>
  <c r="D54" i="13"/>
  <c r="D54" i="17"/>
  <c r="D97" i="13"/>
  <c r="D1157" i="13" s="1"/>
  <c r="D97" i="17"/>
  <c r="D1157" i="17" s="1"/>
  <c r="D20" i="13"/>
  <c r="D20" i="17"/>
  <c r="D36" i="13"/>
  <c r="D36" i="17"/>
  <c r="D52" i="13"/>
  <c r="D52" i="17"/>
  <c r="D68" i="13"/>
  <c r="D68" i="17"/>
  <c r="D101" i="13"/>
  <c r="D101" i="17"/>
  <c r="D145" i="13"/>
  <c r="D1205" i="13" s="1"/>
  <c r="D145" i="17"/>
  <c r="D1205" i="17" s="1"/>
  <c r="D236" i="13"/>
  <c r="D236" i="17"/>
  <c r="D83" i="13"/>
  <c r="D83" i="17"/>
  <c r="D99" i="13"/>
  <c r="D99" i="17"/>
  <c r="D115" i="13"/>
  <c r="D115" i="17"/>
  <c r="D149" i="13"/>
  <c r="D149" i="17"/>
  <c r="D181" i="13"/>
  <c r="D181" i="17"/>
  <c r="D220" i="13"/>
  <c r="D220" i="17"/>
  <c r="D78" i="13"/>
  <c r="D78" i="17"/>
  <c r="D94" i="13"/>
  <c r="D94" i="17"/>
  <c r="D110" i="13"/>
  <c r="D110" i="17"/>
  <c r="D130" i="13"/>
  <c r="D130" i="17"/>
  <c r="D162" i="13"/>
  <c r="D162" i="17"/>
  <c r="D198" i="13"/>
  <c r="D198" i="17"/>
  <c r="D120" i="13"/>
  <c r="D120" i="17"/>
  <c r="D136" i="13"/>
  <c r="D136" i="17"/>
  <c r="D152" i="13"/>
  <c r="D152" i="17"/>
  <c r="D168" i="13"/>
  <c r="D168" i="17"/>
  <c r="D184" i="13"/>
  <c r="D184" i="17"/>
  <c r="D202" i="13"/>
  <c r="D202" i="17"/>
  <c r="D119" i="13"/>
  <c r="D119" i="17"/>
  <c r="D135" i="13"/>
  <c r="D135" i="17"/>
  <c r="D151" i="13"/>
  <c r="D151" i="17"/>
  <c r="D167" i="13"/>
  <c r="D167" i="17"/>
  <c r="D183" i="13"/>
  <c r="D1243" i="13" s="1"/>
  <c r="D183" i="17"/>
  <c r="D1243" i="17" s="1"/>
  <c r="D207" i="13"/>
  <c r="D207" i="17"/>
  <c r="D193" i="13"/>
  <c r="D193" i="17"/>
  <c r="D209" i="13"/>
  <c r="D209" i="17"/>
  <c r="D232" i="13"/>
  <c r="D232" i="17"/>
  <c r="D196" i="13"/>
  <c r="D196" i="17"/>
  <c r="D212" i="13"/>
  <c r="D212" i="17"/>
  <c r="D245" i="13"/>
  <c r="D245" i="17"/>
  <c r="D226" i="13"/>
  <c r="D226" i="17"/>
  <c r="D242" i="13"/>
  <c r="D242" i="17"/>
  <c r="D219" i="13"/>
  <c r="D219" i="17"/>
  <c r="D235" i="13"/>
  <c r="D235" i="17"/>
  <c r="D251" i="13"/>
  <c r="D251" i="17"/>
  <c r="D12" i="9"/>
  <c r="I12" i="9"/>
  <c r="G12" i="9"/>
  <c r="C12" i="9"/>
  <c r="E12" i="9"/>
  <c r="F12" i="9"/>
  <c r="H12" i="9"/>
  <c r="C12" i="15" l="1"/>
  <c r="D12" i="15"/>
  <c r="H12" i="15"/>
  <c r="E12" i="15"/>
  <c r="G12" i="15"/>
  <c r="I12" i="15"/>
  <c r="F12" i="15"/>
  <c r="I12" i="16" l="1"/>
  <c r="G12" i="16"/>
  <c r="F12" i="16"/>
  <c r="H12" i="16"/>
  <c r="C12" i="16"/>
  <c r="E12" i="16"/>
  <c r="D12" i="16"/>
  <c r="E177" i="2" l="1"/>
  <c r="E265" i="4"/>
  <c r="E265" i="13" s="1"/>
  <c r="H177" i="2"/>
  <c r="H265" i="4" s="1"/>
  <c r="H265" i="13" s="1"/>
  <c r="C188" i="2"/>
  <c r="C263" i="4" s="1"/>
  <c r="D188" i="2"/>
  <c r="D264" i="4" s="1"/>
  <c r="D264" i="13" s="1"/>
  <c r="I174" i="2"/>
  <c r="I16" i="3" s="1"/>
  <c r="I16" i="9" s="1"/>
  <c r="I177" i="2"/>
  <c r="I265" i="4" s="1"/>
  <c r="I265" i="13" s="1"/>
  <c r="E185" i="2"/>
  <c r="E15" i="3" s="1"/>
  <c r="E15" i="9" s="1"/>
  <c r="C185" i="2"/>
  <c r="C14" i="3" s="1"/>
  <c r="F188" i="2"/>
  <c r="F263" i="4" s="1"/>
  <c r="H188" i="2"/>
  <c r="H263" i="4" s="1"/>
  <c r="E174" i="2"/>
  <c r="E16" i="3" s="1"/>
  <c r="E16" i="9" s="1"/>
  <c r="F174" i="2"/>
  <c r="F16" i="3" s="1"/>
  <c r="F16" i="9" s="1"/>
  <c r="F177" i="2"/>
  <c r="F265" i="4" s="1"/>
  <c r="F265" i="13" s="1"/>
  <c r="C177" i="2"/>
  <c r="C266" i="4" s="1"/>
  <c r="C266" i="13" s="1"/>
  <c r="G185" i="2"/>
  <c r="G14" i="3" s="1"/>
  <c r="D185" i="2"/>
  <c r="D14" i="3" s="1"/>
  <c r="E266" i="4"/>
  <c r="E266" i="13" s="1"/>
  <c r="G188" i="2"/>
  <c r="G264" i="4" s="1"/>
  <c r="G264" i="13" s="1"/>
  <c r="C174" i="2"/>
  <c r="C17" i="3" s="1"/>
  <c r="C17" i="9" s="1"/>
  <c r="D174" i="2"/>
  <c r="D17" i="3" s="1"/>
  <c r="D17" i="9" s="1"/>
  <c r="F185" i="2"/>
  <c r="F14" i="3" s="1"/>
  <c r="G177" i="2"/>
  <c r="G266" i="4" s="1"/>
  <c r="G266" i="13" s="1"/>
  <c r="D177" i="2"/>
  <c r="D265" i="4" s="1"/>
  <c r="D265" i="13" s="1"/>
  <c r="I185" i="2"/>
  <c r="I15" i="3" s="1"/>
  <c r="I15" i="9" s="1"/>
  <c r="H185" i="2"/>
  <c r="H14" i="3" s="1"/>
  <c r="I188" i="2"/>
  <c r="I264" i="4" s="1"/>
  <c r="I264" i="13" s="1"/>
  <c r="E188" i="2"/>
  <c r="E264" i="4" s="1"/>
  <c r="E264" i="13" s="1"/>
  <c r="G174" i="2"/>
  <c r="G16" i="3" s="1"/>
  <c r="G16" i="9" s="1"/>
  <c r="H174" i="2"/>
  <c r="H16" i="3" s="1"/>
  <c r="H16" i="9" s="1"/>
  <c r="C15" i="3" l="1"/>
  <c r="C15" i="9" s="1"/>
  <c r="I17" i="3"/>
  <c r="I17" i="9" s="1"/>
  <c r="E17" i="3"/>
  <c r="E17" i="9" s="1"/>
  <c r="F264" i="4"/>
  <c r="F264" i="13" s="1"/>
  <c r="I266" i="4"/>
  <c r="I266" i="13" s="1"/>
  <c r="G265" i="4"/>
  <c r="G265" i="13" s="1"/>
  <c r="G15" i="15" s="1"/>
  <c r="G15" i="16" s="1"/>
  <c r="C264" i="4"/>
  <c r="D15" i="3"/>
  <c r="D15" i="9" s="1"/>
  <c r="C265" i="4"/>
  <c r="C265" i="13" s="1"/>
  <c r="C15" i="15" s="1"/>
  <c r="C15" i="16" s="1"/>
  <c r="H264" i="4"/>
  <c r="H264" i="13" s="1"/>
  <c r="E14" i="3"/>
  <c r="D263" i="4"/>
  <c r="D263" i="13" s="1"/>
  <c r="I263" i="4"/>
  <c r="I263" i="13" s="1"/>
  <c r="I14" i="3"/>
  <c r="I14" i="9" s="1"/>
  <c r="C16" i="3"/>
  <c r="G263" i="4"/>
  <c r="G263" i="13" s="1"/>
  <c r="H17" i="3"/>
  <c r="H17" i="9" s="1"/>
  <c r="E263" i="4"/>
  <c r="E263" i="13" s="1"/>
  <c r="F14" i="9"/>
  <c r="F263" i="13"/>
  <c r="I15" i="15"/>
  <c r="I15" i="16" s="1"/>
  <c r="G14" i="9"/>
  <c r="C14" i="9"/>
  <c r="H14" i="9"/>
  <c r="H263" i="13"/>
  <c r="D14" i="9"/>
  <c r="H266" i="4"/>
  <c r="E15" i="15"/>
  <c r="E15" i="16" s="1"/>
  <c r="D266" i="4"/>
  <c r="C263" i="13"/>
  <c r="F15" i="3"/>
  <c r="G15" i="3"/>
  <c r="H15" i="3"/>
  <c r="G17" i="3"/>
  <c r="G17" i="9" s="1"/>
  <c r="F17" i="3"/>
  <c r="F17" i="9" s="1"/>
  <c r="D16" i="3"/>
  <c r="F266" i="4"/>
  <c r="H15" i="9" l="1"/>
  <c r="C16" i="9"/>
  <c r="E14" i="9"/>
  <c r="C264" i="13"/>
  <c r="C14" i="15" s="1"/>
  <c r="F266" i="13"/>
  <c r="F15" i="15" s="1"/>
  <c r="F15" i="16" s="1"/>
  <c r="D16" i="9"/>
  <c r="D14" i="15"/>
  <c r="E14" i="15"/>
  <c r="H266" i="13"/>
  <c r="H15" i="15" s="1"/>
  <c r="H15" i="16" s="1"/>
  <c r="D266" i="13"/>
  <c r="D15" i="15" s="1"/>
  <c r="D15" i="16" s="1"/>
  <c r="G15" i="9"/>
  <c r="G14" i="15"/>
  <c r="F15" i="9"/>
  <c r="H14" i="15"/>
  <c r="I14" i="15"/>
  <c r="F14" i="15"/>
  <c r="F14" i="16" l="1"/>
  <c r="F17" i="16" s="1"/>
  <c r="H14" i="16"/>
  <c r="H17" i="16" s="1"/>
  <c r="C14" i="16"/>
  <c r="C17" i="16" s="1"/>
  <c r="G14" i="16"/>
  <c r="G17" i="16" s="1"/>
  <c r="E14" i="16"/>
  <c r="E17" i="16" s="1"/>
  <c r="I14" i="16"/>
  <c r="I17" i="16" s="1"/>
  <c r="D14" i="16"/>
  <c r="D17" i="16" s="1"/>
  <c r="C30" i="3" l="1"/>
  <c r="C30" i="9" s="1"/>
  <c r="C267" i="4" l="1"/>
  <c r="C85" i="2"/>
  <c r="C19" i="19" s="1"/>
  <c r="C270" i="4"/>
  <c r="C269" i="4"/>
  <c r="C29" i="3"/>
  <c r="C29" i="9" s="1"/>
  <c r="C268" i="4"/>
  <c r="C24" i="3"/>
  <c r="C24" i="9" s="1"/>
  <c r="D268" i="4"/>
  <c r="D269" i="4"/>
  <c r="D24" i="3"/>
  <c r="D24" i="9" s="1"/>
  <c r="D267" i="4" l="1"/>
  <c r="D28" i="3"/>
  <c r="D28" i="9" s="1"/>
  <c r="C269" i="13"/>
  <c r="C269" i="17"/>
  <c r="C104" i="2"/>
  <c r="D268" i="13"/>
  <c r="D268" i="17"/>
  <c r="C268" i="17"/>
  <c r="C268" i="13"/>
  <c r="C270" i="13"/>
  <c r="C270" i="17"/>
  <c r="C46" i="9"/>
  <c r="C47" i="18"/>
  <c r="C37" i="9"/>
  <c r="C48" i="9"/>
  <c r="C44" i="9"/>
  <c r="C54" i="18"/>
  <c r="C49" i="18"/>
  <c r="C51" i="18"/>
  <c r="C43" i="18"/>
  <c r="C46" i="18"/>
  <c r="C43" i="9"/>
  <c r="C55" i="18"/>
  <c r="C44" i="18"/>
  <c r="C267" i="13"/>
  <c r="C54" i="9"/>
  <c r="C45" i="9"/>
  <c r="C51" i="9"/>
  <c r="C50" i="9"/>
  <c r="C40" i="9"/>
  <c r="C53" i="18"/>
  <c r="C41" i="18"/>
  <c r="C39" i="18"/>
  <c r="C45" i="18"/>
  <c r="C271" i="4"/>
  <c r="C272" i="4" s="1"/>
  <c r="C39" i="9"/>
  <c r="C52" i="9"/>
  <c r="C41" i="9"/>
  <c r="C38" i="18"/>
  <c r="C267" i="17"/>
  <c r="C47" i="9"/>
  <c r="C38" i="9"/>
  <c r="C53" i="9"/>
  <c r="C42" i="9"/>
  <c r="C50" i="18"/>
  <c r="C42" i="18"/>
  <c r="C48" i="18"/>
  <c r="C52" i="18"/>
  <c r="C37" i="18"/>
  <c r="C49" i="9"/>
  <c r="C55" i="9"/>
  <c r="C40" i="18"/>
  <c r="D269" i="13"/>
  <c r="D269" i="17"/>
  <c r="D85" i="2"/>
  <c r="D19" i="19" s="1"/>
  <c r="C28" i="3"/>
  <c r="C28" i="9" s="1"/>
  <c r="C21" i="10"/>
  <c r="D29" i="3"/>
  <c r="D29" i="9" s="1"/>
  <c r="D30" i="3"/>
  <c r="D30" i="9" s="1"/>
  <c r="D270" i="4"/>
  <c r="D21" i="10" l="1"/>
  <c r="C56" i="9"/>
  <c r="D104" i="2"/>
  <c r="D270" i="13"/>
  <c r="D270" i="17"/>
  <c r="C56" i="18"/>
  <c r="C16" i="15"/>
  <c r="C271" i="13"/>
  <c r="D267" i="17"/>
  <c r="D53" i="18"/>
  <c r="D43" i="9"/>
  <c r="D52" i="18"/>
  <c r="D42" i="9"/>
  <c r="D48" i="18"/>
  <c r="D38" i="18"/>
  <c r="D46" i="9"/>
  <c r="D51" i="18"/>
  <c r="D46" i="18"/>
  <c r="D50" i="9"/>
  <c r="D41" i="18"/>
  <c r="D38" i="9"/>
  <c r="D54" i="9"/>
  <c r="D267" i="13"/>
  <c r="D37" i="9"/>
  <c r="D55" i="18"/>
  <c r="D41" i="9"/>
  <c r="D43" i="18"/>
  <c r="D44" i="18"/>
  <c r="D40" i="9"/>
  <c r="D49" i="18"/>
  <c r="D55" i="9"/>
  <c r="D40" i="18"/>
  <c r="D51" i="9"/>
  <c r="D271" i="4"/>
  <c r="D37" i="18"/>
  <c r="D47" i="18"/>
  <c r="D47" i="9"/>
  <c r="D45" i="9"/>
  <c r="D48" i="9"/>
  <c r="D44" i="9"/>
  <c r="D39" i="18"/>
  <c r="D49" i="9"/>
  <c r="D54" i="18"/>
  <c r="D39" i="9"/>
  <c r="D52" i="9"/>
  <c r="D42" i="18"/>
  <c r="D53" i="9"/>
  <c r="D50" i="18"/>
  <c r="D45" i="18"/>
  <c r="D272" i="4" l="1"/>
  <c r="C17" i="15"/>
  <c r="C18" i="15" s="1"/>
  <c r="D56" i="9"/>
  <c r="D56" i="18"/>
  <c r="D271" i="13"/>
  <c r="D16" i="15"/>
  <c r="C272" i="13"/>
  <c r="D272" i="13" l="1"/>
  <c r="D17" i="15"/>
  <c r="D18" i="15" s="1"/>
  <c r="E24" i="3" l="1"/>
  <c r="E24" i="9" s="1"/>
  <c r="E268" i="4"/>
  <c r="E270" i="4"/>
  <c r="E29" i="3"/>
  <c r="E29" i="9" s="1"/>
  <c r="E30" i="3"/>
  <c r="E30" i="9" s="1"/>
  <c r="E269" i="4"/>
  <c r="F268" i="4"/>
  <c r="F30" i="3"/>
  <c r="F30" i="9" s="1"/>
  <c r="E269" i="13" l="1"/>
  <c r="E269" i="17"/>
  <c r="E104" i="2"/>
  <c r="E267" i="4"/>
  <c r="E21" i="10"/>
  <c r="E28" i="3"/>
  <c r="E28" i="9" s="1"/>
  <c r="E268" i="17"/>
  <c r="E268" i="13"/>
  <c r="E270" i="17"/>
  <c r="E270" i="13"/>
  <c r="F268" i="13"/>
  <c r="F268" i="17"/>
  <c r="E85" i="2"/>
  <c r="E19" i="19" s="1"/>
  <c r="F269" i="4"/>
  <c r="F29" i="3"/>
  <c r="F29" i="9" s="1"/>
  <c r="F270" i="4"/>
  <c r="F24" i="3"/>
  <c r="F24" i="9" s="1"/>
  <c r="G24" i="3"/>
  <c r="G24" i="9" s="1"/>
  <c r="G30" i="3"/>
  <c r="G30" i="9" s="1"/>
  <c r="G269" i="4"/>
  <c r="G270" i="4"/>
  <c r="G270" i="13" l="1"/>
  <c r="G270" i="17"/>
  <c r="F269" i="17"/>
  <c r="F269" i="13"/>
  <c r="G28" i="3"/>
  <c r="G28" i="9" s="1"/>
  <c r="F85" i="2"/>
  <c r="F19" i="19" s="1"/>
  <c r="F267" i="4"/>
  <c r="F104" i="2"/>
  <c r="F21" i="10"/>
  <c r="F28" i="3"/>
  <c r="F28" i="9" s="1"/>
  <c r="F270" i="17"/>
  <c r="F270" i="13"/>
  <c r="E267" i="17"/>
  <c r="E41" i="9"/>
  <c r="E48" i="18"/>
  <c r="E43" i="18"/>
  <c r="E52" i="9"/>
  <c r="E46" i="18"/>
  <c r="E37" i="18"/>
  <c r="E44" i="9"/>
  <c r="E54" i="18"/>
  <c r="E38" i="9"/>
  <c r="E52" i="18"/>
  <c r="E42" i="18"/>
  <c r="E37" i="9"/>
  <c r="E267" i="13"/>
  <c r="E41" i="18"/>
  <c r="E45" i="9"/>
  <c r="E53" i="9"/>
  <c r="E40" i="18"/>
  <c r="E47" i="18"/>
  <c r="E50" i="18"/>
  <c r="E45" i="18"/>
  <c r="E49" i="9"/>
  <c r="E49" i="18"/>
  <c r="E39" i="18"/>
  <c r="E47" i="9"/>
  <c r="E50" i="9"/>
  <c r="E51" i="18"/>
  <c r="E54" i="9"/>
  <c r="E48" i="9"/>
  <c r="E51" i="9"/>
  <c r="E40" i="9"/>
  <c r="E38" i="18"/>
  <c r="E42" i="9"/>
  <c r="E43" i="9"/>
  <c r="E55" i="18"/>
  <c r="E55" i="9"/>
  <c r="E46" i="9"/>
  <c r="E39" i="9"/>
  <c r="E53" i="18"/>
  <c r="E271" i="4"/>
  <c r="E272" i="4" s="1"/>
  <c r="E44" i="18"/>
  <c r="G269" i="13"/>
  <c r="G269" i="17"/>
  <c r="G29" i="3"/>
  <c r="G29" i="9" s="1"/>
  <c r="G268" i="4"/>
  <c r="H29" i="3"/>
  <c r="H29" i="9" s="1"/>
  <c r="H269" i="4"/>
  <c r="H270" i="4"/>
  <c r="G85" i="2" l="1"/>
  <c r="G19" i="19" s="1"/>
  <c r="G21" i="10"/>
  <c r="F267" i="17"/>
  <c r="F46" i="18"/>
  <c r="F40" i="18"/>
  <c r="F52" i="9"/>
  <c r="F49" i="18"/>
  <c r="F271" i="4"/>
  <c r="F272" i="4" s="1"/>
  <c r="F47" i="9"/>
  <c r="F39" i="18"/>
  <c r="F51" i="9"/>
  <c r="F55" i="9"/>
  <c r="F37" i="18"/>
  <c r="F48" i="18"/>
  <c r="F38" i="9"/>
  <c r="F45" i="9"/>
  <c r="F43" i="18"/>
  <c r="F39" i="9"/>
  <c r="F55" i="18"/>
  <c r="F44" i="18"/>
  <c r="F53" i="9"/>
  <c r="F52" i="18"/>
  <c r="F50" i="9"/>
  <c r="F42" i="18"/>
  <c r="F50" i="18"/>
  <c r="F47" i="18"/>
  <c r="F49" i="9"/>
  <c r="F43" i="9"/>
  <c r="F42" i="9"/>
  <c r="F40" i="9"/>
  <c r="F41" i="9"/>
  <c r="F37" i="9"/>
  <c r="F267" i="13"/>
  <c r="F44" i="9"/>
  <c r="F48" i="9"/>
  <c r="F38" i="18"/>
  <c r="F53" i="18"/>
  <c r="F41" i="18"/>
  <c r="F51" i="18"/>
  <c r="F46" i="9"/>
  <c r="F54" i="18"/>
  <c r="F45" i="18"/>
  <c r="F54" i="9"/>
  <c r="H269" i="17"/>
  <c r="H269" i="13"/>
  <c r="G268" i="13"/>
  <c r="G268" i="17"/>
  <c r="E16" i="15"/>
  <c r="E271" i="13"/>
  <c r="G104" i="2"/>
  <c r="G267" i="4"/>
  <c r="E56" i="9"/>
  <c r="H270" i="17"/>
  <c r="H270" i="13"/>
  <c r="E56" i="18"/>
  <c r="H85" i="2"/>
  <c r="H19" i="19" s="1"/>
  <c r="H268" i="4"/>
  <c r="H24" i="3"/>
  <c r="H24" i="9" s="1"/>
  <c r="H30" i="3"/>
  <c r="H30" i="9" s="1"/>
  <c r="I29" i="3"/>
  <c r="I29" i="9" s="1"/>
  <c r="I24" i="3"/>
  <c r="I24" i="9" s="1"/>
  <c r="I30" i="3"/>
  <c r="I30" i="9" s="1"/>
  <c r="I270" i="4"/>
  <c r="I269" i="4"/>
  <c r="I268" i="4"/>
  <c r="I85" i="2" l="1"/>
  <c r="I19" i="19" s="1"/>
  <c r="H28" i="3"/>
  <c r="H28" i="9" s="1"/>
  <c r="H21" i="10"/>
  <c r="E272" i="13"/>
  <c r="F16" i="15"/>
  <c r="F271" i="13"/>
  <c r="I268" i="13"/>
  <c r="I268" i="17"/>
  <c r="H267" i="4"/>
  <c r="H104" i="2"/>
  <c r="G267" i="13"/>
  <c r="G49" i="9"/>
  <c r="G53" i="9"/>
  <c r="G45" i="9"/>
  <c r="G51" i="9"/>
  <c r="G271" i="4"/>
  <c r="G272" i="4" s="1"/>
  <c r="G55" i="9"/>
  <c r="G42" i="9"/>
  <c r="G51" i="18"/>
  <c r="G49" i="18"/>
  <c r="G38" i="9"/>
  <c r="G55" i="18"/>
  <c r="G47" i="18"/>
  <c r="G37" i="18"/>
  <c r="G40" i="18"/>
  <c r="G48" i="18"/>
  <c r="G45" i="18"/>
  <c r="G38" i="18"/>
  <c r="G47" i="9"/>
  <c r="G46" i="9"/>
  <c r="G39" i="18"/>
  <c r="G39" i="9"/>
  <c r="G37" i="9"/>
  <c r="G43" i="9"/>
  <c r="G44" i="18"/>
  <c r="G54" i="9"/>
  <c r="G41" i="9"/>
  <c r="G52" i="9"/>
  <c r="G43" i="18"/>
  <c r="G41" i="18"/>
  <c r="G50" i="18"/>
  <c r="G267" i="17"/>
  <c r="G48" i="9"/>
  <c r="G52" i="18"/>
  <c r="G46" i="18"/>
  <c r="G44" i="9"/>
  <c r="G42" i="18"/>
  <c r="G54" i="18"/>
  <c r="G53" i="18"/>
  <c r="G50" i="9"/>
  <c r="G40" i="9"/>
  <c r="E17" i="15"/>
  <c r="E18" i="15" s="1"/>
  <c r="F56" i="9"/>
  <c r="F56" i="18"/>
  <c r="I270" i="13"/>
  <c r="I270" i="17"/>
  <c r="I267" i="4"/>
  <c r="I104" i="2"/>
  <c r="I21" i="10"/>
  <c r="I28" i="3"/>
  <c r="I28" i="9" s="1"/>
  <c r="H268" i="17"/>
  <c r="H268" i="13"/>
  <c r="I269" i="13"/>
  <c r="I269" i="17"/>
  <c r="G56" i="18" l="1"/>
  <c r="F272" i="13"/>
  <c r="H50" i="18"/>
  <c r="H42" i="9"/>
  <c r="H37" i="9"/>
  <c r="H51" i="9"/>
  <c r="H46" i="18"/>
  <c r="H48" i="18"/>
  <c r="H43" i="9"/>
  <c r="H48" i="9"/>
  <c r="H54" i="18"/>
  <c r="H54" i="9"/>
  <c r="H40" i="9"/>
  <c r="H45" i="18"/>
  <c r="H40" i="18"/>
  <c r="H37" i="18"/>
  <c r="H55" i="9"/>
  <c r="H41" i="9"/>
  <c r="H51" i="18"/>
  <c r="H53" i="18"/>
  <c r="H49" i="9"/>
  <c r="H267" i="13"/>
  <c r="H38" i="18"/>
  <c r="H46" i="9"/>
  <c r="H38" i="9"/>
  <c r="H47" i="18"/>
  <c r="H55" i="18"/>
  <c r="H39" i="9"/>
  <c r="H47" i="9"/>
  <c r="H271" i="4"/>
  <c r="H272" i="4" s="1"/>
  <c r="H43" i="18"/>
  <c r="H44" i="18"/>
  <c r="H53" i="9"/>
  <c r="H267" i="17"/>
  <c r="H44" i="9"/>
  <c r="H50" i="9"/>
  <c r="H41" i="18"/>
  <c r="H52" i="9"/>
  <c r="H49" i="18"/>
  <c r="H42" i="18"/>
  <c r="H45" i="9"/>
  <c r="H39" i="18"/>
  <c r="H52" i="18"/>
  <c r="I41" i="18"/>
  <c r="I271" i="4"/>
  <c r="I272" i="4" s="1"/>
  <c r="I40" i="9"/>
  <c r="I46" i="18"/>
  <c r="I51" i="9"/>
  <c r="I42" i="18"/>
  <c r="I51" i="18"/>
  <c r="I54" i="9"/>
  <c r="I53" i="18"/>
  <c r="I50" i="18"/>
  <c r="I267" i="13"/>
  <c r="I38" i="9"/>
  <c r="I54" i="18"/>
  <c r="I39" i="9"/>
  <c r="I44" i="18"/>
  <c r="I45" i="18"/>
  <c r="I43" i="9"/>
  <c r="I50" i="9"/>
  <c r="I55" i="18"/>
  <c r="I42" i="9"/>
  <c r="I43" i="18"/>
  <c r="I267" i="17"/>
  <c r="I37" i="9"/>
  <c r="I48" i="18"/>
  <c r="I49" i="18"/>
  <c r="I37" i="18"/>
  <c r="I40" i="18"/>
  <c r="I39" i="18"/>
  <c r="I47" i="18"/>
  <c r="I48" i="9"/>
  <c r="I52" i="18"/>
  <c r="I38" i="18"/>
  <c r="I55" i="9"/>
  <c r="I41" i="9"/>
  <c r="I46" i="9"/>
  <c r="I45" i="9"/>
  <c r="I53" i="9"/>
  <c r="I47" i="9"/>
  <c r="I52" i="9"/>
  <c r="I44" i="9"/>
  <c r="I49" i="9"/>
  <c r="G16" i="15"/>
  <c r="G271" i="13"/>
  <c r="F17" i="15"/>
  <c r="F18" i="15" s="1"/>
  <c r="G56" i="9"/>
  <c r="G17" i="15" l="1"/>
  <c r="G18" i="15" s="1"/>
  <c r="I56" i="9"/>
  <c r="I271" i="13"/>
  <c r="I16" i="15"/>
  <c r="H16" i="15"/>
  <c r="H271" i="13"/>
  <c r="G272" i="13"/>
  <c r="I56" i="18"/>
  <c r="H56" i="9"/>
  <c r="H56" i="18"/>
  <c r="H17" i="15" l="1"/>
  <c r="H18" i="15" s="1"/>
  <c r="I17" i="15"/>
  <c r="I18" i="15" s="1"/>
  <c r="I272" i="13"/>
  <c r="H272" i="13"/>
  <c r="G23" i="3" l="1"/>
  <c r="G23" i="9" s="1"/>
  <c r="G19" i="3"/>
  <c r="G19" i="9" s="1"/>
  <c r="G40" i="2" l="1"/>
  <c r="G18" i="19" s="1"/>
  <c r="G20" i="19" s="1"/>
  <c r="G26" i="19" s="1"/>
  <c r="G58" i="20" s="1"/>
  <c r="G22" i="3"/>
  <c r="G22" i="9" s="1"/>
  <c r="G20" i="3"/>
  <c r="G20" i="9" s="1"/>
  <c r="H20" i="3"/>
  <c r="H20" i="9" s="1"/>
  <c r="G29" i="20" l="1"/>
  <c r="H40" i="2"/>
  <c r="H18" i="19" s="1"/>
  <c r="H20" i="19" s="1"/>
  <c r="H26" i="19" s="1"/>
  <c r="H19" i="3"/>
  <c r="H19" i="9" s="1"/>
  <c r="H22" i="3"/>
  <c r="H22" i="9" s="1"/>
  <c r="H23" i="3"/>
  <c r="H23" i="9" s="1"/>
  <c r="I20" i="3"/>
  <c r="I20" i="9" s="1"/>
  <c r="I19" i="3"/>
  <c r="I19" i="9" s="1"/>
  <c r="I23" i="3"/>
  <c r="I23" i="9" s="1"/>
  <c r="I22" i="3"/>
  <c r="I22" i="9" s="1"/>
  <c r="I40" i="2" l="1"/>
  <c r="I18" i="19" s="1"/>
  <c r="I20" i="19" s="1"/>
  <c r="I26" i="19" s="1"/>
  <c r="I29" i="20" s="1"/>
  <c r="H58" i="20"/>
  <c r="H29" i="20"/>
  <c r="I58" i="20" l="1"/>
  <c r="G21" i="3" l="1"/>
  <c r="G21" i="9" s="1"/>
  <c r="I21" i="3" l="1"/>
  <c r="I21" i="9" s="1"/>
  <c r="H21" i="3"/>
  <c r="H21" i="9" s="1"/>
  <c r="C20" i="3" l="1"/>
  <c r="C20" i="9" s="1"/>
  <c r="C19" i="3"/>
  <c r="C19" i="9" s="1"/>
  <c r="C40" i="2"/>
  <c r="C18" i="19" s="1"/>
  <c r="C20" i="19" s="1"/>
  <c r="C26" i="19" s="1"/>
  <c r="C22" i="3"/>
  <c r="C22" i="9" s="1"/>
  <c r="C21" i="3"/>
  <c r="C21" i="9" s="1"/>
  <c r="C23" i="3"/>
  <c r="C23" i="9" s="1"/>
  <c r="D23" i="3"/>
  <c r="D23" i="9" s="1"/>
  <c r="D19" i="3"/>
  <c r="D19" i="9" s="1"/>
  <c r="D21" i="3"/>
  <c r="D21" i="9" s="1"/>
  <c r="G18" i="3" l="1"/>
  <c r="G64" i="2"/>
  <c r="G16" i="10"/>
  <c r="C29" i="20"/>
  <c r="C58" i="20"/>
  <c r="D40" i="2"/>
  <c r="D18" i="19" s="1"/>
  <c r="D20" i="19" s="1"/>
  <c r="D26" i="19" s="1"/>
  <c r="D22" i="3"/>
  <c r="D22" i="9" s="1"/>
  <c r="D20" i="3"/>
  <c r="D20" i="9" s="1"/>
  <c r="F21" i="3"/>
  <c r="F21" i="9" s="1"/>
  <c r="F19" i="3"/>
  <c r="F19" i="9" s="1"/>
  <c r="F22" i="3"/>
  <c r="F22" i="9" s="1"/>
  <c r="F23" i="3"/>
  <c r="F23" i="9" s="1"/>
  <c r="F20" i="3"/>
  <c r="F20" i="9" s="1"/>
  <c r="F40" i="2"/>
  <c r="F18" i="19" s="1"/>
  <c r="F20" i="19" s="1"/>
  <c r="F26" i="19" s="1"/>
  <c r="F58" i="20" l="1"/>
  <c r="F29" i="20"/>
  <c r="H64" i="2"/>
  <c r="H18" i="3"/>
  <c r="H16" i="10"/>
  <c r="D29" i="20"/>
  <c r="D58" i="20"/>
  <c r="G461" i="13" a="1"/>
  <c r="G461" i="13" s="1"/>
  <c r="G427" i="13" a="1"/>
  <c r="G427" i="13" s="1"/>
  <c r="G535" i="13" a="1"/>
  <c r="G535" i="13" s="1"/>
  <c r="G444" i="13" a="1"/>
  <c r="G444" i="13" s="1"/>
  <c r="G386" i="13" a="1"/>
  <c r="G386" i="13" s="1"/>
  <c r="G467" i="13" a="1"/>
  <c r="G467" i="13" s="1"/>
  <c r="G363" i="13" a="1"/>
  <c r="G363" i="13" s="1"/>
  <c r="G414" i="13" a="1"/>
  <c r="G414" i="13" s="1"/>
  <c r="G455" i="13" a="1"/>
  <c r="G455" i="13" s="1"/>
  <c r="G393" i="13" a="1"/>
  <c r="G393" i="13" s="1"/>
  <c r="G475" i="13" a="1"/>
  <c r="G475" i="13" s="1"/>
  <c r="G357" i="17" a="1"/>
  <c r="G357" i="17" s="1"/>
  <c r="G348" i="17" a="1"/>
  <c r="G348" i="17" s="1"/>
  <c r="G342" i="17" a="1"/>
  <c r="G342" i="17" s="1"/>
  <c r="G292" i="17" a="1"/>
  <c r="G292" i="17" s="1"/>
  <c r="G355" i="13" a="1"/>
  <c r="G355" i="13" s="1"/>
  <c r="G486" i="17" a="1"/>
  <c r="G486" i="17" s="1"/>
  <c r="G479" i="17" a="1"/>
  <c r="G479" i="17" s="1"/>
  <c r="G476" i="17" a="1"/>
  <c r="G476" i="17" s="1"/>
  <c r="G401" i="17" a="1"/>
  <c r="G401" i="17" s="1"/>
  <c r="G488" i="13" a="1"/>
  <c r="G488" i="13" s="1"/>
  <c r="G283" i="17" a="1"/>
  <c r="G283" i="17" s="1"/>
  <c r="G278" i="17" a="1"/>
  <c r="G278" i="17" s="1"/>
  <c r="G531" i="17" a="1"/>
  <c r="G531" i="17" s="1"/>
  <c r="G528" i="17" a="1"/>
  <c r="G528" i="17" s="1"/>
  <c r="G283" i="13" a="1"/>
  <c r="G283" i="13" s="1"/>
  <c r="G439" i="17" a="1"/>
  <c r="G439" i="17" s="1"/>
  <c r="G529" i="17" a="1"/>
  <c r="G529" i="17" s="1"/>
  <c r="G469" i="13" a="1"/>
  <c r="G469" i="13" s="1"/>
  <c r="G425" i="17" a="1"/>
  <c r="G425" i="17" s="1"/>
  <c r="G278" i="13" a="1"/>
  <c r="G278" i="13" s="1"/>
  <c r="G325" i="13" a="1"/>
  <c r="G325" i="13" s="1"/>
  <c r="G428" i="13" a="1"/>
  <c r="G428" i="13" s="1"/>
  <c r="G500" i="17" a="1"/>
  <c r="G500" i="17" s="1"/>
  <c r="G391" i="13" a="1"/>
  <c r="G391" i="13" s="1"/>
  <c r="G408" i="13" a="1"/>
  <c r="G408" i="13" s="1"/>
  <c r="G491" i="13" a="1"/>
  <c r="G491" i="13" s="1"/>
  <c r="G387" i="17" a="1"/>
  <c r="G387" i="17" s="1"/>
  <c r="G356" i="13" a="1"/>
  <c r="G356" i="13" s="1"/>
  <c r="G506" i="13" a="1"/>
  <c r="G506" i="13" s="1"/>
  <c r="G437" i="17" a="1"/>
  <c r="G437" i="17" s="1"/>
  <c r="G428" i="17" a="1"/>
  <c r="G428" i="17" s="1"/>
  <c r="G422" i="17" a="1"/>
  <c r="G422" i="17" s="1"/>
  <c r="G359" i="17" a="1"/>
  <c r="G359" i="17" s="1"/>
  <c r="G312" i="17" a="1"/>
  <c r="G312" i="17" s="1"/>
  <c r="G303" i="17" a="1"/>
  <c r="G303" i="17" s="1"/>
  <c r="G301" i="17" a="1"/>
  <c r="G301" i="17" s="1"/>
  <c r="G353" i="17" a="1"/>
  <c r="G353" i="17" s="1"/>
  <c r="G312" i="13" a="1"/>
  <c r="G312" i="13" s="1"/>
  <c r="G320" i="13" a="1"/>
  <c r="G320" i="13" s="1"/>
  <c r="G363" i="17" a="1"/>
  <c r="G363" i="17" s="1"/>
  <c r="G354" i="17" a="1"/>
  <c r="G354" i="17" s="1"/>
  <c r="G352" i="17" a="1"/>
  <c r="G352" i="17" s="1"/>
  <c r="G330" i="17" a="1"/>
  <c r="G330" i="17" s="1"/>
  <c r="G365" i="13" a="1"/>
  <c r="G365" i="13" s="1"/>
  <c r="G281" i="17" a="1"/>
  <c r="G281" i="17" s="1"/>
  <c r="G468" i="13" a="1"/>
  <c r="G468" i="13" s="1"/>
  <c r="G287" i="13" a="1"/>
  <c r="G287" i="13" s="1"/>
  <c r="G484" i="17" a="1"/>
  <c r="G484" i="17" s="1"/>
  <c r="G388" i="13" a="1"/>
  <c r="G388" i="13" s="1"/>
  <c r="G405" i="13" a="1"/>
  <c r="G405" i="13" s="1"/>
  <c r="G318" i="17" a="1"/>
  <c r="G318" i="17" s="1"/>
  <c r="G319" i="13" a="1"/>
  <c r="G319" i="13" s="1"/>
  <c r="G497" i="13" a="1"/>
  <c r="G497" i="13" s="1"/>
  <c r="G486" i="13" a="1"/>
  <c r="G486" i="13" s="1"/>
  <c r="G434" i="13" a="1"/>
  <c r="G434" i="13" s="1"/>
  <c r="G465" i="17" a="1"/>
  <c r="G465" i="17" s="1"/>
  <c r="G399" i="13" a="1"/>
  <c r="G399" i="13" s="1"/>
  <c r="G332" i="13" a="1"/>
  <c r="G332" i="13" s="1"/>
  <c r="G514" i="17" a="1"/>
  <c r="G514" i="17" s="1"/>
  <c r="G507" i="17" a="1"/>
  <c r="G507" i="17" s="1"/>
  <c r="G504" i="17" a="1"/>
  <c r="G504" i="17" s="1"/>
  <c r="G324" i="17" a="1"/>
  <c r="G324" i="17" s="1"/>
  <c r="G392" i="17" a="1"/>
  <c r="G392" i="17" s="1"/>
  <c r="G383" i="17" a="1"/>
  <c r="G383" i="17" s="1"/>
  <c r="G381" i="17" a="1"/>
  <c r="G381" i="17" s="1"/>
  <c r="G433" i="17" a="1"/>
  <c r="G433" i="17" s="1"/>
  <c r="G390" i="13" a="1"/>
  <c r="G390" i="13" s="1"/>
  <c r="G401" i="13" a="1"/>
  <c r="G401" i="13" s="1"/>
  <c r="G443" i="17" a="1"/>
  <c r="G443" i="17" s="1"/>
  <c r="G434" i="17" a="1"/>
  <c r="G434" i="17" s="1"/>
  <c r="G432" i="17" a="1"/>
  <c r="G432" i="17" s="1"/>
  <c r="G385" i="17" a="1"/>
  <c r="G385" i="17" s="1"/>
  <c r="G479" i="13" a="1"/>
  <c r="G479" i="13" s="1"/>
  <c r="G501" i="13" a="1"/>
  <c r="G501" i="13" s="1"/>
  <c r="G478" i="13" a="1"/>
  <c r="G478" i="13" s="1"/>
  <c r="G522" i="13" a="1"/>
  <c r="G522" i="13" s="1"/>
  <c r="G415" i="13" a="1"/>
  <c r="G415" i="13" s="1"/>
  <c r="G315" i="13" a="1"/>
  <c r="G315" i="13" s="1"/>
  <c r="G463" i="13" a="1"/>
  <c r="G463" i="13" s="1"/>
  <c r="G485" i="13" a="1"/>
  <c r="G485" i="13" s="1"/>
  <c r="G458" i="13" a="1"/>
  <c r="G458" i="13" s="1"/>
  <c r="G510" i="13" a="1"/>
  <c r="G510" i="13" s="1"/>
  <c r="G282" i="13" a="1"/>
  <c r="G282" i="13" s="1"/>
  <c r="G421" i="17" a="1"/>
  <c r="G421" i="17" s="1"/>
  <c r="G412" i="17" a="1"/>
  <c r="G412" i="17" s="1"/>
  <c r="G406" i="17" a="1"/>
  <c r="G406" i="17" s="1"/>
  <c r="G295" i="17" a="1"/>
  <c r="G295" i="17" s="1"/>
  <c r="G296" i="17" a="1"/>
  <c r="G296" i="17" s="1"/>
  <c r="G287" i="17" a="1"/>
  <c r="G287" i="17" s="1"/>
  <c r="G285" i="17" a="1"/>
  <c r="G285" i="17" s="1"/>
  <c r="G289" i="17" a="1"/>
  <c r="G289" i="17" s="1"/>
  <c r="G295" i="13" a="1"/>
  <c r="G295" i="13" s="1"/>
  <c r="G302" i="13" a="1"/>
  <c r="G302" i="13" s="1"/>
  <c r="G347" i="17" a="1"/>
  <c r="G347" i="17" s="1"/>
  <c r="G338" i="17" a="1"/>
  <c r="G338" i="17" s="1"/>
  <c r="G336" i="17" a="1"/>
  <c r="G336" i="17" s="1"/>
  <c r="G505" i="17" a="1"/>
  <c r="G505" i="17" s="1"/>
  <c r="G348" i="13" a="1"/>
  <c r="G348" i="13" s="1"/>
  <c r="G478" i="17" a="1"/>
  <c r="G478" i="17" s="1"/>
  <c r="G435" i="13" a="1"/>
  <c r="G435" i="13" s="1"/>
  <c r="G277" i="13" a="1"/>
  <c r="G277" i="13" s="1"/>
  <c r="G419" i="17" a="1"/>
  <c r="G419" i="17" s="1"/>
  <c r="G362" i="13" a="1"/>
  <c r="G362" i="13" s="1"/>
  <c r="G389" i="13" a="1"/>
  <c r="G389" i="13" s="1"/>
  <c r="G418" i="13" a="1"/>
  <c r="G418" i="13" s="1"/>
  <c r="G533" i="17" a="1"/>
  <c r="G533" i="17" s="1"/>
  <c r="G477" i="13" a="1"/>
  <c r="G477" i="13" s="1"/>
  <c r="G470" i="13" a="1"/>
  <c r="G470" i="13" s="1"/>
  <c r="G370" i="13" a="1"/>
  <c r="G370" i="13" s="1"/>
  <c r="G477" i="17" a="1"/>
  <c r="G477" i="17" s="1"/>
  <c r="G531" i="13" a="1"/>
  <c r="G531" i="13" s="1"/>
  <c r="G379" i="13" a="1"/>
  <c r="G379" i="13" s="1"/>
  <c r="G498" i="17" a="1"/>
  <c r="G498" i="17" s="1"/>
  <c r="G491" i="17" a="1"/>
  <c r="G491" i="17" s="1"/>
  <c r="G488" i="17" a="1"/>
  <c r="G488" i="17" s="1"/>
  <c r="G311" i="17" a="1"/>
  <c r="G311" i="17" s="1"/>
  <c r="G376" i="17" a="1"/>
  <c r="G376" i="17" s="1"/>
  <c r="G367" i="17" a="1"/>
  <c r="G367" i="17" s="1"/>
  <c r="G365" i="17" a="1"/>
  <c r="G365" i="17" s="1"/>
  <c r="G369" i="17" a="1"/>
  <c r="G369" i="17" s="1"/>
  <c r="G374" i="13" a="1"/>
  <c r="G374" i="13" s="1"/>
  <c r="G385" i="13" a="1"/>
  <c r="G385" i="13" s="1"/>
  <c r="G427" i="17" a="1"/>
  <c r="G427" i="17" s="1"/>
  <c r="G418" i="17" a="1"/>
  <c r="G418" i="17" s="1"/>
  <c r="G416" i="17" a="1"/>
  <c r="G416" i="17" s="1"/>
  <c r="G321" i="17" a="1"/>
  <c r="G321" i="17" s="1"/>
  <c r="G429" i="13" a="1"/>
  <c r="G429" i="13" s="1"/>
  <c r="G535" i="17" a="1"/>
  <c r="G535" i="17" s="1"/>
  <c r="G317" i="13" a="1"/>
  <c r="G317" i="13" s="1"/>
  <c r="G353" i="13" a="1"/>
  <c r="G353" i="13" s="1"/>
  <c r="G517" i="17" a="1"/>
  <c r="G517" i="17" s="1"/>
  <c r="G473" i="13" a="1"/>
  <c r="G473" i="13" s="1"/>
  <c r="G466" i="13" a="1"/>
  <c r="G466" i="13" s="1"/>
  <c r="G313" i="17" a="1"/>
  <c r="G313" i="17" s="1"/>
  <c r="G484" i="13" a="1"/>
  <c r="G484" i="13" s="1"/>
  <c r="G297" i="13" a="1"/>
  <c r="G297" i="13" s="1"/>
  <c r="G322" i="13" a="1"/>
  <c r="G322" i="13" s="1"/>
  <c r="G462" i="17" a="1"/>
  <c r="G462" i="17" s="1"/>
  <c r="G432" i="13" a="1"/>
  <c r="G432" i="13" s="1"/>
  <c r="G515" i="13" a="1"/>
  <c r="G515" i="13" s="1"/>
  <c r="G325" i="17" a="1"/>
  <c r="G325" i="17" s="1"/>
  <c r="G316" i="17" a="1"/>
  <c r="G316" i="17" s="1"/>
  <c r="G310" i="17" a="1"/>
  <c r="G310" i="17" s="1"/>
  <c r="G404" i="17" a="1"/>
  <c r="G404" i="17" s="1"/>
  <c r="G323" i="13" a="1"/>
  <c r="G323" i="13" s="1"/>
  <c r="G454" i="17" a="1"/>
  <c r="G454" i="17" s="1"/>
  <c r="G447" i="17" a="1"/>
  <c r="G447" i="17" s="1"/>
  <c r="G445" i="17" a="1"/>
  <c r="G445" i="17" s="1"/>
  <c r="G436" i="17" a="1"/>
  <c r="G436" i="17" s="1"/>
  <c r="G456" i="13" a="1"/>
  <c r="G456" i="13" s="1"/>
  <c r="G465" i="13" a="1"/>
  <c r="G465" i="13" s="1"/>
  <c r="G506" i="17" a="1"/>
  <c r="G506" i="17" s="1"/>
  <c r="G499" i="17" a="1"/>
  <c r="G499" i="17" s="1"/>
  <c r="G496" i="17" a="1"/>
  <c r="G496" i="17" s="1"/>
  <c r="G469" i="17" a="1"/>
  <c r="G469" i="17" s="1"/>
  <c r="G523" i="13" a="1"/>
  <c r="G523" i="13" s="1"/>
  <c r="G425" i="13" a="1"/>
  <c r="G425" i="13" s="1"/>
  <c r="G346" i="13" a="1"/>
  <c r="G346" i="13" s="1"/>
  <c r="G395" i="13" a="1"/>
  <c r="G395" i="13" s="1"/>
  <c r="G446" i="13" a="1"/>
  <c r="G446" i="13" s="1"/>
  <c r="G311" i="13" a="1"/>
  <c r="G311" i="13" s="1"/>
  <c r="G507" i="13" a="1"/>
  <c r="G507" i="13" s="1"/>
  <c r="G333" i="13" a="1"/>
  <c r="G333" i="13" s="1"/>
  <c r="G300" i="13" a="1"/>
  <c r="G300" i="13" s="1"/>
  <c r="G382" i="13" a="1"/>
  <c r="G382" i="13" s="1"/>
  <c r="G411" i="13" a="1"/>
  <c r="G411" i="13" s="1"/>
  <c r="G482" i="17" a="1"/>
  <c r="G482" i="17" s="1"/>
  <c r="G475" i="17" a="1"/>
  <c r="G475" i="17" s="1"/>
  <c r="G472" i="17" a="1"/>
  <c r="G472" i="17" s="1"/>
  <c r="G298" i="17" a="1"/>
  <c r="G298" i="17" s="1"/>
  <c r="G360" i="17" a="1"/>
  <c r="G360" i="17" s="1"/>
  <c r="G351" i="17" a="1"/>
  <c r="G351" i="17" s="1"/>
  <c r="G349" i="17" a="1"/>
  <c r="G349" i="17" s="1"/>
  <c r="G305" i="17" a="1"/>
  <c r="G305" i="17" s="1"/>
  <c r="G358" i="13" a="1"/>
  <c r="G358" i="13" s="1"/>
  <c r="G369" i="13" a="1"/>
  <c r="G369" i="13" s="1"/>
  <c r="G411" i="17" a="1"/>
  <c r="G411" i="17" s="1"/>
  <c r="G402" i="17" a="1"/>
  <c r="G402" i="17" s="1"/>
  <c r="G400" i="17" a="1"/>
  <c r="G400" i="17" s="1"/>
  <c r="G525" i="17" a="1"/>
  <c r="G525" i="17" s="1"/>
  <c r="G413" i="13" a="1"/>
  <c r="G413" i="13" s="1"/>
  <c r="G471" i="17" a="1"/>
  <c r="G471" i="17" s="1"/>
  <c r="G296" i="13" a="1"/>
  <c r="G296" i="13" s="1"/>
  <c r="G335" i="13" a="1"/>
  <c r="G335" i="13" s="1"/>
  <c r="G346" i="17" a="1"/>
  <c r="G346" i="17" s="1"/>
  <c r="G453" i="13" a="1"/>
  <c r="G453" i="13" s="1"/>
  <c r="G450" i="13" a="1"/>
  <c r="G450" i="13" s="1"/>
  <c r="G510" i="17" a="1"/>
  <c r="G510" i="17" s="1"/>
  <c r="G452" i="13" a="1"/>
  <c r="G452" i="13" s="1"/>
  <c r="G279" i="13" a="1"/>
  <c r="G279" i="13" s="1"/>
  <c r="G534" i="13" a="1"/>
  <c r="G534" i="13" s="1"/>
  <c r="G398" i="17" a="1"/>
  <c r="G398" i="17" s="1"/>
  <c r="G400" i="13" a="1"/>
  <c r="G400" i="13" s="1"/>
  <c r="G343" i="13" a="1"/>
  <c r="G343" i="13" s="1"/>
  <c r="G309" i="17" a="1"/>
  <c r="G309" i="17" s="1"/>
  <c r="G300" i="17" a="1"/>
  <c r="G300" i="17" s="1"/>
  <c r="G294" i="17" a="1"/>
  <c r="G294" i="17" s="1"/>
  <c r="G340" i="17" a="1"/>
  <c r="G340" i="17" s="1"/>
  <c r="G309" i="13" a="1"/>
  <c r="G309" i="13" s="1"/>
  <c r="G440" i="17" a="1"/>
  <c r="G440" i="17" s="1"/>
  <c r="G431" i="17" a="1"/>
  <c r="G431" i="17" s="1"/>
  <c r="G429" i="17" a="1"/>
  <c r="G429" i="17" s="1"/>
  <c r="G372" i="17" a="1"/>
  <c r="G372" i="17" s="1"/>
  <c r="G438" i="13" a="1"/>
  <c r="G438" i="13" s="1"/>
  <c r="G449" i="13" a="1"/>
  <c r="G449" i="13" s="1"/>
  <c r="G490" i="17" a="1"/>
  <c r="G490" i="17" s="1"/>
  <c r="G483" i="17" a="1"/>
  <c r="G483" i="17" s="1"/>
  <c r="G480" i="17" a="1"/>
  <c r="G480" i="17" s="1"/>
  <c r="G453" i="17" a="1"/>
  <c r="G453" i="17" s="1"/>
  <c r="G492" i="13" a="1"/>
  <c r="G492" i="13" s="1"/>
  <c r="G532" i="17" a="1"/>
  <c r="G532" i="17" s="1"/>
  <c r="G404" i="13" a="1"/>
  <c r="G404" i="13" s="1"/>
  <c r="G494" i="17" a="1"/>
  <c r="G494" i="17" s="1"/>
  <c r="G448" i="13" a="1"/>
  <c r="G448" i="13" s="1"/>
  <c r="G501" i="17" a="1"/>
  <c r="G501" i="17" s="1"/>
  <c r="G530" i="13" a="1"/>
  <c r="G530" i="13" s="1"/>
  <c r="G307" i="17" a="1"/>
  <c r="G307" i="17" s="1"/>
  <c r="G327" i="13" a="1"/>
  <c r="G327" i="13" s="1"/>
  <c r="G360" i="13" a="1"/>
  <c r="G360" i="13" s="1"/>
  <c r="G285" i="13" a="1"/>
  <c r="G285" i="13" s="1"/>
  <c r="G455" i="17" a="1"/>
  <c r="G455" i="17" s="1"/>
  <c r="G293" i="13" a="1"/>
  <c r="G293" i="13" s="1"/>
  <c r="G519" i="13" a="1"/>
  <c r="G519" i="13" s="1"/>
  <c r="G389" i="17" a="1"/>
  <c r="G389" i="17" s="1"/>
  <c r="G380" i="17" a="1"/>
  <c r="G380" i="17" s="1"/>
  <c r="G374" i="17" a="1"/>
  <c r="G374" i="17" s="1"/>
  <c r="G420" i="17" a="1"/>
  <c r="G420" i="17" s="1"/>
  <c r="G387" i="13" a="1"/>
  <c r="G387" i="13" s="1"/>
  <c r="G518" i="17" a="1"/>
  <c r="G518" i="17" s="1"/>
  <c r="G511" i="17" a="1"/>
  <c r="G511" i="17" s="1"/>
  <c r="G508" i="17" a="1"/>
  <c r="G508" i="17" s="1"/>
  <c r="G375" i="17" a="1"/>
  <c r="G375" i="17" s="1"/>
  <c r="G520" i="13" a="1"/>
  <c r="G520" i="13" s="1"/>
  <c r="G315" i="17" a="1"/>
  <c r="G315" i="17" s="1"/>
  <c r="G306" i="17" a="1"/>
  <c r="G306" i="17" s="1"/>
  <c r="G304" i="17" a="1"/>
  <c r="G304" i="17" s="1"/>
  <c r="G378" i="17" a="1"/>
  <c r="G378" i="17" s="1"/>
  <c r="G316" i="13" a="1"/>
  <c r="G316" i="13" s="1"/>
  <c r="G18" i="9"/>
  <c r="G336" i="13" a="1"/>
  <c r="G336" i="13" s="1"/>
  <c r="G288" i="13" a="1"/>
  <c r="G288" i="13" s="1"/>
  <c r="G396" i="13" a="1"/>
  <c r="G396" i="13" s="1"/>
  <c r="G304" i="13" a="1"/>
  <c r="G304" i="13" s="1"/>
  <c r="G284" i="13" a="1"/>
  <c r="G284" i="13" s="1"/>
  <c r="G490" i="13" a="1"/>
  <c r="G490" i="13" s="1"/>
  <c r="G294" i="13" a="1"/>
  <c r="G294" i="13" s="1"/>
  <c r="G412" i="13" a="1"/>
  <c r="G412" i="13" s="1"/>
  <c r="G383" i="13" a="1"/>
  <c r="G383" i="13" s="1"/>
  <c r="G447" i="13" a="1"/>
  <c r="G447" i="13" s="1"/>
  <c r="G293" i="17" a="1"/>
  <c r="G293" i="17" s="1"/>
  <c r="G284" i="17" a="1"/>
  <c r="G284" i="17" s="1"/>
  <c r="G279" i="17" a="1"/>
  <c r="G279" i="17" s="1"/>
  <c r="G277" i="17" a="1"/>
  <c r="G277" i="17" s="1"/>
  <c r="G292" i="13" a="1"/>
  <c r="G292" i="13" s="1"/>
  <c r="G424" i="17" a="1"/>
  <c r="G424" i="17" s="1"/>
  <c r="G415" i="17" a="1"/>
  <c r="G415" i="17" s="1"/>
  <c r="G413" i="17" a="1"/>
  <c r="G413" i="17" s="1"/>
  <c r="G308" i="17" a="1"/>
  <c r="G308" i="17" s="1"/>
  <c r="G422" i="13" a="1"/>
  <c r="G422" i="13" s="1"/>
  <c r="G433" i="13" a="1"/>
  <c r="G433" i="13" s="1"/>
  <c r="G474" i="17" a="1"/>
  <c r="G474" i="17" s="1"/>
  <c r="G467" i="17" a="1"/>
  <c r="G467" i="17" s="1"/>
  <c r="G464" i="17" a="1"/>
  <c r="G464" i="17" s="1"/>
  <c r="G513" i="17" a="1"/>
  <c r="G513" i="17" s="1"/>
  <c r="G476" i="13" a="1"/>
  <c r="G476" i="13" s="1"/>
  <c r="G468" i="17" a="1"/>
  <c r="G468" i="17" s="1"/>
  <c r="G378" i="13" a="1"/>
  <c r="G378" i="13" s="1"/>
  <c r="G430" i="17" a="1"/>
  <c r="G430" i="17" s="1"/>
  <c r="G416" i="13" a="1"/>
  <c r="G416" i="13" s="1"/>
  <c r="G525" i="13" a="1"/>
  <c r="G525" i="13" s="1"/>
  <c r="G514" i="13" a="1"/>
  <c r="G514" i="13" s="1"/>
  <c r="G503" i="17" a="1"/>
  <c r="G503" i="17" s="1"/>
  <c r="G306" i="13" a="1"/>
  <c r="G306" i="13" s="1"/>
  <c r="G342" i="13" a="1"/>
  <c r="G342" i="13" s="1"/>
  <c r="G503" i="13" a="1"/>
  <c r="G503" i="13" s="1"/>
  <c r="G393" i="17" a="1"/>
  <c r="G393" i="17" s="1"/>
  <c r="G528" i="13" a="1"/>
  <c r="G528" i="13" s="1"/>
  <c r="G380" i="13" a="1"/>
  <c r="G380" i="13" s="1"/>
  <c r="G373" i="17" a="1"/>
  <c r="G373" i="17" s="1"/>
  <c r="G364" i="17" a="1"/>
  <c r="G364" i="17" s="1"/>
  <c r="G358" i="17" a="1"/>
  <c r="G358" i="17" s="1"/>
  <c r="G356" i="17" a="1"/>
  <c r="G356" i="17" s="1"/>
  <c r="G371" i="13" a="1"/>
  <c r="G371" i="13" s="1"/>
  <c r="G502" i="17" a="1"/>
  <c r="G502" i="17" s="1"/>
  <c r="G495" i="17" a="1"/>
  <c r="G495" i="17" s="1"/>
  <c r="G492" i="17" a="1"/>
  <c r="G492" i="17" s="1"/>
  <c r="G362" i="17" a="1"/>
  <c r="G362" i="17" s="1"/>
  <c r="G504" i="13" a="1"/>
  <c r="G504" i="13" s="1"/>
  <c r="G299" i="17" a="1"/>
  <c r="G299" i="17" s="1"/>
  <c r="G290" i="17" a="1"/>
  <c r="G290" i="17" s="1"/>
  <c r="G288" i="17" a="1"/>
  <c r="G288" i="17" s="1"/>
  <c r="G314" i="17" a="1"/>
  <c r="G314" i="17" s="1"/>
  <c r="G298" i="13" a="1"/>
  <c r="G298" i="13" s="1"/>
  <c r="G286" i="17" a="1"/>
  <c r="G286" i="17" s="1"/>
  <c r="G289" i="13" a="1"/>
  <c r="G289" i="13" s="1"/>
  <c r="G489" i="13" a="1"/>
  <c r="G489" i="13" s="1"/>
  <c r="G487" i="17" a="1"/>
  <c r="G487" i="17" s="1"/>
  <c r="G299" i="13" a="1"/>
  <c r="G299" i="13" s="1"/>
  <c r="G339" i="13" a="1"/>
  <c r="G339" i="13" s="1"/>
  <c r="G487" i="13" a="1"/>
  <c r="G487" i="13" s="1"/>
  <c r="G391" i="17" a="1"/>
  <c r="G391" i="17" s="1"/>
  <c r="G410" i="13" a="1"/>
  <c r="G410" i="13" s="1"/>
  <c r="G424" i="13" a="1"/>
  <c r="G424" i="13" s="1"/>
  <c r="G318" i="13" a="1"/>
  <c r="G318" i="13" s="1"/>
  <c r="G452" i="17" a="1"/>
  <c r="G452" i="17" s="1"/>
  <c r="G375" i="13" a="1"/>
  <c r="G375" i="13" s="1"/>
  <c r="G474" i="13" a="1"/>
  <c r="G474" i="13" s="1"/>
  <c r="G450" i="17" a="1"/>
  <c r="G450" i="17" s="1"/>
  <c r="G444" i="17" a="1"/>
  <c r="G444" i="17" s="1"/>
  <c r="G438" i="17" a="1"/>
  <c r="G438" i="17" s="1"/>
  <c r="G423" i="17" a="1"/>
  <c r="G423" i="17" s="1"/>
  <c r="G328" i="17" a="1"/>
  <c r="G328" i="17" s="1"/>
  <c r="G319" i="17" a="1"/>
  <c r="G319" i="17" s="1"/>
  <c r="G317" i="17" a="1"/>
  <c r="G317" i="17" s="1"/>
  <c r="G417" i="17" a="1"/>
  <c r="G417" i="17" s="1"/>
  <c r="G326" i="13" a="1"/>
  <c r="G326" i="13" s="1"/>
  <c r="G334" i="13" a="1"/>
  <c r="G334" i="13" s="1"/>
  <c r="G379" i="17" a="1"/>
  <c r="G379" i="17" s="1"/>
  <c r="G370" i="17" a="1"/>
  <c r="G370" i="17" s="1"/>
  <c r="G368" i="17" a="1"/>
  <c r="G368" i="17" s="1"/>
  <c r="G394" i="17" a="1"/>
  <c r="G394" i="17" s="1"/>
  <c r="G381" i="13" a="1"/>
  <c r="G381" i="13" s="1"/>
  <c r="G445" i="13" a="1"/>
  <c r="G445" i="13" s="1"/>
  <c r="G339" i="17" a="1"/>
  <c r="G339" i="17" s="1"/>
  <c r="G338" i="13" a="1"/>
  <c r="G338" i="13" s="1"/>
  <c r="G302" i="17" a="1"/>
  <c r="G302" i="17" s="1"/>
  <c r="G305" i="13" a="1"/>
  <c r="G305" i="13" s="1"/>
  <c r="G493" i="13" a="1"/>
  <c r="G493" i="13" s="1"/>
  <c r="G482" i="13" a="1"/>
  <c r="G482" i="13" s="1"/>
  <c r="G377" i="17" a="1"/>
  <c r="G377" i="17" s="1"/>
  <c r="G516" i="13" a="1"/>
  <c r="G516" i="13" s="1"/>
  <c r="G310" i="13" a="1"/>
  <c r="G310" i="13" s="1"/>
  <c r="G377" i="13" a="1"/>
  <c r="G377" i="13" s="1"/>
  <c r="G526" i="17" a="1"/>
  <c r="G526" i="17" s="1"/>
  <c r="G464" i="13" a="1"/>
  <c r="G464" i="13" s="1"/>
  <c r="G347" i="13" a="1"/>
  <c r="G347" i="13" s="1"/>
  <c r="G341" i="17" a="1"/>
  <c r="G341" i="17" s="1"/>
  <c r="G332" i="17" a="1"/>
  <c r="G332" i="17" s="1"/>
  <c r="G326" i="17" a="1"/>
  <c r="G326" i="17" s="1"/>
  <c r="G473" i="17" a="1"/>
  <c r="G473" i="17" s="1"/>
  <c r="G341" i="13" a="1"/>
  <c r="G341" i="13" s="1"/>
  <c r="G470" i="17" a="1"/>
  <c r="G470" i="17" s="1"/>
  <c r="G463" i="17" a="1"/>
  <c r="G463" i="17" s="1"/>
  <c r="G460" i="17" a="1"/>
  <c r="G460" i="17" s="1"/>
  <c r="G497" i="17" a="1"/>
  <c r="G497" i="17" s="1"/>
  <c r="G472" i="13" a="1"/>
  <c r="G472" i="13" s="1"/>
  <c r="G481" i="13" a="1"/>
  <c r="G481" i="13" s="1"/>
  <c r="G522" i="17" a="1"/>
  <c r="G522" i="17" s="1"/>
  <c r="G515" i="17" a="1"/>
  <c r="G515" i="17" s="1"/>
  <c r="G512" i="17" a="1"/>
  <c r="G512" i="17" s="1"/>
  <c r="G426" i="17" a="1"/>
  <c r="G426" i="17" s="1"/>
  <c r="G524" i="13" a="1"/>
  <c r="G524" i="13" s="1"/>
  <c r="G282" i="17" a="1"/>
  <c r="G282" i="17" s="1"/>
  <c r="G442" i="13" a="1"/>
  <c r="G442" i="13" s="1"/>
  <c r="G361" i="17" a="1"/>
  <c r="G361" i="17" s="1"/>
  <c r="G512" i="13" a="1"/>
  <c r="G512" i="13" s="1"/>
  <c r="G307" i="13" a="1"/>
  <c r="G307" i="13" s="1"/>
  <c r="G364" i="13" a="1"/>
  <c r="G364" i="13" s="1"/>
  <c r="G435" i="17" a="1"/>
  <c r="G435" i="17" s="1"/>
  <c r="G372" i="13" a="1"/>
  <c r="G372" i="13" s="1"/>
  <c r="G392" i="13" a="1"/>
  <c r="G392" i="13" s="1"/>
  <c r="G431" i="13" a="1"/>
  <c r="G431" i="13" s="1"/>
  <c r="G323" i="17" a="1"/>
  <c r="G323" i="17" s="1"/>
  <c r="G331" i="13" a="1"/>
  <c r="G331" i="13" s="1"/>
  <c r="G526" i="13" a="1"/>
  <c r="G526" i="13" s="1"/>
  <c r="G329" i="13" a="1"/>
  <c r="G329" i="13" s="1"/>
  <c r="G361" i="13" a="1"/>
  <c r="G361" i="13" s="1"/>
  <c r="G314" i="13" a="1"/>
  <c r="G314" i="13" s="1"/>
  <c r="G430" i="13" a="1"/>
  <c r="G430" i="13" s="1"/>
  <c r="G508" i="13" a="1"/>
  <c r="G508" i="13" s="1"/>
  <c r="G521" i="17" a="1"/>
  <c r="G521" i="17" s="1"/>
  <c r="G423" i="13" a="1"/>
  <c r="G423" i="13" s="1"/>
  <c r="G297" i="17" a="1"/>
  <c r="G297" i="17" s="1"/>
  <c r="G480" i="13" a="1"/>
  <c r="G480" i="13" s="1"/>
  <c r="G290" i="13" a="1"/>
  <c r="G290" i="13" s="1"/>
  <c r="G308" i="13" a="1"/>
  <c r="G308" i="13" s="1"/>
  <c r="G371" i="17" a="1"/>
  <c r="G371" i="17" s="1"/>
  <c r="G349" i="13" a="1"/>
  <c r="G349" i="13" s="1"/>
  <c r="G376" i="13" a="1"/>
  <c r="G376" i="13" s="1"/>
  <c r="G367" i="13" a="1"/>
  <c r="G367" i="13" s="1"/>
  <c r="G519" i="17" a="1"/>
  <c r="G519" i="17" s="1"/>
  <c r="G313" i="13" a="1"/>
  <c r="G313" i="13" s="1"/>
  <c r="G402" i="13" a="1"/>
  <c r="G402" i="13" s="1"/>
  <c r="G405" i="17" a="1"/>
  <c r="G405" i="17" s="1"/>
  <c r="G396" i="17" a="1"/>
  <c r="G396" i="17" s="1"/>
  <c r="G390" i="17" a="1"/>
  <c r="G390" i="17" s="1"/>
  <c r="G493" i="17" a="1"/>
  <c r="G493" i="17" s="1"/>
  <c r="G280" i="17" a="1"/>
  <c r="G280" i="17" s="1"/>
  <c r="G534" i="17" a="1"/>
  <c r="G534" i="17" s="1"/>
  <c r="G527" i="17" a="1"/>
  <c r="G527" i="17" s="1"/>
  <c r="G524" i="17" a="1"/>
  <c r="G524" i="17" s="1"/>
  <c r="G280" i="13" a="1"/>
  <c r="G280" i="13" s="1"/>
  <c r="G286" i="13" a="1"/>
  <c r="G286" i="13" s="1"/>
  <c r="G331" i="17" a="1"/>
  <c r="G331" i="17" s="1"/>
  <c r="G322" i="17" a="1"/>
  <c r="G322" i="17" s="1"/>
  <c r="G320" i="17" a="1"/>
  <c r="G320" i="17" s="1"/>
  <c r="G442" i="17" a="1"/>
  <c r="G442" i="17" s="1"/>
  <c r="G330" i="13" a="1"/>
  <c r="G330" i="13" s="1"/>
  <c r="G414" i="17" a="1"/>
  <c r="G414" i="17" s="1"/>
  <c r="G403" i="13" a="1"/>
  <c r="G403" i="13" s="1"/>
  <c r="G521" i="13" a="1"/>
  <c r="G521" i="13" s="1"/>
  <c r="G355" i="17" a="1"/>
  <c r="G355" i="17" s="1"/>
  <c r="G345" i="13" a="1"/>
  <c r="G345" i="13" s="1"/>
  <c r="G373" i="13" a="1"/>
  <c r="G373" i="13" s="1"/>
  <c r="G354" i="13" a="1"/>
  <c r="G354" i="13" s="1"/>
  <c r="G410" i="17" a="1"/>
  <c r="G410" i="17" s="1"/>
  <c r="G457" i="13" a="1"/>
  <c r="G457" i="13" s="1"/>
  <c r="G454" i="13" a="1"/>
  <c r="G454" i="13" s="1"/>
  <c r="G301" i="13" a="1"/>
  <c r="G301" i="13" s="1"/>
  <c r="G457" i="17" a="1"/>
  <c r="G457" i="17" s="1"/>
  <c r="G420" i="13" a="1"/>
  <c r="G420" i="13" s="1"/>
  <c r="G398" i="13" a="1"/>
  <c r="G398" i="13" s="1"/>
  <c r="G340" i="13" a="1"/>
  <c r="G340" i="13" s="1"/>
  <c r="G483" i="13" a="1"/>
  <c r="G483" i="13" s="1"/>
  <c r="G511" i="13" a="1"/>
  <c r="G511" i="13" s="1"/>
  <c r="G517" i="13" a="1"/>
  <c r="G517" i="13" s="1"/>
  <c r="G350" i="17" a="1"/>
  <c r="G350" i="17" s="1"/>
  <c r="G351" i="13" a="1"/>
  <c r="G351" i="13" s="1"/>
  <c r="G505" i="13" a="1"/>
  <c r="G505" i="13" s="1"/>
  <c r="G291" i="17" a="1"/>
  <c r="G291" i="17" s="1"/>
  <c r="G324" i="13" a="1"/>
  <c r="G324" i="13" s="1"/>
  <c r="G357" i="13" a="1"/>
  <c r="G357" i="13" s="1"/>
  <c r="G337" i="17" a="1"/>
  <c r="G337" i="17" s="1"/>
  <c r="G407" i="17" a="1"/>
  <c r="G407" i="17" s="1"/>
  <c r="G436" i="13" a="1"/>
  <c r="G436" i="13" s="1"/>
  <c r="G440" i="13" a="1"/>
  <c r="G440" i="13" s="1"/>
  <c r="G451" i="13" a="1"/>
  <c r="G451" i="13" s="1"/>
  <c r="G516" i="17" a="1"/>
  <c r="G516" i="17" s="1"/>
  <c r="G394" i="13" a="1"/>
  <c r="G394" i="13" s="1"/>
  <c r="G443" i="13" a="1"/>
  <c r="G443" i="13" s="1"/>
  <c r="G466" i="17" a="1"/>
  <c r="G466" i="17" s="1"/>
  <c r="G459" i="17" a="1"/>
  <c r="G459" i="17" s="1"/>
  <c r="G456" i="17" a="1"/>
  <c r="G456" i="17" s="1"/>
  <c r="G481" i="17" a="1"/>
  <c r="G481" i="17" s="1"/>
  <c r="G344" i="17" a="1"/>
  <c r="G344" i="17" s="1"/>
  <c r="G335" i="17" a="1"/>
  <c r="G335" i="17" s="1"/>
  <c r="G333" i="17" a="1"/>
  <c r="G333" i="17" s="1"/>
  <c r="G489" i="17" a="1"/>
  <c r="G489" i="17" s="1"/>
  <c r="G344" i="13" a="1"/>
  <c r="G344" i="13" s="1"/>
  <c r="G352" i="13" a="1"/>
  <c r="G352" i="13" s="1"/>
  <c r="G395" i="17" a="1"/>
  <c r="G395" i="17" s="1"/>
  <c r="G386" i="17" a="1"/>
  <c r="G386" i="17" s="1"/>
  <c r="G384" i="17" a="1"/>
  <c r="G384" i="17" s="1"/>
  <c r="G461" i="17" a="1"/>
  <c r="G461" i="17" s="1"/>
  <c r="G397" i="13" a="1"/>
  <c r="G397" i="13" s="1"/>
  <c r="G409" i="17" a="1"/>
  <c r="G409" i="17" s="1"/>
  <c r="G532" i="13" a="1"/>
  <c r="G532" i="13" s="1"/>
  <c r="G321" i="13" a="1"/>
  <c r="G321" i="13" s="1"/>
  <c r="G343" i="17" a="1"/>
  <c r="G343" i="17" s="1"/>
  <c r="G426" i="13" a="1"/>
  <c r="G426" i="13" s="1"/>
  <c r="G437" i="13" a="1"/>
  <c r="G437" i="13" s="1"/>
  <c r="G446" i="17" a="1"/>
  <c r="G446" i="17" s="1"/>
  <c r="G419" i="13" a="1"/>
  <c r="G419" i="13" s="1"/>
  <c r="G529" i="13" a="1"/>
  <c r="G529" i="13" s="1"/>
  <c r="G518" i="13" a="1"/>
  <c r="G518" i="13" s="1"/>
  <c r="G334" i="17" a="1"/>
  <c r="G334" i="17" s="1"/>
  <c r="G337" i="13" a="1"/>
  <c r="G337" i="13" s="1"/>
  <c r="G409" i="13" a="1"/>
  <c r="G409" i="13" s="1"/>
  <c r="G439" i="13" a="1"/>
  <c r="G439" i="13" s="1"/>
  <c r="G494" i="13" a="1"/>
  <c r="G494" i="13" s="1"/>
  <c r="G471" i="13" a="1"/>
  <c r="G471" i="13" s="1"/>
  <c r="G291" i="13" a="1"/>
  <c r="G291" i="13" s="1"/>
  <c r="G31" i="3"/>
  <c r="G32" i="3" s="1"/>
  <c r="G345" i="17" a="1"/>
  <c r="G345" i="17" s="1"/>
  <c r="G500" i="13" a="1"/>
  <c r="G500" i="13" s="1"/>
  <c r="G303" i="13" a="1"/>
  <c r="G303" i="13" s="1"/>
  <c r="G327" i="17" a="1"/>
  <c r="G327" i="17" s="1"/>
  <c r="G407" i="13" a="1"/>
  <c r="G407" i="13" s="1"/>
  <c r="G421" i="13" a="1"/>
  <c r="G421" i="13" s="1"/>
  <c r="G382" i="17" a="1"/>
  <c r="G382" i="17" s="1"/>
  <c r="G384" i="13" a="1"/>
  <c r="G384" i="13" s="1"/>
  <c r="G513" i="13" a="1"/>
  <c r="G513" i="13" s="1"/>
  <c r="G502" i="13" a="1"/>
  <c r="G502" i="13" s="1"/>
  <c r="G495" i="13" a="1"/>
  <c r="G495" i="13" s="1"/>
  <c r="G485" i="17" a="1"/>
  <c r="G485" i="17" s="1"/>
  <c r="G527" i="13" a="1"/>
  <c r="G527" i="13" s="1"/>
  <c r="G533" i="13" a="1"/>
  <c r="G533" i="13" s="1"/>
  <c r="G530" i="17" a="1"/>
  <c r="G530" i="17" s="1"/>
  <c r="G523" i="17" a="1"/>
  <c r="G523" i="17" s="1"/>
  <c r="G520" i="17" a="1"/>
  <c r="G520" i="17" s="1"/>
  <c r="G388" i="17" a="1"/>
  <c r="G388" i="17" s="1"/>
  <c r="G408" i="17" a="1"/>
  <c r="G408" i="17" s="1"/>
  <c r="G399" i="17" a="1"/>
  <c r="G399" i="17" s="1"/>
  <c r="G397" i="17" a="1"/>
  <c r="G397" i="17" s="1"/>
  <c r="G509" i="17" a="1"/>
  <c r="G509" i="17" s="1"/>
  <c r="G406" i="13" a="1"/>
  <c r="G406" i="13" s="1"/>
  <c r="G417" i="13" a="1"/>
  <c r="G417" i="13" s="1"/>
  <c r="G458" i="17" a="1"/>
  <c r="G458" i="17" s="1"/>
  <c r="G451" i="17" a="1"/>
  <c r="G451" i="17" s="1"/>
  <c r="G448" i="17" a="1"/>
  <c r="G448" i="17" s="1"/>
  <c r="G449" i="17" a="1"/>
  <c r="G449" i="17" s="1"/>
  <c r="G460" i="13" a="1"/>
  <c r="G460" i="13" s="1"/>
  <c r="G403" i="17" a="1"/>
  <c r="G403" i="17" s="1"/>
  <c r="G359" i="13" a="1"/>
  <c r="G359" i="13" s="1"/>
  <c r="G366" i="17" a="1"/>
  <c r="G366" i="17" s="1"/>
  <c r="G368" i="13" a="1"/>
  <c r="G368" i="13" s="1"/>
  <c r="G509" i="13" a="1"/>
  <c r="G509" i="13" s="1"/>
  <c r="G498" i="13" a="1"/>
  <c r="G498" i="13" s="1"/>
  <c r="G441" i="17" a="1"/>
  <c r="G441" i="17" s="1"/>
  <c r="G281" i="13" a="1"/>
  <c r="G281" i="13" s="1"/>
  <c r="G328" i="13" a="1"/>
  <c r="G328" i="13" s="1"/>
  <c r="G441" i="13" a="1"/>
  <c r="G441" i="13" s="1"/>
  <c r="G329" i="17" a="1"/>
  <c r="G329" i="17" s="1"/>
  <c r="G496" i="13" a="1"/>
  <c r="G496" i="13" s="1"/>
  <c r="G459" i="13" a="1"/>
  <c r="G459" i="13" s="1"/>
  <c r="G499" i="13" a="1"/>
  <c r="G499" i="13" s="1"/>
  <c r="G366" i="13" a="1"/>
  <c r="G366" i="13" s="1"/>
  <c r="G462" i="13" a="1"/>
  <c r="G462" i="13" s="1"/>
  <c r="G350" i="13" a="1"/>
  <c r="G350" i="13" s="1"/>
  <c r="G22" i="10"/>
  <c r="G23" i="10" s="1"/>
  <c r="G16" i="12"/>
  <c r="G22" i="12" s="1"/>
  <c r="I16" i="10"/>
  <c r="I64" i="2"/>
  <c r="I18" i="3"/>
  <c r="E23" i="3"/>
  <c r="E23" i="9" s="1"/>
  <c r="E20" i="3"/>
  <c r="E20" i="9" s="1"/>
  <c r="E19" i="3"/>
  <c r="E19" i="9" s="1"/>
  <c r="E22" i="3"/>
  <c r="E22" i="9" s="1"/>
  <c r="E21" i="3"/>
  <c r="E21" i="9" s="1"/>
  <c r="E40" i="2"/>
  <c r="E18" i="19" s="1"/>
  <c r="E20" i="19" s="1"/>
  <c r="E26" i="19" s="1"/>
  <c r="G631" i="13" l="1"/>
  <c r="G896" i="13" s="1"/>
  <c r="G1161" i="13" s="1"/>
  <c r="I297" i="17" a="1"/>
  <c r="I297" i="17" s="1"/>
  <c r="I361" i="17" a="1"/>
  <c r="I361" i="17" s="1"/>
  <c r="I425" i="17" a="1"/>
  <c r="I425" i="17" s="1"/>
  <c r="I487" i="17" a="1"/>
  <c r="I487" i="17" s="1"/>
  <c r="I289" i="17" a="1"/>
  <c r="I289" i="17" s="1"/>
  <c r="I355" i="17" a="1"/>
  <c r="I355" i="17" s="1"/>
  <c r="I419" i="17" a="1"/>
  <c r="I419" i="17" s="1"/>
  <c r="I484" i="17" a="1"/>
  <c r="I484" i="17" s="1"/>
  <c r="I287" i="17" a="1"/>
  <c r="I287" i="17" s="1"/>
  <c r="I353" i="17" a="1"/>
  <c r="I353" i="17" s="1"/>
  <c r="I417" i="17" a="1"/>
  <c r="I417" i="17" s="1"/>
  <c r="I481" i="17" a="1"/>
  <c r="I481" i="17" s="1"/>
  <c r="I325" i="17" a="1"/>
  <c r="I325" i="17" s="1"/>
  <c r="I315" i="17" a="1"/>
  <c r="I315" i="17" s="1"/>
  <c r="I316" i="17" a="1"/>
  <c r="I316" i="17" s="1"/>
  <c r="I380" i="17" a="1"/>
  <c r="I380" i="17" s="1"/>
  <c r="I444" i="17" a="1"/>
  <c r="I444" i="17" s="1"/>
  <c r="I507" i="17" a="1"/>
  <c r="I507" i="17" s="1"/>
  <c r="I310" i="17" a="1"/>
  <c r="I310" i="17" s="1"/>
  <c r="I374" i="17" a="1"/>
  <c r="I374" i="17" s="1"/>
  <c r="I438" i="17" a="1"/>
  <c r="I438" i="17" s="1"/>
  <c r="I504" i="17" a="1"/>
  <c r="I504" i="17" s="1"/>
  <c r="I308" i="17" a="1"/>
  <c r="I308" i="17" s="1"/>
  <c r="I372" i="17" a="1"/>
  <c r="I372" i="17" s="1"/>
  <c r="I436" i="17" a="1"/>
  <c r="I436" i="17" s="1"/>
  <c r="I501" i="17" a="1"/>
  <c r="I501" i="17" s="1"/>
  <c r="I414" i="17" a="1"/>
  <c r="I414" i="17" s="1"/>
  <c r="I392" i="17" a="1"/>
  <c r="I392" i="17" s="1"/>
  <c r="I395" i="17" a="1"/>
  <c r="I395" i="17" s="1"/>
  <c r="I296" i="17" a="1"/>
  <c r="I296" i="17" s="1"/>
  <c r="I311" i="13" a="1"/>
  <c r="I311" i="13" s="1"/>
  <c r="I303" i="17" a="1"/>
  <c r="I303" i="17" s="1"/>
  <c r="I367" i="17" a="1"/>
  <c r="I367" i="17" s="1"/>
  <c r="I431" i="17" a="1"/>
  <c r="I431" i="17" s="1"/>
  <c r="I495" i="17" a="1"/>
  <c r="I495" i="17" s="1"/>
  <c r="I301" i="17" a="1"/>
  <c r="I301" i="17" s="1"/>
  <c r="I365" i="17" a="1"/>
  <c r="I365" i="17" s="1"/>
  <c r="I429" i="17" a="1"/>
  <c r="I429" i="17" s="1"/>
  <c r="I492" i="17" a="1"/>
  <c r="I492" i="17" s="1"/>
  <c r="I295" i="17" a="1"/>
  <c r="I295" i="17" s="1"/>
  <c r="I359" i="17" a="1"/>
  <c r="I359" i="17" s="1"/>
  <c r="I423" i="17" a="1"/>
  <c r="I423" i="17" s="1"/>
  <c r="I489" i="17" a="1"/>
  <c r="I489" i="17" s="1"/>
  <c r="I363" i="17" a="1"/>
  <c r="I363" i="17" s="1"/>
  <c r="I341" i="17" a="1"/>
  <c r="I341" i="17" s="1"/>
  <c r="I291" i="17" a="1"/>
  <c r="I291" i="17" s="1"/>
  <c r="I354" i="17" a="1"/>
  <c r="I354" i="17" s="1"/>
  <c r="I418" i="17" a="1"/>
  <c r="I418" i="17" s="1"/>
  <c r="I483" i="17" a="1"/>
  <c r="I483" i="17" s="1"/>
  <c r="I286" i="17" a="1"/>
  <c r="I286" i="17" s="1"/>
  <c r="I352" i="17" a="1"/>
  <c r="I352" i="17" s="1"/>
  <c r="I416" i="17" a="1"/>
  <c r="I416" i="17" s="1"/>
  <c r="I480" i="17" a="1"/>
  <c r="I480" i="17" s="1"/>
  <c r="I284" i="17" a="1"/>
  <c r="I284" i="17" s="1"/>
  <c r="I346" i="17" a="1"/>
  <c r="I346" i="17" s="1"/>
  <c r="I410" i="17" a="1"/>
  <c r="I410" i="17" s="1"/>
  <c r="I477" i="17" a="1"/>
  <c r="I477" i="17" s="1"/>
  <c r="I312" i="17" a="1"/>
  <c r="I312" i="17" s="1"/>
  <c r="I302" i="17" a="1"/>
  <c r="I302" i="17" s="1"/>
  <c r="I293" i="17" a="1"/>
  <c r="I293" i="17" s="1"/>
  <c r="I424" i="17" a="1"/>
  <c r="I424" i="17" s="1"/>
  <c r="I478" i="17" a="1"/>
  <c r="I478" i="17" s="1"/>
  <c r="I304" i="13" a="1"/>
  <c r="I304" i="13" s="1"/>
  <c r="I313" i="17" a="1"/>
  <c r="I313" i="17" s="1"/>
  <c r="I377" i="17" a="1"/>
  <c r="I377" i="17" s="1"/>
  <c r="I441" i="17" a="1"/>
  <c r="I441" i="17" s="1"/>
  <c r="I503" i="17" a="1"/>
  <c r="I503" i="17" s="1"/>
  <c r="I307" i="17" a="1"/>
  <c r="I307" i="17" s="1"/>
  <c r="I371" i="17" a="1"/>
  <c r="I371" i="17" s="1"/>
  <c r="I435" i="17" a="1"/>
  <c r="I435" i="17" s="1"/>
  <c r="I500" i="17" a="1"/>
  <c r="I500" i="17" s="1"/>
  <c r="I305" i="17" a="1"/>
  <c r="I305" i="17" s="1"/>
  <c r="I369" i="17" a="1"/>
  <c r="I369" i="17" s="1"/>
  <c r="I433" i="17" a="1"/>
  <c r="I433" i="17" s="1"/>
  <c r="I497" i="17" a="1"/>
  <c r="I497" i="17" s="1"/>
  <c r="I389" i="17" a="1"/>
  <c r="I389" i="17" s="1"/>
  <c r="I379" i="17" a="1"/>
  <c r="I379" i="17" s="1"/>
  <c r="I332" i="17" a="1"/>
  <c r="I332" i="17" s="1"/>
  <c r="I396" i="17" a="1"/>
  <c r="I396" i="17" s="1"/>
  <c r="I459" i="17" a="1"/>
  <c r="I459" i="17" s="1"/>
  <c r="I523" i="17" a="1"/>
  <c r="I523" i="17" s="1"/>
  <c r="I326" i="17" a="1"/>
  <c r="I326" i="17" s="1"/>
  <c r="I390" i="17" a="1"/>
  <c r="I390" i="17" s="1"/>
  <c r="I456" i="17" a="1"/>
  <c r="I456" i="17" s="1"/>
  <c r="I520" i="17" a="1"/>
  <c r="I520" i="17" s="1"/>
  <c r="I324" i="17" a="1"/>
  <c r="I324" i="17" s="1"/>
  <c r="I388" i="17" a="1"/>
  <c r="I388" i="17" s="1"/>
  <c r="I453" i="17" a="1"/>
  <c r="I453" i="17" s="1"/>
  <c r="I517" i="17" a="1"/>
  <c r="I517" i="17" s="1"/>
  <c r="I470" i="17" a="1"/>
  <c r="I470" i="17" s="1"/>
  <c r="I458" i="17" a="1"/>
  <c r="I458" i="17" s="1"/>
  <c r="I462" i="17" a="1"/>
  <c r="I462" i="17" s="1"/>
  <c r="I514" i="17" a="1"/>
  <c r="I514" i="17" s="1"/>
  <c r="I329" i="13" a="1"/>
  <c r="I329" i="13" s="1"/>
  <c r="I319" i="17" a="1"/>
  <c r="I319" i="17" s="1"/>
  <c r="I383" i="17" a="1"/>
  <c r="I383" i="17" s="1"/>
  <c r="I447" i="17" a="1"/>
  <c r="I447" i="17" s="1"/>
  <c r="I511" i="17" a="1"/>
  <c r="I511" i="17" s="1"/>
  <c r="I317" i="17" a="1"/>
  <c r="I317" i="17" s="1"/>
  <c r="I381" i="17" a="1"/>
  <c r="I381" i="17" s="1"/>
  <c r="I445" i="17" a="1"/>
  <c r="I445" i="17" s="1"/>
  <c r="I508" i="17" a="1"/>
  <c r="I508" i="17" s="1"/>
  <c r="I311" i="17" a="1"/>
  <c r="I311" i="17" s="1"/>
  <c r="I375" i="17" a="1"/>
  <c r="I375" i="17" s="1"/>
  <c r="I439" i="17" a="1"/>
  <c r="I439" i="17" s="1"/>
  <c r="I505" i="17" a="1"/>
  <c r="I505" i="17" s="1"/>
  <c r="I427" i="17" a="1"/>
  <c r="I427" i="17" s="1"/>
  <c r="I405" i="17" a="1"/>
  <c r="I405" i="17" s="1"/>
  <c r="I306" i="17" a="1"/>
  <c r="I306" i="17" s="1"/>
  <c r="I370" i="17" a="1"/>
  <c r="I370" i="17" s="1"/>
  <c r="I434" i="17" a="1"/>
  <c r="I434" i="17" s="1"/>
  <c r="I499" i="17" a="1"/>
  <c r="I499" i="17" s="1"/>
  <c r="I304" i="17" a="1"/>
  <c r="I304" i="17" s="1"/>
  <c r="I368" i="17" a="1"/>
  <c r="I368" i="17" s="1"/>
  <c r="I432" i="17" a="1"/>
  <c r="I432" i="17" s="1"/>
  <c r="I496" i="17" a="1"/>
  <c r="I496" i="17" s="1"/>
  <c r="I298" i="17" a="1"/>
  <c r="I298" i="17" s="1"/>
  <c r="I362" i="17" a="1"/>
  <c r="I362" i="17" s="1"/>
  <c r="I426" i="17" a="1"/>
  <c r="I426" i="17" s="1"/>
  <c r="I493" i="17" a="1"/>
  <c r="I493" i="17" s="1"/>
  <c r="I376" i="17" a="1"/>
  <c r="I376" i="17" s="1"/>
  <c r="I366" i="17" a="1"/>
  <c r="I366" i="17" s="1"/>
  <c r="I357" i="17" a="1"/>
  <c r="I357" i="17" s="1"/>
  <c r="I437" i="17" a="1"/>
  <c r="I437" i="17" s="1"/>
  <c r="I334" i="17" a="1"/>
  <c r="I334" i="17" s="1"/>
  <c r="I322" i="13" a="1"/>
  <c r="I322" i="13" s="1"/>
  <c r="I18" i="9"/>
  <c r="I329" i="17" a="1"/>
  <c r="I329" i="17" s="1"/>
  <c r="I393" i="17" a="1"/>
  <c r="I393" i="17" s="1"/>
  <c r="I455" i="17" a="1"/>
  <c r="I455" i="17" s="1"/>
  <c r="I519" i="17" a="1"/>
  <c r="I519" i="17" s="1"/>
  <c r="I323" i="17" a="1"/>
  <c r="I323" i="17" s="1"/>
  <c r="I387" i="17" a="1"/>
  <c r="I387" i="17" s="1"/>
  <c r="I452" i="17" a="1"/>
  <c r="I452" i="17" s="1"/>
  <c r="I516" i="17" a="1"/>
  <c r="I516" i="17" s="1"/>
  <c r="I321" i="17" a="1"/>
  <c r="I321" i="17" s="1"/>
  <c r="I385" i="17" a="1"/>
  <c r="I385" i="17" s="1"/>
  <c r="I449" i="17" a="1"/>
  <c r="I449" i="17" s="1"/>
  <c r="I513" i="17" a="1"/>
  <c r="I513" i="17" s="1"/>
  <c r="I454" i="17" a="1"/>
  <c r="I454" i="17" s="1"/>
  <c r="I283" i="17" a="1"/>
  <c r="I283" i="17" s="1"/>
  <c r="I348" i="17" a="1"/>
  <c r="I348" i="17" s="1"/>
  <c r="I412" i="17" a="1"/>
  <c r="I412" i="17" s="1"/>
  <c r="I475" i="17" a="1"/>
  <c r="I475" i="17" s="1"/>
  <c r="I278" i="17" a="1"/>
  <c r="I278" i="17" s="1"/>
  <c r="I342" i="17" a="1"/>
  <c r="I342" i="17" s="1"/>
  <c r="I406" i="17" a="1"/>
  <c r="I406" i="17" s="1"/>
  <c r="I472" i="17" a="1"/>
  <c r="I472" i="17" s="1"/>
  <c r="I277" i="17" a="1"/>
  <c r="I277" i="17" s="1"/>
  <c r="I340" i="17" a="1"/>
  <c r="I340" i="17" s="1"/>
  <c r="I404" i="17" a="1"/>
  <c r="I404" i="17" s="1"/>
  <c r="I469" i="17" a="1"/>
  <c r="I469" i="17" s="1"/>
  <c r="I533" i="17" a="1"/>
  <c r="I533" i="17" s="1"/>
  <c r="I534" i="17" a="1"/>
  <c r="I534" i="17" s="1"/>
  <c r="I522" i="17" a="1"/>
  <c r="I522" i="17" s="1"/>
  <c r="I526" i="17" a="1"/>
  <c r="I526" i="17" s="1"/>
  <c r="I360" i="17" a="1"/>
  <c r="I360" i="17" s="1"/>
  <c r="I343" i="13" a="1"/>
  <c r="I343" i="13" s="1"/>
  <c r="I335" i="17" a="1"/>
  <c r="I335" i="17" s="1"/>
  <c r="I399" i="17" a="1"/>
  <c r="I399" i="17" s="1"/>
  <c r="I463" i="17" a="1"/>
  <c r="I463" i="17" s="1"/>
  <c r="I527" i="17" a="1"/>
  <c r="I527" i="17" s="1"/>
  <c r="I333" i="17" a="1"/>
  <c r="I333" i="17" s="1"/>
  <c r="I397" i="17" a="1"/>
  <c r="I397" i="17" s="1"/>
  <c r="I460" i="17" a="1"/>
  <c r="I460" i="17" s="1"/>
  <c r="I524" i="17" a="1"/>
  <c r="I524" i="17" s="1"/>
  <c r="I327" i="17" a="1"/>
  <c r="I327" i="17" s="1"/>
  <c r="I391" i="17" a="1"/>
  <c r="I391" i="17" s="1"/>
  <c r="I457" i="17" a="1"/>
  <c r="I457" i="17" s="1"/>
  <c r="I521" i="17" a="1"/>
  <c r="I521" i="17" s="1"/>
  <c r="I486" i="17" a="1"/>
  <c r="I486" i="17" s="1"/>
  <c r="I474" i="17" a="1"/>
  <c r="I474" i="17" s="1"/>
  <c r="I322" i="17" a="1"/>
  <c r="I322" i="17" s="1"/>
  <c r="I386" i="17" a="1"/>
  <c r="I386" i="17" s="1"/>
  <c r="I451" i="17" a="1"/>
  <c r="I451" i="17" s="1"/>
  <c r="I515" i="17" a="1"/>
  <c r="I515" i="17" s="1"/>
  <c r="I320" i="17" a="1"/>
  <c r="I320" i="17" s="1"/>
  <c r="I384" i="17" a="1"/>
  <c r="I384" i="17" s="1"/>
  <c r="I448" i="17" a="1"/>
  <c r="I448" i="17" s="1"/>
  <c r="I512" i="17" a="1"/>
  <c r="I512" i="17" s="1"/>
  <c r="I314" i="17" a="1"/>
  <c r="I314" i="17" s="1"/>
  <c r="I378" i="17" a="1"/>
  <c r="I378" i="17" s="1"/>
  <c r="I442" i="17" a="1"/>
  <c r="I442" i="17" s="1"/>
  <c r="I509" i="17" a="1"/>
  <c r="I509" i="17" s="1"/>
  <c r="I440" i="17" a="1"/>
  <c r="I440" i="17" s="1"/>
  <c r="I430" i="17" a="1"/>
  <c r="I430" i="17" s="1"/>
  <c r="I421" i="17" a="1"/>
  <c r="I421" i="17" s="1"/>
  <c r="I443" i="17" a="1"/>
  <c r="I443" i="17" s="1"/>
  <c r="I450" i="17" a="1"/>
  <c r="I450" i="17" s="1"/>
  <c r="I280" i="17" a="1"/>
  <c r="I280" i="17" s="1"/>
  <c r="I345" i="17" a="1"/>
  <c r="I345" i="17" s="1"/>
  <c r="I409" i="17" a="1"/>
  <c r="I409" i="17" s="1"/>
  <c r="I471" i="17" a="1"/>
  <c r="I471" i="17" s="1"/>
  <c r="I535" i="17" a="1"/>
  <c r="I535" i="17" s="1"/>
  <c r="I339" i="17" a="1"/>
  <c r="I339" i="17" s="1"/>
  <c r="I403" i="17" a="1"/>
  <c r="I403" i="17" s="1"/>
  <c r="I468" i="17" a="1"/>
  <c r="I468" i="17" s="1"/>
  <c r="I532" i="17" a="1"/>
  <c r="I532" i="17" s="1"/>
  <c r="I337" i="17" a="1"/>
  <c r="I337" i="17" s="1"/>
  <c r="I401" i="17" a="1"/>
  <c r="I401" i="17" s="1"/>
  <c r="I465" i="17" a="1"/>
  <c r="I465" i="17" s="1"/>
  <c r="I529" i="17" a="1"/>
  <c r="I529" i="17" s="1"/>
  <c r="I518" i="17" a="1"/>
  <c r="I518" i="17" s="1"/>
  <c r="I300" i="17" a="1"/>
  <c r="I300" i="17" s="1"/>
  <c r="I364" i="17" a="1"/>
  <c r="I364" i="17" s="1"/>
  <c r="I428" i="17" a="1"/>
  <c r="I428" i="17" s="1"/>
  <c r="I491" i="17" a="1"/>
  <c r="I491" i="17" s="1"/>
  <c r="I294" i="17" a="1"/>
  <c r="I294" i="17" s="1"/>
  <c r="I358" i="17" a="1"/>
  <c r="I358" i="17" s="1"/>
  <c r="I422" i="17" a="1"/>
  <c r="I422" i="17" s="1"/>
  <c r="I488" i="17" a="1"/>
  <c r="I488" i="17" s="1"/>
  <c r="I292" i="17" a="1"/>
  <c r="I292" i="17" s="1"/>
  <c r="I356" i="17" a="1"/>
  <c r="I356" i="17" s="1"/>
  <c r="I420" i="17" a="1"/>
  <c r="I420" i="17" s="1"/>
  <c r="I485" i="17" a="1"/>
  <c r="I485" i="17" s="1"/>
  <c r="I350" i="17" a="1"/>
  <c r="I350" i="17" s="1"/>
  <c r="I328" i="17" a="1"/>
  <c r="I328" i="17" s="1"/>
  <c r="I331" i="17" a="1"/>
  <c r="I331" i="17" s="1"/>
  <c r="I285" i="17" a="1"/>
  <c r="I285" i="17" s="1"/>
  <c r="I297" i="13" a="1"/>
  <c r="I297" i="13" s="1"/>
  <c r="I288" i="17" a="1"/>
  <c r="I288" i="17" s="1"/>
  <c r="I351" i="17" a="1"/>
  <c r="I351" i="17" s="1"/>
  <c r="I415" i="17" a="1"/>
  <c r="I415" i="17" s="1"/>
  <c r="I479" i="17" a="1"/>
  <c r="I479" i="17" s="1"/>
  <c r="I281" i="17" a="1"/>
  <c r="I281" i="17" s="1"/>
  <c r="I349" i="17" a="1"/>
  <c r="I349" i="17" s="1"/>
  <c r="I413" i="17" a="1"/>
  <c r="I413" i="17" s="1"/>
  <c r="I476" i="17" a="1"/>
  <c r="I476" i="17" s="1"/>
  <c r="I279" i="17" a="1"/>
  <c r="I279" i="17" s="1"/>
  <c r="I343" i="17" a="1"/>
  <c r="I343" i="17" s="1"/>
  <c r="I407" i="17" a="1"/>
  <c r="I407" i="17" s="1"/>
  <c r="I473" i="17" a="1"/>
  <c r="I473" i="17" s="1"/>
  <c r="I299" i="17" a="1"/>
  <c r="I299" i="17" s="1"/>
  <c r="I290" i="17" a="1"/>
  <c r="I290" i="17" s="1"/>
  <c r="I31" i="3"/>
  <c r="I32" i="3" s="1"/>
  <c r="I338" i="17" a="1"/>
  <c r="I338" i="17" s="1"/>
  <c r="I402" i="17" a="1"/>
  <c r="I402" i="17" s="1"/>
  <c r="I467" i="17" a="1"/>
  <c r="I467" i="17" s="1"/>
  <c r="I531" i="17" a="1"/>
  <c r="I531" i="17" s="1"/>
  <c r="I336" i="17" a="1"/>
  <c r="I336" i="17" s="1"/>
  <c r="I400" i="17" a="1"/>
  <c r="I400" i="17" s="1"/>
  <c r="I464" i="17" a="1"/>
  <c r="I464" i="17" s="1"/>
  <c r="I528" i="17" a="1"/>
  <c r="I528" i="17" s="1"/>
  <c r="I330" i="17" a="1"/>
  <c r="I330" i="17" s="1"/>
  <c r="I394" i="17" a="1"/>
  <c r="I394" i="17" s="1"/>
  <c r="I461" i="17" a="1"/>
  <c r="I461" i="17" s="1"/>
  <c r="I525" i="17" a="1"/>
  <c r="I525" i="17" s="1"/>
  <c r="I502" i="17" a="1"/>
  <c r="I502" i="17" s="1"/>
  <c r="I490" i="17" a="1"/>
  <c r="I490" i="17" s="1"/>
  <c r="I494" i="17" a="1"/>
  <c r="I494" i="17" s="1"/>
  <c r="I344" i="17" a="1"/>
  <c r="I344" i="17" s="1"/>
  <c r="I283" i="13" a="1"/>
  <c r="I283" i="13" s="1"/>
  <c r="I365" i="13" a="1"/>
  <c r="I365" i="13" s="1"/>
  <c r="I347" i="13" a="1"/>
  <c r="I347" i="13" s="1"/>
  <c r="I429" i="13" a="1"/>
  <c r="I429" i="13" s="1"/>
  <c r="I490" i="13" a="1"/>
  <c r="I490" i="13" s="1"/>
  <c r="I291" i="13" a="1"/>
  <c r="I291" i="13" s="1"/>
  <c r="I355" i="13" a="1"/>
  <c r="I355" i="13" s="1"/>
  <c r="I419" i="13" a="1"/>
  <c r="I419" i="13" s="1"/>
  <c r="I483" i="13" a="1"/>
  <c r="I483" i="13" s="1"/>
  <c r="I285" i="13" a="1"/>
  <c r="I285" i="13" s="1"/>
  <c r="I349" i="13" a="1"/>
  <c r="I349" i="13" s="1"/>
  <c r="I413" i="13" a="1"/>
  <c r="I413" i="13" s="1"/>
  <c r="I476" i="13" a="1"/>
  <c r="I476" i="13" s="1"/>
  <c r="I296" i="13" a="1"/>
  <c r="I296" i="13" s="1"/>
  <c r="I300" i="13" a="1"/>
  <c r="I300" i="13" s="1"/>
  <c r="I289" i="13" a="1"/>
  <c r="I289" i="13" s="1"/>
  <c r="I406" i="13" a="1"/>
  <c r="I406" i="13" s="1"/>
  <c r="I506" i="17" a="1"/>
  <c r="I506" i="17" s="1"/>
  <c r="I466" i="17" a="1"/>
  <c r="I466" i="17" s="1"/>
  <c r="I350" i="13" a="1"/>
  <c r="I350" i="13" s="1"/>
  <c r="I414" i="13" a="1"/>
  <c r="I414" i="13" s="1"/>
  <c r="I478" i="13" a="1"/>
  <c r="I478" i="13" s="1"/>
  <c r="I280" i="13" a="1"/>
  <c r="I280" i="13" s="1"/>
  <c r="I344" i="13" a="1"/>
  <c r="I344" i="13" s="1"/>
  <c r="I408" i="13" a="1"/>
  <c r="I408" i="13" s="1"/>
  <c r="I471" i="13" a="1"/>
  <c r="I471" i="13" s="1"/>
  <c r="I535" i="13" a="1"/>
  <c r="I535" i="13" s="1"/>
  <c r="I334" i="13" a="1"/>
  <c r="I334" i="13" s="1"/>
  <c r="I398" i="13" a="1"/>
  <c r="I398" i="13" s="1"/>
  <c r="I464" i="13" a="1"/>
  <c r="I464" i="13" s="1"/>
  <c r="I528" i="13" a="1"/>
  <c r="I528" i="13" s="1"/>
  <c r="I501" i="13" a="1"/>
  <c r="I501" i="13" s="1"/>
  <c r="I505" i="13" a="1"/>
  <c r="I505" i="13" s="1"/>
  <c r="I509" i="13" a="1"/>
  <c r="I509" i="13" s="1"/>
  <c r="I497" i="13" a="1"/>
  <c r="I497" i="13" s="1"/>
  <c r="I347" i="17" a="1"/>
  <c r="I347" i="17" s="1"/>
  <c r="I336" i="13" a="1"/>
  <c r="I336" i="13" s="1"/>
  <c r="I404" i="13" a="1"/>
  <c r="I404" i="13" s="1"/>
  <c r="I466" i="13" a="1"/>
  <c r="I466" i="13" s="1"/>
  <c r="I530" i="13" a="1"/>
  <c r="I530" i="13" s="1"/>
  <c r="I330" i="13" a="1"/>
  <c r="I330" i="13" s="1"/>
  <c r="I394" i="13" a="1"/>
  <c r="I394" i="13" s="1"/>
  <c r="I459" i="13" a="1"/>
  <c r="I459" i="13" s="1"/>
  <c r="I523" i="13" a="1"/>
  <c r="I523" i="13" s="1"/>
  <c r="I324" i="13" a="1"/>
  <c r="I324" i="13" s="1"/>
  <c r="I388" i="13" a="1"/>
  <c r="I388" i="13" s="1"/>
  <c r="I452" i="13" a="1"/>
  <c r="I452" i="13" s="1"/>
  <c r="I516" i="13" a="1"/>
  <c r="I516" i="13" s="1"/>
  <c r="I453" i="13" a="1"/>
  <c r="I453" i="13" s="1"/>
  <c r="I457" i="13" a="1"/>
  <c r="I457" i="13" s="1"/>
  <c r="I461" i="13" a="1"/>
  <c r="I461" i="13" s="1"/>
  <c r="I321" i="13" a="1"/>
  <c r="I321" i="13" s="1"/>
  <c r="I482" i="17" a="1"/>
  <c r="I482" i="17" s="1"/>
  <c r="I318" i="13" a="1"/>
  <c r="I318" i="13" s="1"/>
  <c r="I393" i="13" a="1"/>
  <c r="I393" i="13" s="1"/>
  <c r="I454" i="13" a="1"/>
  <c r="I454" i="13" s="1"/>
  <c r="I518" i="13" a="1"/>
  <c r="I518" i="13" s="1"/>
  <c r="I319" i="13" a="1"/>
  <c r="I319" i="13" s="1"/>
  <c r="I383" i="13" a="1"/>
  <c r="I383" i="13" s="1"/>
  <c r="I447" i="13" a="1"/>
  <c r="I447" i="13" s="1"/>
  <c r="I511" i="13" a="1"/>
  <c r="I511" i="13" s="1"/>
  <c r="I313" i="13" a="1"/>
  <c r="I313" i="13" s="1"/>
  <c r="I377" i="13" a="1"/>
  <c r="I377" i="13" s="1"/>
  <c r="I441" i="13" a="1"/>
  <c r="I441" i="13" s="1"/>
  <c r="I504" i="13" a="1"/>
  <c r="I504" i="13" s="1"/>
  <c r="I410" i="13" a="1"/>
  <c r="I410" i="13" s="1"/>
  <c r="I399" i="13" a="1"/>
  <c r="I399" i="13" s="1"/>
  <c r="I403" i="13" a="1"/>
  <c r="I403" i="13" s="1"/>
  <c r="I279" i="13" a="1"/>
  <c r="I279" i="13" s="1"/>
  <c r="I379" i="13" a="1"/>
  <c r="I379" i="13" s="1"/>
  <c r="I443" i="13" a="1"/>
  <c r="I443" i="13" s="1"/>
  <c r="I506" i="13" a="1"/>
  <c r="I506" i="13" s="1"/>
  <c r="I309" i="13" a="1"/>
  <c r="I309" i="13" s="1"/>
  <c r="I373" i="13" a="1"/>
  <c r="I373" i="13" s="1"/>
  <c r="I437" i="13" a="1"/>
  <c r="I437" i="13" s="1"/>
  <c r="I499" i="13" a="1"/>
  <c r="I499" i="13" s="1"/>
  <c r="I299" i="13" a="1"/>
  <c r="I299" i="13" s="1"/>
  <c r="I363" i="13" a="1"/>
  <c r="I363" i="13" s="1"/>
  <c r="I427" i="13" a="1"/>
  <c r="I427" i="13" s="1"/>
  <c r="I492" i="13" a="1"/>
  <c r="I492" i="13" s="1"/>
  <c r="I353" i="13" a="1"/>
  <c r="I353" i="13" s="1"/>
  <c r="I357" i="13" a="1"/>
  <c r="I357" i="13" s="1"/>
  <c r="I360" i="13" a="1"/>
  <c r="I360" i="13" s="1"/>
  <c r="I364" i="13" a="1"/>
  <c r="I364" i="13" s="1"/>
  <c r="I382" i="17" a="1"/>
  <c r="I382" i="17" s="1"/>
  <c r="I286" i="13" a="1"/>
  <c r="I286" i="13" s="1"/>
  <c r="I368" i="13" a="1"/>
  <c r="I368" i="13" s="1"/>
  <c r="I432" i="13" a="1"/>
  <c r="I432" i="13" s="1"/>
  <c r="I494" i="13" a="1"/>
  <c r="I494" i="13" s="1"/>
  <c r="I294" i="13" a="1"/>
  <c r="I294" i="13" s="1"/>
  <c r="I358" i="13" a="1"/>
  <c r="I358" i="13" s="1"/>
  <c r="I422" i="13" a="1"/>
  <c r="I422" i="13" s="1"/>
  <c r="I487" i="13" a="1"/>
  <c r="I487" i="13" s="1"/>
  <c r="I288" i="13" a="1"/>
  <c r="I288" i="13" s="1"/>
  <c r="I352" i="13" a="1"/>
  <c r="I352" i="13" s="1"/>
  <c r="I416" i="13" a="1"/>
  <c r="I416" i="13" s="1"/>
  <c r="I480" i="13" a="1"/>
  <c r="I480" i="13" s="1"/>
  <c r="I310" i="13" a="1"/>
  <c r="I310" i="13" s="1"/>
  <c r="I314" i="13" a="1"/>
  <c r="I314" i="13" s="1"/>
  <c r="I303" i="13" a="1"/>
  <c r="I303" i="13" s="1"/>
  <c r="I465" i="13" a="1"/>
  <c r="I465" i="13" s="1"/>
  <c r="I282" i="17" a="1"/>
  <c r="I282" i="17" s="1"/>
  <c r="I309" i="17" a="1"/>
  <c r="I309" i="17" s="1"/>
  <c r="I354" i="13" a="1"/>
  <c r="I354" i="13" s="1"/>
  <c r="I418" i="13" a="1"/>
  <c r="I418" i="13" s="1"/>
  <c r="I482" i="13" a="1"/>
  <c r="I482" i="13" s="1"/>
  <c r="I284" i="13" a="1"/>
  <c r="I284" i="13" s="1"/>
  <c r="I348" i="13" a="1"/>
  <c r="I348" i="13" s="1"/>
  <c r="I412" i="13" a="1"/>
  <c r="I412" i="13" s="1"/>
  <c r="I475" i="13" a="1"/>
  <c r="I475" i="13" s="1"/>
  <c r="I278" i="13" a="1"/>
  <c r="I278" i="13" s="1"/>
  <c r="I338" i="13" a="1"/>
  <c r="I338" i="13" s="1"/>
  <c r="I402" i="13" a="1"/>
  <c r="I402" i="13" s="1"/>
  <c r="I468" i="13" a="1"/>
  <c r="I468" i="13" s="1"/>
  <c r="I532" i="13" a="1"/>
  <c r="I532" i="13" s="1"/>
  <c r="I517" i="13" a="1"/>
  <c r="I517" i="13" s="1"/>
  <c r="I521" i="13" a="1"/>
  <c r="I521" i="13" s="1"/>
  <c r="I525" i="13" a="1"/>
  <c r="I525" i="13" s="1"/>
  <c r="I335" i="13" a="1"/>
  <c r="I335" i="13" s="1"/>
  <c r="I398" i="17" a="1"/>
  <c r="I398" i="17" s="1"/>
  <c r="I340" i="13" a="1"/>
  <c r="I340" i="13" s="1"/>
  <c r="I407" i="13" a="1"/>
  <c r="I407" i="13" s="1"/>
  <c r="I470" i="13" a="1"/>
  <c r="I470" i="13" s="1"/>
  <c r="I534" i="13" a="1"/>
  <c r="I534" i="13" s="1"/>
  <c r="I337" i="13" a="1"/>
  <c r="I337" i="13" s="1"/>
  <c r="I401" i="13" a="1"/>
  <c r="I401" i="13" s="1"/>
  <c r="I463" i="13" a="1"/>
  <c r="I463" i="13" s="1"/>
  <c r="I527" i="13" a="1"/>
  <c r="I527" i="13" s="1"/>
  <c r="I327" i="13" a="1"/>
  <c r="I327" i="13" s="1"/>
  <c r="I391" i="13" a="1"/>
  <c r="I391" i="13" s="1"/>
  <c r="I456" i="13" a="1"/>
  <c r="I456" i="13" s="1"/>
  <c r="I520" i="13" a="1"/>
  <c r="I520" i="13" s="1"/>
  <c r="I469" i="13" a="1"/>
  <c r="I469" i="13" s="1"/>
  <c r="I473" i="13" a="1"/>
  <c r="I473" i="13" s="1"/>
  <c r="I477" i="13" a="1"/>
  <c r="I477" i="13" s="1"/>
  <c r="I378" i="13" a="1"/>
  <c r="I378" i="13" s="1"/>
  <c r="I397" i="13" a="1"/>
  <c r="I397" i="13" s="1"/>
  <c r="I458" i="13" a="1"/>
  <c r="I458" i="13" s="1"/>
  <c r="I522" i="13" a="1"/>
  <c r="I522" i="13" s="1"/>
  <c r="I323" i="13" a="1"/>
  <c r="I323" i="13" s="1"/>
  <c r="I387" i="13" a="1"/>
  <c r="I387" i="13" s="1"/>
  <c r="I451" i="13" a="1"/>
  <c r="I451" i="13" s="1"/>
  <c r="I515" i="13" a="1"/>
  <c r="I515" i="13" s="1"/>
  <c r="I317" i="13" a="1"/>
  <c r="I317" i="13" s="1"/>
  <c r="I381" i="13" a="1"/>
  <c r="I381" i="13" s="1"/>
  <c r="I445" i="13" a="1"/>
  <c r="I445" i="13" s="1"/>
  <c r="I508" i="13" a="1"/>
  <c r="I508" i="13" s="1"/>
  <c r="I424" i="13" a="1"/>
  <c r="I424" i="13" s="1"/>
  <c r="I428" i="13" a="1"/>
  <c r="I428" i="13" s="1"/>
  <c r="I417" i="13" a="1"/>
  <c r="I417" i="13" s="1"/>
  <c r="I392" i="13" a="1"/>
  <c r="I392" i="13" s="1"/>
  <c r="I510" i="17" a="1"/>
  <c r="I510" i="17" s="1"/>
  <c r="I308" i="13" a="1"/>
  <c r="I308" i="13" s="1"/>
  <c r="I382" i="13" a="1"/>
  <c r="I382" i="13" s="1"/>
  <c r="I446" i="13" a="1"/>
  <c r="I446" i="13" s="1"/>
  <c r="I510" i="13" a="1"/>
  <c r="I510" i="13" s="1"/>
  <c r="I312" i="13" a="1"/>
  <c r="I312" i="13" s="1"/>
  <c r="I376" i="13" a="1"/>
  <c r="I376" i="13" s="1"/>
  <c r="I440" i="13" a="1"/>
  <c r="I440" i="13" s="1"/>
  <c r="I503" i="13" a="1"/>
  <c r="I503" i="13" s="1"/>
  <c r="I302" i="13" a="1"/>
  <c r="I302" i="13" s="1"/>
  <c r="I366" i="13" a="1"/>
  <c r="I366" i="13" s="1"/>
  <c r="I430" i="13" a="1"/>
  <c r="I430" i="13" s="1"/>
  <c r="I496" i="13" a="1"/>
  <c r="I496" i="13" s="1"/>
  <c r="I367" i="13" a="1"/>
  <c r="I367" i="13" s="1"/>
  <c r="I371" i="13" a="1"/>
  <c r="I371" i="13" s="1"/>
  <c r="I374" i="13" a="1"/>
  <c r="I374" i="13" s="1"/>
  <c r="I421" i="13" a="1"/>
  <c r="I421" i="13" s="1"/>
  <c r="I408" i="17" a="1"/>
  <c r="I408" i="17" s="1"/>
  <c r="I290" i="13" a="1"/>
  <c r="I290" i="13" s="1"/>
  <c r="I372" i="13" a="1"/>
  <c r="I372" i="13" s="1"/>
  <c r="I436" i="13" a="1"/>
  <c r="I436" i="13" s="1"/>
  <c r="I498" i="13" a="1"/>
  <c r="I498" i="13" s="1"/>
  <c r="I298" i="13" a="1"/>
  <c r="I298" i="13" s="1"/>
  <c r="I362" i="13" a="1"/>
  <c r="I362" i="13" s="1"/>
  <c r="I426" i="13" a="1"/>
  <c r="I426" i="13" s="1"/>
  <c r="I491" i="13" a="1"/>
  <c r="I491" i="13" s="1"/>
  <c r="I292" i="13" a="1"/>
  <c r="I292" i="13" s="1"/>
  <c r="I356" i="13" a="1"/>
  <c r="I356" i="13" s="1"/>
  <c r="I420" i="13" a="1"/>
  <c r="I420" i="13" s="1"/>
  <c r="I484" i="13" a="1"/>
  <c r="I484" i="13" s="1"/>
  <c r="I325" i="13" a="1"/>
  <c r="I325" i="13" s="1"/>
  <c r="I328" i="13" a="1"/>
  <c r="I328" i="13" s="1"/>
  <c r="I332" i="13" a="1"/>
  <c r="I332" i="13" s="1"/>
  <c r="I529" i="13" a="1"/>
  <c r="I529" i="13" s="1"/>
  <c r="I318" i="17" a="1"/>
  <c r="I318" i="17" s="1"/>
  <c r="I530" i="17" a="1"/>
  <c r="I530" i="17" s="1"/>
  <c r="I361" i="13" a="1"/>
  <c r="I361" i="13" s="1"/>
  <c r="I425" i="13" a="1"/>
  <c r="I425" i="13" s="1"/>
  <c r="I486" i="13" a="1"/>
  <c r="I486" i="13" s="1"/>
  <c r="I287" i="13" a="1"/>
  <c r="I287" i="13" s="1"/>
  <c r="I351" i="13" a="1"/>
  <c r="I351" i="13" s="1"/>
  <c r="I415" i="13" a="1"/>
  <c r="I415" i="13" s="1"/>
  <c r="I479" i="13" a="1"/>
  <c r="I479" i="13" s="1"/>
  <c r="I281" i="13" a="1"/>
  <c r="I281" i="13" s="1"/>
  <c r="I345" i="13" a="1"/>
  <c r="I345" i="13" s="1"/>
  <c r="I409" i="13" a="1"/>
  <c r="I409" i="13" s="1"/>
  <c r="I472" i="13" a="1"/>
  <c r="I472" i="13" s="1"/>
  <c r="I282" i="13" a="1"/>
  <c r="I282" i="13" s="1"/>
  <c r="I533" i="13" a="1"/>
  <c r="I533" i="13" s="1"/>
  <c r="I277" i="13" a="1"/>
  <c r="I277" i="13" s="1"/>
  <c r="I293" i="13" a="1"/>
  <c r="I293" i="13" s="1"/>
  <c r="I513" i="13" a="1"/>
  <c r="I513" i="13" s="1"/>
  <c r="I411" i="13" a="1"/>
  <c r="I411" i="13" s="1"/>
  <c r="I474" i="13" a="1"/>
  <c r="I474" i="13" s="1"/>
  <c r="I411" i="17" a="1"/>
  <c r="I411" i="17" s="1"/>
  <c r="I341" i="13" a="1"/>
  <c r="I341" i="13" s="1"/>
  <c r="I405" i="13" a="1"/>
  <c r="I405" i="13" s="1"/>
  <c r="I467" i="13" a="1"/>
  <c r="I467" i="13" s="1"/>
  <c r="I531" i="13" a="1"/>
  <c r="I531" i="13" s="1"/>
  <c r="I331" i="13" a="1"/>
  <c r="I331" i="13" s="1"/>
  <c r="I395" i="13" a="1"/>
  <c r="I395" i="13" s="1"/>
  <c r="I460" i="13" a="1"/>
  <c r="I460" i="13" s="1"/>
  <c r="I524" i="13" a="1"/>
  <c r="I524" i="13" s="1"/>
  <c r="I485" i="13" a="1"/>
  <c r="I485" i="13" s="1"/>
  <c r="I489" i="13" a="1"/>
  <c r="I489" i="13" s="1"/>
  <c r="I493" i="13" a="1"/>
  <c r="I493" i="13" s="1"/>
  <c r="I435" i="13" a="1"/>
  <c r="I435" i="13" s="1"/>
  <c r="I498" i="17" a="1"/>
  <c r="I498" i="17" s="1"/>
  <c r="I333" i="13" a="1"/>
  <c r="I333" i="13" s="1"/>
  <c r="I400" i="13" a="1"/>
  <c r="I400" i="13" s="1"/>
  <c r="I462" i="13" a="1"/>
  <c r="I462" i="13" s="1"/>
  <c r="I526" i="13" a="1"/>
  <c r="I526" i="13" s="1"/>
  <c r="I326" i="13" a="1"/>
  <c r="I326" i="13" s="1"/>
  <c r="I390" i="13" a="1"/>
  <c r="I390" i="13" s="1"/>
  <c r="I455" i="13" a="1"/>
  <c r="I455" i="13" s="1"/>
  <c r="I519" i="13" a="1"/>
  <c r="I519" i="13" s="1"/>
  <c r="I320" i="13" a="1"/>
  <c r="I320" i="13" s="1"/>
  <c r="I384" i="13" a="1"/>
  <c r="I384" i="13" s="1"/>
  <c r="I448" i="13" a="1"/>
  <c r="I448" i="13" s="1"/>
  <c r="I512" i="13" a="1"/>
  <c r="I512" i="13" s="1"/>
  <c r="I438" i="13" a="1"/>
  <c r="I438" i="13" s="1"/>
  <c r="I442" i="13" a="1"/>
  <c r="I442" i="13" s="1"/>
  <c r="I431" i="13" a="1"/>
  <c r="I431" i="13" s="1"/>
  <c r="I449" i="13" a="1"/>
  <c r="I449" i="13" s="1"/>
  <c r="I373" i="17" a="1"/>
  <c r="I373" i="17" s="1"/>
  <c r="I315" i="13" a="1"/>
  <c r="I315" i="13" s="1"/>
  <c r="I386" i="13" a="1"/>
  <c r="I386" i="13" s="1"/>
  <c r="I450" i="13" a="1"/>
  <c r="I450" i="13" s="1"/>
  <c r="I514" i="13" a="1"/>
  <c r="I514" i="13" s="1"/>
  <c r="I316" i="13" a="1"/>
  <c r="I316" i="13" s="1"/>
  <c r="I380" i="13" a="1"/>
  <c r="I380" i="13" s="1"/>
  <c r="I444" i="13" a="1"/>
  <c r="I444" i="13" s="1"/>
  <c r="I507" i="13" a="1"/>
  <c r="I507" i="13" s="1"/>
  <c r="I306" i="13" a="1"/>
  <c r="I306" i="13" s="1"/>
  <c r="I370" i="13" a="1"/>
  <c r="I370" i="13" s="1"/>
  <c r="I434" i="13" a="1"/>
  <c r="I434" i="13" s="1"/>
  <c r="I500" i="13" a="1"/>
  <c r="I500" i="13" s="1"/>
  <c r="I396" i="13" a="1"/>
  <c r="I396" i="13" s="1"/>
  <c r="I385" i="13" a="1"/>
  <c r="I385" i="13" s="1"/>
  <c r="I389" i="13" a="1"/>
  <c r="I389" i="13" s="1"/>
  <c r="I481" i="13" a="1"/>
  <c r="I481" i="13" s="1"/>
  <c r="I446" i="17" a="1"/>
  <c r="I446" i="17" s="1"/>
  <c r="I301" i="13" a="1"/>
  <c r="I301" i="13" s="1"/>
  <c r="I375" i="13" a="1"/>
  <c r="I375" i="13" s="1"/>
  <c r="I439" i="13" a="1"/>
  <c r="I439" i="13" s="1"/>
  <c r="I502" i="13" a="1"/>
  <c r="I502" i="13" s="1"/>
  <c r="I305" i="13" a="1"/>
  <c r="I305" i="13" s="1"/>
  <c r="I369" i="13" a="1"/>
  <c r="I369" i="13" s="1"/>
  <c r="I433" i="13" a="1"/>
  <c r="I433" i="13" s="1"/>
  <c r="I495" i="13" a="1"/>
  <c r="I495" i="13" s="1"/>
  <c r="I295" i="13" a="1"/>
  <c r="I295" i="13" s="1"/>
  <c r="I359" i="13" a="1"/>
  <c r="I359" i="13" s="1"/>
  <c r="I423" i="13" a="1"/>
  <c r="I423" i="13" s="1"/>
  <c r="I488" i="13" a="1"/>
  <c r="I488" i="13" s="1"/>
  <c r="I339" i="13" a="1"/>
  <c r="I339" i="13" s="1"/>
  <c r="I342" i="13" a="1"/>
  <c r="I342" i="13" s="1"/>
  <c r="I346" i="13" a="1"/>
  <c r="I346" i="13" s="1"/>
  <c r="I307" i="13" a="1"/>
  <c r="I307" i="13" s="1"/>
  <c r="G783" i="13"/>
  <c r="G1048" i="13" s="1"/>
  <c r="G1313" i="13" s="1"/>
  <c r="G609" i="13"/>
  <c r="G874" i="13" s="1"/>
  <c r="G1139" i="13" s="1"/>
  <c r="G716" i="13"/>
  <c r="G981" i="13" s="1"/>
  <c r="G1246" i="13" s="1"/>
  <c r="G685" i="13"/>
  <c r="G950" i="13" s="1"/>
  <c r="G1215" i="13" s="1"/>
  <c r="G555" i="13"/>
  <c r="G820" i="13" s="1"/>
  <c r="G1085" i="13" s="1"/>
  <c r="G781" i="13"/>
  <c r="G1046" i="13" s="1"/>
  <c r="G1311" i="13" s="1"/>
  <c r="G554" i="13"/>
  <c r="G819" i="13" s="1"/>
  <c r="G779" i="13"/>
  <c r="G1044" i="13" s="1"/>
  <c r="G1309" i="13" s="1"/>
  <c r="G625" i="13"/>
  <c r="G890" i="13" s="1"/>
  <c r="G715" i="13"/>
  <c r="G980" i="13" s="1"/>
  <c r="G1245" i="13" s="1"/>
  <c r="G697" i="13"/>
  <c r="G962" i="13" s="1"/>
  <c r="G1227" i="13" s="1"/>
  <c r="G742" i="13"/>
  <c r="G1007" i="13" s="1"/>
  <c r="G1272" i="13" s="1"/>
  <c r="G743" i="13"/>
  <c r="G1008" i="13" s="1"/>
  <c r="G1273" i="13" s="1"/>
  <c r="G585" i="13"/>
  <c r="G850" i="13" s="1"/>
  <c r="G1115" i="13" s="1"/>
  <c r="G548" i="13"/>
  <c r="G813" i="13" s="1"/>
  <c r="G1078" i="13" s="1"/>
  <c r="G658" i="13"/>
  <c r="G923" i="13" s="1"/>
  <c r="G1188" i="13" s="1"/>
  <c r="G732" i="13"/>
  <c r="G997" i="13" s="1"/>
  <c r="G1262" i="13" s="1"/>
  <c r="G692" i="13"/>
  <c r="G957" i="13" s="1"/>
  <c r="G1222" i="13" s="1"/>
  <c r="H18" i="9"/>
  <c r="H424" i="17" a="1"/>
  <c r="H424" i="17" s="1"/>
  <c r="H451" i="17" a="1"/>
  <c r="H451" i="17" s="1"/>
  <c r="H476" i="17" a="1"/>
  <c r="H476" i="17" s="1"/>
  <c r="H385" i="17" a="1"/>
  <c r="H385" i="17" s="1"/>
  <c r="H294" i="13" a="1"/>
  <c r="H294" i="13" s="1"/>
  <c r="H533" i="13" a="1"/>
  <c r="H533" i="13" s="1"/>
  <c r="H290" i="17" a="1"/>
  <c r="H290" i="17" s="1"/>
  <c r="H486" i="17" a="1"/>
  <c r="H486" i="17" s="1"/>
  <c r="H515" i="17" a="1"/>
  <c r="H515" i="17" s="1"/>
  <c r="H337" i="17" a="1"/>
  <c r="H337" i="17" s="1"/>
  <c r="H289" i="13" a="1"/>
  <c r="H289" i="13" s="1"/>
  <c r="H358" i="13" a="1"/>
  <c r="H358" i="13" s="1"/>
  <c r="H298" i="17" a="1"/>
  <c r="H298" i="17" s="1"/>
  <c r="H322" i="17" a="1"/>
  <c r="H322" i="17" s="1"/>
  <c r="H349" i="17" a="1"/>
  <c r="H349" i="17" s="1"/>
  <c r="H314" i="17" a="1"/>
  <c r="H314" i="17" s="1"/>
  <c r="H360" i="17" a="1"/>
  <c r="H360" i="17" s="1"/>
  <c r="H386" i="17" a="1"/>
  <c r="H386" i="17" s="1"/>
  <c r="H413" i="17" a="1"/>
  <c r="H413" i="17" s="1"/>
  <c r="H305" i="17" a="1"/>
  <c r="H305" i="17" s="1"/>
  <c r="H353" i="13" a="1"/>
  <c r="H353" i="13" s="1"/>
  <c r="H395" i="13" a="1"/>
  <c r="H395" i="13" s="1"/>
  <c r="H455" i="13" a="1"/>
  <c r="H455" i="13" s="1"/>
  <c r="H381" i="13" a="1"/>
  <c r="H381" i="13" s="1"/>
  <c r="H458" i="17" a="1"/>
  <c r="H458" i="17" s="1"/>
  <c r="H487" i="17" a="1"/>
  <c r="H487" i="17" s="1"/>
  <c r="H512" i="17" a="1"/>
  <c r="H512" i="17" s="1"/>
  <c r="H410" i="17" a="1"/>
  <c r="H410" i="17" s="1"/>
  <c r="H330" i="13" a="1"/>
  <c r="H330" i="13" s="1"/>
  <c r="H368" i="13" a="1"/>
  <c r="H368" i="13" s="1"/>
  <c r="H428" i="13" a="1"/>
  <c r="H428" i="13" s="1"/>
  <c r="H429" i="13" a="1"/>
  <c r="H429" i="13" s="1"/>
  <c r="H430" i="17" a="1"/>
  <c r="H430" i="17" s="1"/>
  <c r="H459" i="17" a="1"/>
  <c r="H459" i="17" s="1"/>
  <c r="H484" i="17" a="1"/>
  <c r="H484" i="17" s="1"/>
  <c r="H497" i="17" a="1"/>
  <c r="H497" i="17" s="1"/>
  <c r="H305" i="13" a="1"/>
  <c r="H305" i="13" s="1"/>
  <c r="H372" i="17" a="1"/>
  <c r="H372" i="17" s="1"/>
  <c r="H399" i="13" a="1"/>
  <c r="H399" i="13" s="1"/>
  <c r="H476" i="13" a="1"/>
  <c r="H476" i="13" s="1"/>
  <c r="H504" i="17" a="1"/>
  <c r="H504" i="17" s="1"/>
  <c r="H418" i="13" a="1"/>
  <c r="H418" i="13" s="1"/>
  <c r="H520" i="17" a="1"/>
  <c r="H520" i="17" s="1"/>
  <c r="H434" i="13" a="1"/>
  <c r="H434" i="13" s="1"/>
  <c r="H472" i="17" a="1"/>
  <c r="H472" i="17" s="1"/>
  <c r="H386" i="13" a="1"/>
  <c r="H386" i="13" s="1"/>
  <c r="H488" i="17" a="1"/>
  <c r="H488" i="17" s="1"/>
  <c r="H402" i="13" a="1"/>
  <c r="H402" i="13" s="1"/>
  <c r="H376" i="17" a="1"/>
  <c r="H376" i="17" s="1"/>
  <c r="H402" i="17" a="1"/>
  <c r="H402" i="17" s="1"/>
  <c r="H429" i="17" a="1"/>
  <c r="H429" i="17" s="1"/>
  <c r="H369" i="17" a="1"/>
  <c r="H369" i="17" s="1"/>
  <c r="H340" i="13" a="1"/>
  <c r="H340" i="13" s="1"/>
  <c r="H485" i="13" a="1"/>
  <c r="H485" i="13" s="1"/>
  <c r="H280" i="13" a="1"/>
  <c r="H280" i="13" s="1"/>
  <c r="H387" i="13" a="1"/>
  <c r="H387" i="13" s="1"/>
  <c r="H347" i="17" a="1"/>
  <c r="H347" i="17" s="1"/>
  <c r="H377" i="17" a="1"/>
  <c r="H377" i="17" s="1"/>
  <c r="H400" i="17" a="1"/>
  <c r="H400" i="17" s="1"/>
  <c r="H521" i="17" a="1"/>
  <c r="H521" i="17" s="1"/>
  <c r="H311" i="13" a="1"/>
  <c r="H311" i="13" s="1"/>
  <c r="H457" i="13" a="1"/>
  <c r="H457" i="13" s="1"/>
  <c r="H510" i="13" a="1"/>
  <c r="H510" i="13" s="1"/>
  <c r="H480" i="13" a="1"/>
  <c r="H480" i="13" s="1"/>
  <c r="H318" i="17" a="1"/>
  <c r="H318" i="17" s="1"/>
  <c r="H348" i="17" a="1"/>
  <c r="H348" i="17" s="1"/>
  <c r="H371" i="17" a="1"/>
  <c r="H371" i="17" s="1"/>
  <c r="H404" i="17" a="1"/>
  <c r="H404" i="17" s="1"/>
  <c r="H284" i="13" a="1"/>
  <c r="H284" i="13" s="1"/>
  <c r="H426" i="13" a="1"/>
  <c r="H426" i="13" s="1"/>
  <c r="H482" i="13" a="1"/>
  <c r="H482" i="13" s="1"/>
  <c r="H371" i="13" a="1"/>
  <c r="H371" i="13" s="1"/>
  <c r="H514" i="17" a="1"/>
  <c r="H514" i="17" s="1"/>
  <c r="H367" i="13" a="1"/>
  <c r="H367" i="13" s="1"/>
  <c r="H302" i="17" a="1"/>
  <c r="H302" i="17" s="1"/>
  <c r="H385" i="13" a="1"/>
  <c r="H385" i="13" s="1"/>
  <c r="H482" i="17" a="1"/>
  <c r="H482" i="17" s="1"/>
  <c r="H355" i="13" a="1"/>
  <c r="H355" i="13" s="1"/>
  <c r="H498" i="17" a="1"/>
  <c r="H498" i="17" s="1"/>
  <c r="H299" i="13" a="1"/>
  <c r="H299" i="13" s="1"/>
  <c r="H294" i="17" a="1"/>
  <c r="H294" i="17" s="1"/>
  <c r="H518" i="17" a="1"/>
  <c r="H518" i="17" s="1"/>
  <c r="H317" i="17" a="1"/>
  <c r="H317" i="17" s="1"/>
  <c r="H469" i="17" a="1"/>
  <c r="H469" i="17" s="1"/>
  <c r="H321" i="13" a="1"/>
  <c r="H321" i="13" s="1"/>
  <c r="H372" i="13" a="1"/>
  <c r="H372" i="13" s="1"/>
  <c r="H427" i="13" a="1"/>
  <c r="H427" i="13" s="1"/>
  <c r="H487" i="13" a="1"/>
  <c r="H487" i="13" s="1"/>
  <c r="H297" i="17" a="1"/>
  <c r="H297" i="17" s="1"/>
  <c r="H490" i="17" a="1"/>
  <c r="H490" i="17" s="1"/>
  <c r="H519" i="17" a="1"/>
  <c r="H519" i="17" s="1"/>
  <c r="H362" i="17" a="1"/>
  <c r="H362" i="17" s="1"/>
  <c r="H293" i="13" a="1"/>
  <c r="H293" i="13" s="1"/>
  <c r="H362" i="13" a="1"/>
  <c r="H362" i="13" s="1"/>
  <c r="H398" i="13" a="1"/>
  <c r="H398" i="13" s="1"/>
  <c r="H459" i="13" a="1"/>
  <c r="H459" i="13" s="1"/>
  <c r="H419" i="13" a="1"/>
  <c r="H419" i="13" s="1"/>
  <c r="H462" i="17" a="1"/>
  <c r="H462" i="17" s="1"/>
  <c r="H491" i="17" a="1"/>
  <c r="H491" i="17" s="1"/>
  <c r="H516" i="17" a="1"/>
  <c r="H516" i="17" s="1"/>
  <c r="H465" i="17" a="1"/>
  <c r="H465" i="17" s="1"/>
  <c r="H337" i="13" a="1"/>
  <c r="H337" i="13" s="1"/>
  <c r="H373" i="13" a="1"/>
  <c r="H373" i="13" s="1"/>
  <c r="H431" i="13" a="1"/>
  <c r="H431" i="13" s="1"/>
  <c r="H456" i="13" a="1"/>
  <c r="H456" i="13" s="1"/>
  <c r="H417" i="17" a="1"/>
  <c r="H417" i="17" s="1"/>
  <c r="H322" i="13" a="1"/>
  <c r="H322" i="13" s="1"/>
  <c r="H458" i="13" a="1"/>
  <c r="H458" i="13" s="1"/>
  <c r="H519" i="13" a="1"/>
  <c r="H519" i="13" s="1"/>
  <c r="H301" i="17" a="1"/>
  <c r="H301" i="17" s="1"/>
  <c r="H522" i="17" a="1"/>
  <c r="H522" i="17" s="1"/>
  <c r="H320" i="17" a="1"/>
  <c r="H320" i="17" s="1"/>
  <c r="H485" i="17" a="1"/>
  <c r="H485" i="17" s="1"/>
  <c r="H325" i="13" a="1"/>
  <c r="H325" i="13" s="1"/>
  <c r="H375" i="13" a="1"/>
  <c r="H375" i="13" s="1"/>
  <c r="H430" i="13" a="1"/>
  <c r="H430" i="13" s="1"/>
  <c r="H491" i="13" a="1"/>
  <c r="H491" i="13" s="1"/>
  <c r="H300" i="17" a="1"/>
  <c r="H300" i="17" s="1"/>
  <c r="H494" i="17" a="1"/>
  <c r="H494" i="17" s="1"/>
  <c r="H523" i="17" a="1"/>
  <c r="H523" i="17" s="1"/>
  <c r="H375" i="17" a="1"/>
  <c r="H375" i="17" s="1"/>
  <c r="H296" i="13" a="1"/>
  <c r="H296" i="13" s="1"/>
  <c r="H369" i="13" a="1"/>
  <c r="H369" i="13" s="1"/>
  <c r="H405" i="13" a="1"/>
  <c r="H405" i="13" s="1"/>
  <c r="H463" i="13" a="1"/>
  <c r="H463" i="13" s="1"/>
  <c r="H445" i="13" a="1"/>
  <c r="H445" i="13" s="1"/>
  <c r="H308" i="17" a="1"/>
  <c r="H308" i="17" s="1"/>
  <c r="H403" i="13" a="1"/>
  <c r="H403" i="13" s="1"/>
  <c r="H526" i="17" a="1"/>
  <c r="H526" i="17" s="1"/>
  <c r="H472" i="13" a="1"/>
  <c r="H472" i="13" s="1"/>
  <c r="H534" i="17" a="1"/>
  <c r="H534" i="17" s="1"/>
  <c r="H406" i="13" a="1"/>
  <c r="H406" i="13" s="1"/>
  <c r="H535" i="17" a="1"/>
  <c r="H535" i="17" s="1"/>
  <c r="H508" i="13" a="1"/>
  <c r="H508" i="13" s="1"/>
  <c r="H440" i="17" a="1"/>
  <c r="H440" i="17" s="1"/>
  <c r="H467" i="17" a="1"/>
  <c r="H467" i="17" s="1"/>
  <c r="H492" i="17" a="1"/>
  <c r="H492" i="17" s="1"/>
  <c r="H346" i="17" a="1"/>
  <c r="H346" i="17" s="1"/>
  <c r="H312" i="13" a="1"/>
  <c r="H312" i="13" s="1"/>
  <c r="H302" i="13" a="1"/>
  <c r="H302" i="13" s="1"/>
  <c r="H409" i="13" a="1"/>
  <c r="H409" i="13" s="1"/>
  <c r="H295" i="13" a="1"/>
  <c r="H295" i="13" s="1"/>
  <c r="H411" i="17" a="1"/>
  <c r="H411" i="17" s="1"/>
  <c r="H441" i="17" a="1"/>
  <c r="H441" i="17" s="1"/>
  <c r="H464" i="17" a="1"/>
  <c r="H464" i="17" s="1"/>
  <c r="H525" i="17" a="1"/>
  <c r="H525" i="17" s="1"/>
  <c r="H282" i="13" a="1"/>
  <c r="H282" i="13" s="1"/>
  <c r="H521" i="13" a="1"/>
  <c r="H521" i="13" s="1"/>
  <c r="H380" i="13" a="1"/>
  <c r="H380" i="13" s="1"/>
  <c r="H532" i="13" a="1"/>
  <c r="H532" i="13" s="1"/>
  <c r="H382" i="17" a="1"/>
  <c r="H382" i="17" s="1"/>
  <c r="H412" i="17" a="1"/>
  <c r="H412" i="17" s="1"/>
  <c r="H435" i="17" a="1"/>
  <c r="H435" i="17" s="1"/>
  <c r="H407" i="17" a="1"/>
  <c r="H407" i="17" s="1"/>
  <c r="H347" i="13" a="1"/>
  <c r="H347" i="13" s="1"/>
  <c r="H493" i="13" a="1"/>
  <c r="H493" i="13" s="1"/>
  <c r="H306" i="13" a="1"/>
  <c r="H306" i="13" s="1"/>
  <c r="H413" i="13" a="1"/>
  <c r="H413" i="13" s="1"/>
  <c r="H310" i="17" a="1"/>
  <c r="H310" i="17" s="1"/>
  <c r="H424" i="13" a="1"/>
  <c r="H424" i="13" s="1"/>
  <c r="H326" i="17" a="1"/>
  <c r="H326" i="17" s="1"/>
  <c r="H440" i="13" a="1"/>
  <c r="H440" i="13" s="1"/>
  <c r="H511" i="17" a="1"/>
  <c r="H511" i="17" s="1"/>
  <c r="H392" i="13" a="1"/>
  <c r="H392" i="13" s="1"/>
  <c r="H527" i="17" a="1"/>
  <c r="H527" i="17" s="1"/>
  <c r="H408" i="13" a="1"/>
  <c r="H408" i="13" s="1"/>
  <c r="H328" i="17" a="1"/>
  <c r="H328" i="17" s="1"/>
  <c r="H354" i="17" a="1"/>
  <c r="H354" i="17" s="1"/>
  <c r="H381" i="17" a="1"/>
  <c r="H381" i="17" s="1"/>
  <c r="H442" i="17" a="1"/>
  <c r="H442" i="17" s="1"/>
  <c r="H290" i="13" a="1"/>
  <c r="H290" i="13" s="1"/>
  <c r="H436" i="13" a="1"/>
  <c r="H436" i="13" s="1"/>
  <c r="H490" i="13" a="1"/>
  <c r="H490" i="13" s="1"/>
  <c r="H397" i="13" a="1"/>
  <c r="H397" i="13" s="1"/>
  <c r="H287" i="17" a="1"/>
  <c r="H287" i="17" s="1"/>
  <c r="H329" i="17" a="1"/>
  <c r="H329" i="17" s="1"/>
  <c r="H352" i="17" a="1"/>
  <c r="H352" i="17" s="1"/>
  <c r="H327" i="17" a="1"/>
  <c r="H327" i="17" s="1"/>
  <c r="H357" i="13" a="1"/>
  <c r="H357" i="13" s="1"/>
  <c r="H407" i="13" a="1"/>
  <c r="H407" i="13" s="1"/>
  <c r="H462" i="13" a="1"/>
  <c r="H462" i="13" s="1"/>
  <c r="H523" i="13" a="1"/>
  <c r="H523" i="13" s="1"/>
  <c r="H278" i="17" a="1"/>
  <c r="H278" i="17" s="1"/>
  <c r="H279" i="17" a="1"/>
  <c r="H279" i="17" s="1"/>
  <c r="H323" i="17" a="1"/>
  <c r="H323" i="17" s="1"/>
  <c r="H501" i="17" a="1"/>
  <c r="H501" i="17" s="1"/>
  <c r="H328" i="13" a="1"/>
  <c r="H328" i="13" s="1"/>
  <c r="H378" i="13" a="1"/>
  <c r="H378" i="13" s="1"/>
  <c r="H437" i="13" a="1"/>
  <c r="H437" i="13" s="1"/>
  <c r="H495" i="13" a="1"/>
  <c r="H495" i="13" s="1"/>
  <c r="H325" i="17" a="1"/>
  <c r="H325" i="17" s="1"/>
  <c r="H287" i="13" a="1"/>
  <c r="H287" i="13" s="1"/>
  <c r="H341" i="17" a="1"/>
  <c r="H341" i="17" s="1"/>
  <c r="H304" i="13" a="1"/>
  <c r="H304" i="13" s="1"/>
  <c r="H295" i="17" a="1"/>
  <c r="H295" i="17" s="1"/>
  <c r="H346" i="13" a="1"/>
  <c r="H346" i="13" s="1"/>
  <c r="H404" i="13" a="1"/>
  <c r="H404" i="13" s="1"/>
  <c r="H522" i="13" a="1"/>
  <c r="H522" i="13" s="1"/>
  <c r="H528" i="13" a="1"/>
  <c r="H528" i="13" s="1"/>
  <c r="H331" i="17" a="1"/>
  <c r="H331" i="17" s="1"/>
  <c r="H361" i="17" a="1"/>
  <c r="H361" i="17" s="1"/>
  <c r="H384" i="17" a="1"/>
  <c r="H384" i="17" s="1"/>
  <c r="H457" i="17" a="1"/>
  <c r="H457" i="17" s="1"/>
  <c r="H297" i="13" a="1"/>
  <c r="H297" i="13" s="1"/>
  <c r="H439" i="13" a="1"/>
  <c r="H439" i="13" s="1"/>
  <c r="H494" i="13" a="1"/>
  <c r="H494" i="13" s="1"/>
  <c r="H422" i="13" a="1"/>
  <c r="H422" i="13" s="1"/>
  <c r="H299" i="17" a="1"/>
  <c r="H299" i="17" s="1"/>
  <c r="H332" i="17" a="1"/>
  <c r="H332" i="17" s="1"/>
  <c r="H355" i="17" a="1"/>
  <c r="H355" i="17" s="1"/>
  <c r="H340" i="17" a="1"/>
  <c r="H340" i="17" s="1"/>
  <c r="H360" i="13" a="1"/>
  <c r="H360" i="13" s="1"/>
  <c r="H410" i="13" a="1"/>
  <c r="H410" i="13" s="1"/>
  <c r="H466" i="13" a="1"/>
  <c r="H466" i="13" s="1"/>
  <c r="H527" i="13" a="1"/>
  <c r="H527" i="13" s="1"/>
  <c r="H450" i="17" a="1"/>
  <c r="H450" i="17" s="1"/>
  <c r="H323" i="13" a="1"/>
  <c r="H323" i="13" s="1"/>
  <c r="H466" i="17" a="1"/>
  <c r="H466" i="17" s="1"/>
  <c r="H341" i="13" a="1"/>
  <c r="H341" i="13" s="1"/>
  <c r="H421" i="17" a="1"/>
  <c r="H421" i="17" s="1"/>
  <c r="H291" i="13" a="1"/>
  <c r="H291" i="13" s="1"/>
  <c r="H437" i="17" a="1"/>
  <c r="H437" i="17" s="1"/>
  <c r="H309" i="13" a="1"/>
  <c r="H309" i="13" s="1"/>
  <c r="H280" i="17" a="1"/>
  <c r="H280" i="17" s="1"/>
  <c r="H502" i="17" a="1"/>
  <c r="H502" i="17" s="1"/>
  <c r="H293" i="17" a="1"/>
  <c r="H293" i="17" s="1"/>
  <c r="H401" i="17" a="1"/>
  <c r="H401" i="17" s="1"/>
  <c r="H303" i="13" a="1"/>
  <c r="H303" i="13" s="1"/>
  <c r="H313" i="13" a="1"/>
  <c r="H313" i="13" s="1"/>
  <c r="H411" i="13" a="1"/>
  <c r="H411" i="13" s="1"/>
  <c r="H471" i="13" a="1"/>
  <c r="H471" i="13" s="1"/>
  <c r="H524" i="13" a="1"/>
  <c r="H524" i="13" s="1"/>
  <c r="H474" i="17" a="1"/>
  <c r="H474" i="17" s="1"/>
  <c r="H503" i="17" a="1"/>
  <c r="H503" i="17" s="1"/>
  <c r="H284" i="17" a="1"/>
  <c r="H284" i="17" s="1"/>
  <c r="H278" i="13" a="1"/>
  <c r="H278" i="13" s="1"/>
  <c r="H348" i="13" a="1"/>
  <c r="H348" i="13" s="1"/>
  <c r="H382" i="13" a="1"/>
  <c r="H382" i="13" s="1"/>
  <c r="H444" i="13" a="1"/>
  <c r="H444" i="13" s="1"/>
  <c r="H504" i="13" a="1"/>
  <c r="H504" i="13" s="1"/>
  <c r="H446" i="17" a="1"/>
  <c r="H446" i="17" s="1"/>
  <c r="H475" i="17" a="1"/>
  <c r="H475" i="17" s="1"/>
  <c r="H500" i="17" a="1"/>
  <c r="H500" i="17" s="1"/>
  <c r="H513" i="17" a="1"/>
  <c r="H513" i="17" s="1"/>
  <c r="H319" i="13" a="1"/>
  <c r="H319" i="13" s="1"/>
  <c r="H331" i="13" a="1"/>
  <c r="H331" i="13" s="1"/>
  <c r="H415" i="13" a="1"/>
  <c r="H415" i="13" s="1"/>
  <c r="H390" i="13" a="1"/>
  <c r="H390" i="13" s="1"/>
  <c r="H453" i="17" a="1"/>
  <c r="H453" i="17" s="1"/>
  <c r="H483" i="13" a="1"/>
  <c r="H483" i="13" s="1"/>
  <c r="H517" i="17" a="1"/>
  <c r="H517" i="17" s="1"/>
  <c r="H499" i="13" a="1"/>
  <c r="H499" i="13" s="1"/>
  <c r="H324" i="17" a="1"/>
  <c r="H324" i="17" s="1"/>
  <c r="H451" i="13" a="1"/>
  <c r="H451" i="13" s="1"/>
  <c r="H388" i="17" a="1"/>
  <c r="H388" i="17" s="1"/>
  <c r="H467" i="13" a="1"/>
  <c r="H467" i="13" s="1"/>
  <c r="H392" i="17" a="1"/>
  <c r="H392" i="17" s="1"/>
  <c r="H418" i="17" a="1"/>
  <c r="H418" i="17" s="1"/>
  <c r="H445" i="17" a="1"/>
  <c r="H445" i="17" s="1"/>
  <c r="H433" i="17" a="1"/>
  <c r="H433" i="17" s="1"/>
  <c r="H354" i="13" a="1"/>
  <c r="H354" i="13" s="1"/>
  <c r="H501" i="13" a="1"/>
  <c r="H501" i="13" s="1"/>
  <c r="H334" i="13" a="1"/>
  <c r="H334" i="13" s="1"/>
  <c r="H452" i="13" a="1"/>
  <c r="H452" i="13" s="1"/>
  <c r="H363" i="17" a="1"/>
  <c r="H363" i="17" s="1"/>
  <c r="H393" i="17" a="1"/>
  <c r="H393" i="17" s="1"/>
  <c r="H416" i="17" a="1"/>
  <c r="H416" i="17" s="1"/>
  <c r="H330" i="17" a="1"/>
  <c r="H330" i="17" s="1"/>
  <c r="H329" i="13" a="1"/>
  <c r="H329" i="13" s="1"/>
  <c r="H473" i="13" a="1"/>
  <c r="H473" i="13" s="1"/>
  <c r="H526" i="13" a="1"/>
  <c r="H526" i="13" s="1"/>
  <c r="H283" i="13" a="1"/>
  <c r="H283" i="13" s="1"/>
  <c r="H334" i="17" a="1"/>
  <c r="H334" i="17" s="1"/>
  <c r="H364" i="17" a="1"/>
  <c r="H364" i="17" s="1"/>
  <c r="H387" i="17" a="1"/>
  <c r="H387" i="17" s="1"/>
  <c r="H473" i="17" a="1"/>
  <c r="H473" i="17" s="1"/>
  <c r="H301" i="13" a="1"/>
  <c r="H301" i="13" s="1"/>
  <c r="H442" i="13" a="1"/>
  <c r="H442" i="13" s="1"/>
  <c r="H498" i="13" a="1"/>
  <c r="H498" i="13" s="1"/>
  <c r="H435" i="13" a="1"/>
  <c r="H435" i="13" s="1"/>
  <c r="H351" i="17" a="1"/>
  <c r="H351" i="17" s="1"/>
  <c r="H469" i="13" a="1"/>
  <c r="H469" i="13" s="1"/>
  <c r="H393" i="13" a="1"/>
  <c r="H393" i="13" s="1"/>
  <c r="H432" i="13" a="1"/>
  <c r="H432" i="13" s="1"/>
  <c r="H395" i="17" a="1"/>
  <c r="H395" i="17" s="1"/>
  <c r="H425" i="17" a="1"/>
  <c r="H425" i="17" s="1"/>
  <c r="H448" i="17" a="1"/>
  <c r="H448" i="17" s="1"/>
  <c r="H461" i="17" a="1"/>
  <c r="H461" i="17" s="1"/>
  <c r="H361" i="13" a="1"/>
  <c r="H361" i="13" s="1"/>
  <c r="H505" i="13" a="1"/>
  <c r="H505" i="13" s="1"/>
  <c r="H349" i="13" a="1"/>
  <c r="H349" i="13" s="1"/>
  <c r="H468" i="13" a="1"/>
  <c r="H468" i="13" s="1"/>
  <c r="H366" i="17" a="1"/>
  <c r="H366" i="17" s="1"/>
  <c r="H396" i="17" a="1"/>
  <c r="H396" i="17" s="1"/>
  <c r="H419" i="17" a="1"/>
  <c r="H419" i="17" s="1"/>
  <c r="H343" i="17" a="1"/>
  <c r="H343" i="17" s="1"/>
  <c r="H333" i="13" a="1"/>
  <c r="H333" i="13" s="1"/>
  <c r="H477" i="13" a="1"/>
  <c r="H477" i="13" s="1"/>
  <c r="H530" i="13" a="1"/>
  <c r="H530" i="13" s="1"/>
  <c r="H338" i="13" a="1"/>
  <c r="H338" i="13" s="1"/>
  <c r="H479" i="17" a="1"/>
  <c r="H479" i="17" s="1"/>
  <c r="H345" i="13" a="1"/>
  <c r="H345" i="13" s="1"/>
  <c r="H495" i="17" a="1"/>
  <c r="H495" i="17" s="1"/>
  <c r="H376" i="13" a="1"/>
  <c r="H376" i="13" s="1"/>
  <c r="H447" i="17" a="1"/>
  <c r="H447" i="17" s="1"/>
  <c r="H529" i="13" a="1"/>
  <c r="H529" i="13" s="1"/>
  <c r="H463" i="17" a="1"/>
  <c r="H463" i="17" s="1"/>
  <c r="H288" i="13" a="1"/>
  <c r="H288" i="13" s="1"/>
  <c r="H312" i="17" a="1"/>
  <c r="H312" i="17" s="1"/>
  <c r="H338" i="17" a="1"/>
  <c r="H338" i="17" s="1"/>
  <c r="H365" i="17" a="1"/>
  <c r="H365" i="17" s="1"/>
  <c r="H378" i="17" a="1"/>
  <c r="H378" i="17" s="1"/>
  <c r="H481" i="17" a="1"/>
  <c r="H481" i="17" s="1"/>
  <c r="H420" i="13" a="1"/>
  <c r="H420" i="13" s="1"/>
  <c r="H474" i="13" a="1"/>
  <c r="H474" i="13" s="1"/>
  <c r="H535" i="13" a="1"/>
  <c r="H535" i="13" s="1"/>
  <c r="H289" i="17" a="1"/>
  <c r="H289" i="17" s="1"/>
  <c r="H313" i="17" a="1"/>
  <c r="H313" i="17" s="1"/>
  <c r="H336" i="17" a="1"/>
  <c r="H336" i="17" s="1"/>
  <c r="H532" i="17" a="1"/>
  <c r="H532" i="17" s="1"/>
  <c r="H339" i="13" a="1"/>
  <c r="H339" i="13" s="1"/>
  <c r="H391" i="13" a="1"/>
  <c r="H391" i="13" s="1"/>
  <c r="H446" i="13" a="1"/>
  <c r="H446" i="13" s="1"/>
  <c r="H507" i="13" a="1"/>
  <c r="H507" i="13" s="1"/>
  <c r="H288" i="17" a="1"/>
  <c r="H288" i="17" s="1"/>
  <c r="H510" i="17" a="1"/>
  <c r="H510" i="17" s="1"/>
  <c r="H307" i="17" a="1"/>
  <c r="H307" i="17" s="1"/>
  <c r="H439" i="17" a="1"/>
  <c r="H439" i="17" s="1"/>
  <c r="H310" i="13" a="1"/>
  <c r="H310" i="13" s="1"/>
  <c r="H356" i="13" a="1"/>
  <c r="H356" i="13" s="1"/>
  <c r="H421" i="13" a="1"/>
  <c r="H421" i="13" s="1"/>
  <c r="H479" i="13" a="1"/>
  <c r="H479" i="13" s="1"/>
  <c r="H291" i="17" a="1"/>
  <c r="H291" i="17" s="1"/>
  <c r="H314" i="13" a="1"/>
  <c r="H314" i="13" s="1"/>
  <c r="H281" i="17" a="1"/>
  <c r="H281" i="17" s="1"/>
  <c r="H332" i="13" a="1"/>
  <c r="H332" i="13" s="1"/>
  <c r="H285" i="17" a="1"/>
  <c r="H285" i="17" s="1"/>
  <c r="H286" i="13" a="1"/>
  <c r="H286" i="13" s="1"/>
  <c r="H303" i="17" a="1"/>
  <c r="H303" i="17" s="1"/>
  <c r="H300" i="13" a="1"/>
  <c r="H300" i="13" s="1"/>
  <c r="H492" i="13" a="1"/>
  <c r="H492" i="13" s="1"/>
  <c r="H454" i="17" a="1"/>
  <c r="H454" i="17" s="1"/>
  <c r="H483" i="17" a="1"/>
  <c r="H483" i="17" s="1"/>
  <c r="H508" i="17" a="1"/>
  <c r="H508" i="17" s="1"/>
  <c r="H359" i="17" a="1"/>
  <c r="H359" i="17" s="1"/>
  <c r="H326" i="13" a="1"/>
  <c r="H326" i="13" s="1"/>
  <c r="H359" i="13" a="1"/>
  <c r="H359" i="13" s="1"/>
  <c r="H425" i="13" a="1"/>
  <c r="H425" i="13" s="1"/>
  <c r="H416" i="13" a="1"/>
  <c r="H416" i="13" s="1"/>
  <c r="H427" i="17" a="1"/>
  <c r="H427" i="17" s="1"/>
  <c r="H455" i="17" a="1"/>
  <c r="H455" i="17" s="1"/>
  <c r="H480" i="17" a="1"/>
  <c r="H480" i="17" s="1"/>
  <c r="H436" i="17" a="1"/>
  <c r="H436" i="17" s="1"/>
  <c r="H460" i="13" a="1"/>
  <c r="H460" i="13" s="1"/>
  <c r="H477" i="17" a="1"/>
  <c r="H477" i="17" s="1"/>
  <c r="H484" i="13" a="1"/>
  <c r="H484" i="13" s="1"/>
  <c r="H384" i="13" a="1"/>
  <c r="H384" i="13" s="1"/>
  <c r="H449" i="13" a="1"/>
  <c r="H449" i="13" s="1"/>
  <c r="H342" i="17" a="1"/>
  <c r="H342" i="17" s="1"/>
  <c r="H515" i="13" a="1"/>
  <c r="H515" i="13" s="1"/>
  <c r="H353" i="17" a="1"/>
  <c r="H353" i="17" s="1"/>
  <c r="H531" i="13" a="1"/>
  <c r="H531" i="13" s="1"/>
  <c r="H470" i="17" a="1"/>
  <c r="H470" i="17" s="1"/>
  <c r="H499" i="17" a="1"/>
  <c r="H499" i="17" s="1"/>
  <c r="H524" i="17" a="1"/>
  <c r="H524" i="17" s="1"/>
  <c r="H423" i="17" a="1"/>
  <c r="H423" i="17" s="1"/>
  <c r="H344" i="13" a="1"/>
  <c r="H344" i="13" s="1"/>
  <c r="H379" i="13" a="1"/>
  <c r="H379" i="13" s="1"/>
  <c r="H441" i="13" a="1"/>
  <c r="H441" i="13" s="1"/>
  <c r="H488" i="13" a="1"/>
  <c r="H488" i="13" s="1"/>
  <c r="H443" i="17" a="1"/>
  <c r="H443" i="17" s="1"/>
  <c r="H471" i="17" a="1"/>
  <c r="H471" i="17" s="1"/>
  <c r="H496" i="17" a="1"/>
  <c r="H496" i="17" s="1"/>
  <c r="H449" i="17" a="1"/>
  <c r="H449" i="17" s="1"/>
  <c r="H316" i="13" a="1"/>
  <c r="H316" i="13" s="1"/>
  <c r="H317" i="13" a="1"/>
  <c r="H317" i="13" s="1"/>
  <c r="H412" i="13" a="1"/>
  <c r="H412" i="13" s="1"/>
  <c r="H352" i="13" a="1"/>
  <c r="H352" i="13" s="1"/>
  <c r="H414" i="17" a="1"/>
  <c r="H414" i="17" s="1"/>
  <c r="H444" i="17" a="1"/>
  <c r="H444" i="17" s="1"/>
  <c r="H468" i="17" a="1"/>
  <c r="H468" i="17" s="1"/>
  <c r="H530" i="17" a="1"/>
  <c r="H530" i="17" s="1"/>
  <c r="H285" i="13" a="1"/>
  <c r="H285" i="13" s="1"/>
  <c r="H525" i="13" a="1"/>
  <c r="H525" i="13" s="1"/>
  <c r="H383" i="13" a="1"/>
  <c r="H383" i="13" s="1"/>
  <c r="H366" i="13" a="1"/>
  <c r="H366" i="13" s="1"/>
  <c r="H438" i="17" a="1"/>
  <c r="H438" i="17" s="1"/>
  <c r="H320" i="13" a="1"/>
  <c r="H320" i="13" s="1"/>
  <c r="H456" i="17" a="1"/>
  <c r="H456" i="17" s="1"/>
  <c r="H370" i="13" a="1"/>
  <c r="H370" i="13" s="1"/>
  <c r="H406" i="17" a="1"/>
  <c r="H406" i="17" s="1"/>
  <c r="H518" i="13" a="1"/>
  <c r="H518" i="13" s="1"/>
  <c r="H422" i="17" a="1"/>
  <c r="H422" i="17" s="1"/>
  <c r="H534" i="13" a="1"/>
  <c r="H534" i="13" s="1"/>
  <c r="H298" i="13" a="1"/>
  <c r="H298" i="13" s="1"/>
  <c r="H398" i="17" a="1"/>
  <c r="H398" i="17" s="1"/>
  <c r="H365" i="13" a="1"/>
  <c r="H365" i="13" s="1"/>
  <c r="H374" i="17" a="1"/>
  <c r="H374" i="17" s="1"/>
  <c r="H367" i="17" a="1"/>
  <c r="H367" i="17" s="1"/>
  <c r="H502" i="13" a="1"/>
  <c r="H502" i="13" s="1"/>
  <c r="H296" i="17" a="1"/>
  <c r="H296" i="17" s="1"/>
  <c r="H309" i="17" a="1"/>
  <c r="H309" i="17" s="1"/>
  <c r="H364" i="13" a="1"/>
  <c r="H364" i="13" s="1"/>
  <c r="H286" i="17" a="1"/>
  <c r="H286" i="17" s="1"/>
  <c r="H306" i="17" a="1"/>
  <c r="H306" i="17" s="1"/>
  <c r="H333" i="17" a="1"/>
  <c r="H333" i="17" s="1"/>
  <c r="H528" i="17" a="1"/>
  <c r="H528" i="17" s="1"/>
  <c r="H335" i="13" a="1"/>
  <c r="H335" i="13" s="1"/>
  <c r="H388" i="13" a="1"/>
  <c r="H388" i="13" s="1"/>
  <c r="H443" i="13" a="1"/>
  <c r="H443" i="13" s="1"/>
  <c r="H503" i="13" a="1"/>
  <c r="H503" i="13" s="1"/>
  <c r="H283" i="17" a="1"/>
  <c r="H283" i="17" s="1"/>
  <c r="H506" i="17" a="1"/>
  <c r="H506" i="17" s="1"/>
  <c r="H304" i="17" a="1"/>
  <c r="H304" i="17" s="1"/>
  <c r="H426" i="17" a="1"/>
  <c r="H426" i="17" s="1"/>
  <c r="H307" i="13" a="1"/>
  <c r="H307" i="13" s="1"/>
  <c r="H327" i="13" a="1"/>
  <c r="H327" i="13" s="1"/>
  <c r="H414" i="13" a="1"/>
  <c r="H414" i="13" s="1"/>
  <c r="H475" i="13" a="1"/>
  <c r="H475" i="13" s="1"/>
  <c r="H282" i="17" a="1"/>
  <c r="H282" i="17" s="1"/>
  <c r="H478" i="17" a="1"/>
  <c r="H478" i="17" s="1"/>
  <c r="H507" i="17" a="1"/>
  <c r="H507" i="17" s="1"/>
  <c r="H311" i="17" a="1"/>
  <c r="H311" i="17" s="1"/>
  <c r="H281" i="13" a="1"/>
  <c r="H281" i="13" s="1"/>
  <c r="H351" i="13" a="1"/>
  <c r="H351" i="13" s="1"/>
  <c r="H389" i="13" a="1"/>
  <c r="H389" i="13" s="1"/>
  <c r="H447" i="13" a="1"/>
  <c r="H447" i="13" s="1"/>
  <c r="H520" i="13" a="1"/>
  <c r="H520" i="13" s="1"/>
  <c r="H420" i="17" a="1"/>
  <c r="H420" i="17" s="1"/>
  <c r="H438" i="13" a="1"/>
  <c r="H438" i="13" s="1"/>
  <c r="H493" i="17" a="1"/>
  <c r="H493" i="17" s="1"/>
  <c r="H500" i="13" a="1"/>
  <c r="H500" i="13" s="1"/>
  <c r="H533" i="17" a="1"/>
  <c r="H533" i="17" s="1"/>
  <c r="H512" i="13" a="1"/>
  <c r="H512" i="13" s="1"/>
  <c r="H356" i="17" a="1"/>
  <c r="H356" i="17" s="1"/>
  <c r="H374" i="13" a="1"/>
  <c r="H374" i="13" s="1"/>
  <c r="H277" i="13" a="1"/>
  <c r="H277" i="13" s="1"/>
  <c r="H428" i="17" a="1"/>
  <c r="H428" i="17" s="1"/>
  <c r="H509" i="13" a="1"/>
  <c r="H509" i="13" s="1"/>
  <c r="H433" i="13" a="1"/>
  <c r="H433" i="13" s="1"/>
  <c r="H390" i="17" a="1"/>
  <c r="H390" i="17" s="1"/>
  <c r="H448" i="13" a="1"/>
  <c r="H448" i="13" s="1"/>
  <c r="H401" i="13" a="1"/>
  <c r="H401" i="13" s="1"/>
  <c r="H335" i="17" a="1"/>
  <c r="H335" i="17" s="1"/>
  <c r="H417" i="13" a="1"/>
  <c r="H417" i="13" s="1"/>
  <c r="H344" i="17" a="1"/>
  <c r="H344" i="17" s="1"/>
  <c r="H370" i="17" a="1"/>
  <c r="H370" i="17" s="1"/>
  <c r="H397" i="17" a="1"/>
  <c r="H397" i="17" s="1"/>
  <c r="H505" i="17" a="1"/>
  <c r="H505" i="17" s="1"/>
  <c r="H308" i="13" a="1"/>
  <c r="H308" i="13" s="1"/>
  <c r="H453" i="13" a="1"/>
  <c r="H453" i="13" s="1"/>
  <c r="H506" i="13" a="1"/>
  <c r="H506" i="13" s="1"/>
  <c r="H464" i="13" a="1"/>
  <c r="H464" i="13" s="1"/>
  <c r="H315" i="17" a="1"/>
  <c r="H315" i="17" s="1"/>
  <c r="H345" i="17" a="1"/>
  <c r="H345" i="17" s="1"/>
  <c r="H368" i="17" a="1"/>
  <c r="H368" i="17" s="1"/>
  <c r="H391" i="17" a="1"/>
  <c r="H391" i="17" s="1"/>
  <c r="H279" i="13" a="1"/>
  <c r="H279" i="13" s="1"/>
  <c r="H423" i="13" a="1"/>
  <c r="H423" i="13" s="1"/>
  <c r="H478" i="13" a="1"/>
  <c r="H478" i="13" s="1"/>
  <c r="H324" i="13" a="1"/>
  <c r="H324" i="13" s="1"/>
  <c r="H292" i="17" a="1"/>
  <c r="H292" i="17" s="1"/>
  <c r="H316" i="17" a="1"/>
  <c r="H316" i="17" s="1"/>
  <c r="H339" i="17" a="1"/>
  <c r="H339" i="17" s="1"/>
  <c r="H277" i="17" a="1"/>
  <c r="H277" i="17" s="1"/>
  <c r="H342" i="13" a="1"/>
  <c r="H342" i="13" s="1"/>
  <c r="H394" i="13" a="1"/>
  <c r="H394" i="13" s="1"/>
  <c r="H450" i="13" a="1"/>
  <c r="H450" i="13" s="1"/>
  <c r="H511" i="13" a="1"/>
  <c r="H511" i="13" s="1"/>
  <c r="H389" i="17" a="1"/>
  <c r="H389" i="17" s="1"/>
  <c r="H350" i="13" a="1"/>
  <c r="H350" i="13" s="1"/>
  <c r="H405" i="17" a="1"/>
  <c r="H405" i="17" s="1"/>
  <c r="H321" i="17" a="1"/>
  <c r="H321" i="17" s="1"/>
  <c r="H357" i="17" a="1"/>
  <c r="H357" i="17" s="1"/>
  <c r="H318" i="13" a="1"/>
  <c r="H318" i="13" s="1"/>
  <c r="H373" i="17" a="1"/>
  <c r="H373" i="17" s="1"/>
  <c r="H336" i="13" a="1"/>
  <c r="H336" i="13" s="1"/>
  <c r="H31" i="3"/>
  <c r="H32" i="3" s="1"/>
  <c r="H396" i="13" a="1"/>
  <c r="H396" i="13" s="1"/>
  <c r="H452" i="17" a="1"/>
  <c r="H452" i="17" s="1"/>
  <c r="H363" i="13" a="1"/>
  <c r="H363" i="13" s="1"/>
  <c r="H486" i="13" a="1"/>
  <c r="H486" i="13" s="1"/>
  <c r="H489" i="17" a="1"/>
  <c r="H489" i="17" s="1"/>
  <c r="H319" i="17" a="1"/>
  <c r="H319" i="17" s="1"/>
  <c r="H454" i="13" a="1"/>
  <c r="H454" i="13" s="1"/>
  <c r="H358" i="17" a="1"/>
  <c r="H358" i="17" s="1"/>
  <c r="H470" i="13" a="1"/>
  <c r="H470" i="13" s="1"/>
  <c r="H408" i="17" a="1"/>
  <c r="H408" i="17" s="1"/>
  <c r="H434" i="17" a="1"/>
  <c r="H434" i="17" s="1"/>
  <c r="H460" i="17" a="1"/>
  <c r="H460" i="17" s="1"/>
  <c r="H509" i="17" a="1"/>
  <c r="H509" i="17" s="1"/>
  <c r="H531" i="17" a="1"/>
  <c r="H531" i="17" s="1"/>
  <c r="H517" i="13" a="1"/>
  <c r="H517" i="13" s="1"/>
  <c r="H377" i="13" a="1"/>
  <c r="H377" i="13" s="1"/>
  <c r="H516" i="13" a="1"/>
  <c r="H516" i="13" s="1"/>
  <c r="H379" i="17" a="1"/>
  <c r="H379" i="17" s="1"/>
  <c r="H409" i="17" a="1"/>
  <c r="H409" i="17" s="1"/>
  <c r="H432" i="17" a="1"/>
  <c r="H432" i="17" s="1"/>
  <c r="H394" i="17" a="1"/>
  <c r="H394" i="17" s="1"/>
  <c r="H343" i="13" a="1"/>
  <c r="H343" i="13" s="1"/>
  <c r="H489" i="13" a="1"/>
  <c r="H489" i="13" s="1"/>
  <c r="H292" i="13" a="1"/>
  <c r="H292" i="13" s="1"/>
  <c r="H400" i="13" a="1"/>
  <c r="H400" i="13" s="1"/>
  <c r="H350" i="17" a="1"/>
  <c r="H350" i="17" s="1"/>
  <c r="H380" i="17" a="1"/>
  <c r="H380" i="17" s="1"/>
  <c r="H403" i="17" a="1"/>
  <c r="H403" i="17" s="1"/>
  <c r="H529" i="17" a="1"/>
  <c r="H529" i="17" s="1"/>
  <c r="H315" i="13" a="1"/>
  <c r="H315" i="13" s="1"/>
  <c r="H461" i="13" a="1"/>
  <c r="H461" i="13" s="1"/>
  <c r="H514" i="13" a="1"/>
  <c r="H514" i="13" s="1"/>
  <c r="H496" i="13" a="1"/>
  <c r="H496" i="13" s="1"/>
  <c r="H415" i="17" a="1"/>
  <c r="H415" i="17" s="1"/>
  <c r="H497" i="13" a="1"/>
  <c r="H497" i="13" s="1"/>
  <c r="H431" i="17" a="1"/>
  <c r="H431" i="17" s="1"/>
  <c r="H513" i="13" a="1"/>
  <c r="H513" i="13" s="1"/>
  <c r="H383" i="17" a="1"/>
  <c r="H383" i="17" s="1"/>
  <c r="H465" i="13" a="1"/>
  <c r="H465" i="13" s="1"/>
  <c r="H399" i="17" a="1"/>
  <c r="H399" i="17" s="1"/>
  <c r="H481" i="13" a="1"/>
  <c r="H481" i="13" s="1"/>
  <c r="G704" i="13"/>
  <c r="G969" i="13" s="1"/>
  <c r="G1234" i="13" s="1"/>
  <c r="G722" i="13"/>
  <c r="G987" i="13" s="1"/>
  <c r="G1252" i="13" s="1"/>
  <c r="G641" i="13"/>
  <c r="G906" i="13" s="1"/>
  <c r="G1171" i="13" s="1"/>
  <c r="G746" i="13"/>
  <c r="G1011" i="13" s="1"/>
  <c r="G1276" i="13" s="1"/>
  <c r="G570" i="13"/>
  <c r="G835" i="13" s="1"/>
  <c r="G1100" i="13" s="1"/>
  <c r="G604" i="13"/>
  <c r="G869" i="13" s="1"/>
  <c r="G1134" i="13" s="1"/>
  <c r="G636" i="13"/>
  <c r="G901" i="13" s="1"/>
  <c r="G1166" i="13" s="1"/>
  <c r="G643" i="13"/>
  <c r="G908" i="13" s="1"/>
  <c r="G1173" i="13" s="1"/>
  <c r="G561" i="13"/>
  <c r="G826" i="13" s="1"/>
  <c r="G730" i="13"/>
  <c r="G995" i="13" s="1"/>
  <c r="G1260" i="13" s="1"/>
  <c r="G749" i="13"/>
  <c r="G1014" i="13" s="1"/>
  <c r="G1279" i="13" s="1"/>
  <c r="G627" i="13"/>
  <c r="G892" i="13" s="1"/>
  <c r="G547" i="13"/>
  <c r="G812" i="13" s="1"/>
  <c r="G1077" i="13" s="1"/>
  <c r="G706" i="13"/>
  <c r="G971" i="13" s="1"/>
  <c r="G1236" i="13" s="1"/>
  <c r="G624" i="13"/>
  <c r="G889" i="13" s="1"/>
  <c r="G1154" i="13" s="1"/>
  <c r="G671" i="13"/>
  <c r="G936" i="13" s="1"/>
  <c r="G1201" i="13" s="1"/>
  <c r="G760" i="13"/>
  <c r="G1025" i="13" s="1"/>
  <c r="G1290" i="13" s="1"/>
  <c r="G568" i="13"/>
  <c r="G833" i="13" s="1"/>
  <c r="G1098" i="13" s="1"/>
  <c r="G556" i="13"/>
  <c r="G821" i="13" s="1"/>
  <c r="G1086" i="13" s="1"/>
  <c r="G674" i="13"/>
  <c r="G939" i="13" s="1"/>
  <c r="G1204" i="13" s="1"/>
  <c r="G794" i="13"/>
  <c r="G1059" i="13" s="1"/>
  <c r="G1324" i="13" s="1"/>
  <c r="G691" i="13"/>
  <c r="G956" i="13" s="1"/>
  <c r="G1221" i="13" s="1"/>
  <c r="G708" i="13"/>
  <c r="G973" i="13" s="1"/>
  <c r="G1238" i="13" s="1"/>
  <c r="G705" i="13"/>
  <c r="G970" i="13" s="1"/>
  <c r="G1235" i="13" s="1"/>
  <c r="G622" i="13"/>
  <c r="G887" i="13" s="1"/>
  <c r="G1152" i="13" s="1"/>
  <c r="G616" i="13"/>
  <c r="G881" i="13" s="1"/>
  <c r="G1146" i="13" s="1"/>
  <c r="G748" i="13"/>
  <c r="G1013" i="13" s="1"/>
  <c r="G1278" i="13" s="1"/>
  <c r="G595" i="13"/>
  <c r="G860" i="13" s="1"/>
  <c r="G1125" i="13" s="1"/>
  <c r="G578" i="13"/>
  <c r="G843" i="13" s="1"/>
  <c r="G1108" i="13" s="1"/>
  <c r="G614" i="13"/>
  <c r="G879" i="13" s="1"/>
  <c r="G1144" i="13" s="1"/>
  <c r="G745" i="13"/>
  <c r="G1010" i="13" s="1"/>
  <c r="G1275" i="13" s="1"/>
  <c r="G773" i="13"/>
  <c r="G1038" i="13" s="1"/>
  <c r="G1303" i="13" s="1"/>
  <c r="G594" i="13"/>
  <c r="G859" i="13" s="1"/>
  <c r="G1124" i="13" s="1"/>
  <c r="G696" i="13"/>
  <c r="G961" i="13" s="1"/>
  <c r="G629" i="13"/>
  <c r="G894" i="13" s="1"/>
  <c r="G1159" i="13" s="1"/>
  <c r="G707" i="13"/>
  <c r="G972" i="13" s="1"/>
  <c r="G1237" i="13" s="1"/>
  <c r="G737" i="13"/>
  <c r="G1002" i="13" s="1"/>
  <c r="G1267" i="13" s="1"/>
  <c r="G646" i="13"/>
  <c r="G911" i="13" s="1"/>
  <c r="G1176" i="13" s="1"/>
  <c r="G640" i="13"/>
  <c r="G905" i="13" s="1"/>
  <c r="G1170" i="13" s="1"/>
  <c r="G675" i="13"/>
  <c r="G940" i="13" s="1"/>
  <c r="G564" i="13"/>
  <c r="G829" i="13" s="1"/>
  <c r="G1094" i="13" s="1"/>
  <c r="G645" i="13"/>
  <c r="G910" i="13" s="1"/>
  <c r="G1175" i="13" s="1"/>
  <c r="G607" i="13"/>
  <c r="G872" i="13" s="1"/>
  <c r="G1137" i="13" s="1"/>
  <c r="G790" i="13"/>
  <c r="G1055" i="13" s="1"/>
  <c r="G557" i="13"/>
  <c r="G822" i="13" s="1"/>
  <c r="G1087" i="13" s="1"/>
  <c r="G559" i="13"/>
  <c r="G824" i="13" s="1"/>
  <c r="G1089" i="13" s="1"/>
  <c r="G661" i="13"/>
  <c r="G926" i="13" s="1"/>
  <c r="G1191" i="13" s="1"/>
  <c r="G581" i="13"/>
  <c r="G846" i="13" s="1"/>
  <c r="G1111" i="13" s="1"/>
  <c r="G558" i="13"/>
  <c r="G823" i="13" s="1"/>
  <c r="G1088" i="13" s="1"/>
  <c r="G592" i="13"/>
  <c r="G857" i="13" s="1"/>
  <c r="G1122" i="13" s="1"/>
  <c r="G713" i="13"/>
  <c r="G978" i="13" s="1"/>
  <c r="G757" i="13"/>
  <c r="G1022" i="13" s="1"/>
  <c r="G1287" i="13" s="1"/>
  <c r="G608" i="13"/>
  <c r="G873" i="13" s="1"/>
  <c r="G1138" i="13" s="1"/>
  <c r="G544" i="13"/>
  <c r="G809" i="13" s="1"/>
  <c r="G1074" i="13" s="1"/>
  <c r="G718" i="13"/>
  <c r="G983" i="13" s="1"/>
  <c r="G1248" i="13" s="1"/>
  <c r="G676" i="13"/>
  <c r="G941" i="13" s="1"/>
  <c r="G1206" i="13" s="1"/>
  <c r="G772" i="13"/>
  <c r="G1037" i="13" s="1"/>
  <c r="G1302" i="13" s="1"/>
  <c r="G611" i="13"/>
  <c r="G876" i="13" s="1"/>
  <c r="G1141" i="13" s="1"/>
  <c r="G721" i="13"/>
  <c r="G986" i="13" s="1"/>
  <c r="G1251" i="13" s="1"/>
  <c r="G618" i="13"/>
  <c r="G883" i="13" s="1"/>
  <c r="G1148" i="13" s="1"/>
  <c r="G650" i="13"/>
  <c r="G915" i="13" s="1"/>
  <c r="G1180" i="13" s="1"/>
  <c r="G613" i="13"/>
  <c r="G878" i="13" s="1"/>
  <c r="G1143" i="13" s="1"/>
  <c r="G775" i="13"/>
  <c r="G1040" i="13" s="1"/>
  <c r="G1305" i="13" s="1"/>
  <c r="G580" i="13"/>
  <c r="G845" i="13" s="1"/>
  <c r="G1110" i="13" s="1"/>
  <c r="G766" i="13"/>
  <c r="G1031" i="13" s="1"/>
  <c r="G1296" i="13" s="1"/>
  <c r="G597" i="13"/>
  <c r="G862" i="13" s="1"/>
  <c r="G1127" i="13" s="1"/>
  <c r="G751" i="13"/>
  <c r="G1016" i="13" s="1"/>
  <c r="G1281" i="13" s="1"/>
  <c r="G670" i="13"/>
  <c r="G935" i="13" s="1"/>
  <c r="G1200" i="13" s="1"/>
  <c r="G733" i="13"/>
  <c r="G998" i="13" s="1"/>
  <c r="G1263" i="13" s="1"/>
  <c r="G577" i="13"/>
  <c r="G842" i="13" s="1"/>
  <c r="G1107" i="13" s="1"/>
  <c r="G756" i="13"/>
  <c r="G1021" i="13" s="1"/>
  <c r="G1286" i="13" s="1"/>
  <c r="G693" i="13"/>
  <c r="G958" i="13" s="1"/>
  <c r="G1223" i="13" s="1"/>
  <c r="G734" i="13"/>
  <c r="G999" i="13" s="1"/>
  <c r="G1264" i="13" s="1"/>
  <c r="G753" i="13"/>
  <c r="G1018" i="13" s="1"/>
  <c r="G1283" i="13" s="1"/>
  <c r="G720" i="13"/>
  <c r="G985" i="13" s="1"/>
  <c r="G1250" i="13" s="1"/>
  <c r="G651" i="13"/>
  <c r="G916" i="13" s="1"/>
  <c r="G1181" i="13" s="1"/>
  <c r="G726" i="13"/>
  <c r="G991" i="13" s="1"/>
  <c r="G1256" i="13" s="1"/>
  <c r="G702" i="13"/>
  <c r="G967" i="13" s="1"/>
  <c r="G1232" i="13" s="1"/>
  <c r="G770" i="13"/>
  <c r="G1035" i="13" s="1"/>
  <c r="G1300" i="13" s="1"/>
  <c r="G610" i="13"/>
  <c r="G875" i="13" s="1"/>
  <c r="G1140" i="13" s="1"/>
  <c r="G689" i="13"/>
  <c r="G954" i="13" s="1"/>
  <c r="G1219" i="13" s="1"/>
  <c r="G677" i="13"/>
  <c r="G942" i="13" s="1"/>
  <c r="G1207" i="13" s="1"/>
  <c r="G574" i="13"/>
  <c r="G839" i="13" s="1"/>
  <c r="G1104" i="13" s="1"/>
  <c r="G598" i="13"/>
  <c r="G863" i="13" s="1"/>
  <c r="G1128" i="13" s="1"/>
  <c r="G694" i="13"/>
  <c r="G959" i="13" s="1"/>
  <c r="G1224" i="13" s="1"/>
  <c r="G728" i="13"/>
  <c r="G993" i="13" s="1"/>
  <c r="G1258" i="13" s="1"/>
  <c r="G655" i="13"/>
  <c r="G920" i="13" s="1"/>
  <c r="G1185" i="13" s="1"/>
  <c r="G699" i="13"/>
  <c r="G964" i="13" s="1"/>
  <c r="G764" i="13"/>
  <c r="G1029" i="13" s="1"/>
  <c r="G1294" i="13" s="1"/>
  <c r="G763" i="13"/>
  <c r="G1028" i="13" s="1"/>
  <c r="G1293" i="13" s="1"/>
  <c r="I22" i="10"/>
  <c r="I23" i="10" s="1"/>
  <c r="I16" i="12"/>
  <c r="I22" i="12" s="1"/>
  <c r="G615" i="13"/>
  <c r="G880" i="13" s="1"/>
  <c r="G1145" i="13" s="1"/>
  <c r="G724" i="13"/>
  <c r="G989" i="13" s="1"/>
  <c r="G1254" i="13" s="1"/>
  <c r="G593" i="13"/>
  <c r="G858" i="13" s="1"/>
  <c r="G1123" i="13" s="1"/>
  <c r="G774" i="13"/>
  <c r="G1039" i="13" s="1"/>
  <c r="G1304" i="13" s="1"/>
  <c r="G798" i="13"/>
  <c r="G1063" i="13" s="1"/>
  <c r="G1328" i="13" s="1"/>
  <c r="G767" i="13"/>
  <c r="G1032" i="13" s="1"/>
  <c r="G1297" i="13" s="1"/>
  <c r="G686" i="13"/>
  <c r="G951" i="13" s="1"/>
  <c r="G1216" i="13" s="1"/>
  <c r="G765" i="13"/>
  <c r="G1030" i="13" s="1"/>
  <c r="G1295" i="13" s="1"/>
  <c r="G736" i="13"/>
  <c r="G1001" i="13" s="1"/>
  <c r="G1266" i="13" s="1"/>
  <c r="G602" i="13"/>
  <c r="G867" i="13" s="1"/>
  <c r="G1132" i="13" s="1"/>
  <c r="G684" i="13"/>
  <c r="G949" i="13" s="1"/>
  <c r="G1214" i="13" s="1"/>
  <c r="G662" i="13"/>
  <c r="G927" i="13" s="1"/>
  <c r="G1192" i="13" s="1"/>
  <c r="G659" i="13"/>
  <c r="G924" i="13" s="1"/>
  <c r="G1189" i="13" s="1"/>
  <c r="G701" i="13"/>
  <c r="G966" i="13" s="1"/>
  <c r="G589" i="13"/>
  <c r="G854" i="13" s="1"/>
  <c r="G1119" i="13" s="1"/>
  <c r="G605" i="13"/>
  <c r="G870" i="13" s="1"/>
  <c r="G1135" i="13" s="1"/>
  <c r="G566" i="13"/>
  <c r="G831" i="13" s="1"/>
  <c r="G1096" i="13" s="1"/>
  <c r="G619" i="13"/>
  <c r="G884" i="13" s="1"/>
  <c r="G1149" i="13" s="1"/>
  <c r="G786" i="13"/>
  <c r="G1051" i="13" s="1"/>
  <c r="G1316" i="13" s="1"/>
  <c r="G551" i="13"/>
  <c r="G816" i="13" s="1"/>
  <c r="G1081" i="13" s="1"/>
  <c r="G695" i="13"/>
  <c r="G960" i="13" s="1"/>
  <c r="G1225" i="13" s="1"/>
  <c r="G791" i="13"/>
  <c r="G1056" i="13" s="1"/>
  <c r="G657" i="13"/>
  <c r="G922" i="13" s="1"/>
  <c r="G1187" i="13" s="1"/>
  <c r="G572" i="13"/>
  <c r="G837" i="13" s="1"/>
  <c r="G1102" i="13" s="1"/>
  <c r="G606" i="13"/>
  <c r="G871" i="13" s="1"/>
  <c r="G1136" i="13" s="1"/>
  <c r="G642" i="13"/>
  <c r="G907" i="13" s="1"/>
  <c r="G747" i="13"/>
  <c r="G1012" i="13" s="1"/>
  <c r="G1277" i="13" s="1"/>
  <c r="G603" i="13"/>
  <c r="G868" i="13" s="1"/>
  <c r="G1133" i="13" s="1"/>
  <c r="G599" i="13"/>
  <c r="G864" i="13" s="1"/>
  <c r="G563" i="13"/>
  <c r="G828" i="13" s="1"/>
  <c r="G1093" i="13" s="1"/>
  <c r="G793" i="13"/>
  <c r="G1058" i="13" s="1"/>
  <c r="G571" i="13"/>
  <c r="G836" i="13" s="1"/>
  <c r="G1101" i="13" s="1"/>
  <c r="G681" i="13"/>
  <c r="G946" i="13" s="1"/>
  <c r="G1211" i="13" s="1"/>
  <c r="G741" i="13"/>
  <c r="G1006" i="13" s="1"/>
  <c r="G1271" i="13" s="1"/>
  <c r="G536" i="17"/>
  <c r="G712" i="13"/>
  <c r="G977" i="13" s="1"/>
  <c r="G1242" i="13" s="1"/>
  <c r="G755" i="13"/>
  <c r="G1020" i="13" s="1"/>
  <c r="G1285" i="13" s="1"/>
  <c r="G553" i="13"/>
  <c r="G818" i="13" s="1"/>
  <c r="G1083" i="13" s="1"/>
  <c r="G785" i="13"/>
  <c r="G1050" i="13" s="1"/>
  <c r="G1315" i="13" s="1"/>
  <c r="G714" i="13"/>
  <c r="G979" i="13" s="1"/>
  <c r="G1244" i="13" s="1"/>
  <c r="G665" i="13"/>
  <c r="G930" i="13" s="1"/>
  <c r="G1195" i="13" s="1"/>
  <c r="G717" i="13"/>
  <c r="G982" i="13" s="1"/>
  <c r="G1247" i="13" s="1"/>
  <c r="G678" i="13"/>
  <c r="G943" i="13" s="1"/>
  <c r="G1208" i="13" s="1"/>
  <c r="G647" i="13"/>
  <c r="G912" i="13" s="1"/>
  <c r="G1177" i="13" s="1"/>
  <c r="G576" i="13"/>
  <c r="G841" i="13" s="1"/>
  <c r="G1106" i="13" s="1"/>
  <c r="G690" i="13"/>
  <c r="G955" i="13" s="1"/>
  <c r="G588" i="13"/>
  <c r="G853" i="13" s="1"/>
  <c r="G1118" i="13" s="1"/>
  <c r="G587" i="13"/>
  <c r="G852" i="13" s="1"/>
  <c r="G1117" i="13" s="1"/>
  <c r="G731" i="13"/>
  <c r="G996" i="13" s="1"/>
  <c r="G1261" i="13" s="1"/>
  <c r="G582" i="13"/>
  <c r="G847" i="13" s="1"/>
  <c r="G1112" i="13" s="1"/>
  <c r="G639" i="13"/>
  <c r="G904" i="13" s="1"/>
  <c r="G1169" i="13" s="1"/>
  <c r="G635" i="13"/>
  <c r="G900" i="13" s="1"/>
  <c r="G1165" i="13" s="1"/>
  <c r="G683" i="13"/>
  <c r="G948" i="13" s="1"/>
  <c r="G536" i="13"/>
  <c r="G542" i="13"/>
  <c r="G567" i="13"/>
  <c r="G832" i="13" s="1"/>
  <c r="G1097" i="13" s="1"/>
  <c r="G723" i="13"/>
  <c r="G988" i="13" s="1"/>
  <c r="G1253" i="13" s="1"/>
  <c r="G680" i="13"/>
  <c r="G945" i="13" s="1"/>
  <c r="G1210" i="13" s="1"/>
  <c r="G744" i="13"/>
  <c r="G1009" i="13" s="1"/>
  <c r="G1274" i="13" s="1"/>
  <c r="G664" i="13"/>
  <c r="G929" i="13" s="1"/>
  <c r="G1194" i="13" s="1"/>
  <c r="G762" i="13"/>
  <c r="G1027" i="13" s="1"/>
  <c r="G1292" i="13" s="1"/>
  <c r="G653" i="13"/>
  <c r="G918" i="13" s="1"/>
  <c r="G1183" i="13" s="1"/>
  <c r="G771" i="13"/>
  <c r="G1036" i="13" s="1"/>
  <c r="G1301" i="13" s="1"/>
  <c r="G673" i="13"/>
  <c r="G938" i="13" s="1"/>
  <c r="G1203" i="13" s="1"/>
  <c r="G590" i="13"/>
  <c r="G855" i="13" s="1"/>
  <c r="G1120" i="13" s="1"/>
  <c r="G620" i="13"/>
  <c r="G885" i="13" s="1"/>
  <c r="G1150" i="13" s="1"/>
  <c r="G679" i="13"/>
  <c r="G944" i="13" s="1"/>
  <c r="G1209" i="13" s="1"/>
  <c r="G709" i="13"/>
  <c r="G974" i="13" s="1"/>
  <c r="G1239" i="13" s="1"/>
  <c r="G682" i="13"/>
  <c r="G947" i="13" s="1"/>
  <c r="G1212" i="13" s="1"/>
  <c r="G649" i="13"/>
  <c r="G914" i="13" s="1"/>
  <c r="G1179" i="13" s="1"/>
  <c r="G797" i="13"/>
  <c r="G1062" i="13" s="1"/>
  <c r="G776" i="13"/>
  <c r="G1041" i="13" s="1"/>
  <c r="G1306" i="13" s="1"/>
  <c r="G667" i="13"/>
  <c r="G932" i="13" s="1"/>
  <c r="G1197" i="13" s="1"/>
  <c r="G626" i="13"/>
  <c r="G891" i="13" s="1"/>
  <c r="G1156" i="13" s="1"/>
  <c r="G729" i="13"/>
  <c r="G994" i="13" s="1"/>
  <c r="G1259" i="13" s="1"/>
  <c r="G710" i="13"/>
  <c r="G975" i="13" s="1"/>
  <c r="G1240" i="13" s="1"/>
  <c r="G739" i="13"/>
  <c r="G1004" i="13" s="1"/>
  <c r="G1269" i="13" s="1"/>
  <c r="G768" i="13"/>
  <c r="G1033" i="13" s="1"/>
  <c r="G1298" i="13" s="1"/>
  <c r="G687" i="13"/>
  <c r="G952" i="13" s="1"/>
  <c r="G569" i="13"/>
  <c r="G834" i="13" s="1"/>
  <c r="G1099" i="13" s="1"/>
  <c r="G31" i="9"/>
  <c r="G68" i="9"/>
  <c r="G93" i="9" s="1"/>
  <c r="G118" i="9" s="1"/>
  <c r="G80" i="9"/>
  <c r="G105" i="9" s="1"/>
  <c r="G130" i="9" s="1"/>
  <c r="G74" i="9"/>
  <c r="G99" i="9" s="1"/>
  <c r="G124" i="9" s="1"/>
  <c r="G63" i="9"/>
  <c r="G88" i="9" s="1"/>
  <c r="G113" i="9" s="1"/>
  <c r="G29" i="10" s="1"/>
  <c r="G77" i="9"/>
  <c r="G102" i="9" s="1"/>
  <c r="G127" i="9" s="1"/>
  <c r="G36" i="10" s="1"/>
  <c r="G62" i="9"/>
  <c r="G75" i="9"/>
  <c r="G100" i="9" s="1"/>
  <c r="G125" i="9" s="1"/>
  <c r="G34" i="10" s="1"/>
  <c r="G79" i="9"/>
  <c r="G104" i="9" s="1"/>
  <c r="G129" i="9" s="1"/>
  <c r="G66" i="9"/>
  <c r="G91" i="9" s="1"/>
  <c r="G76" i="9"/>
  <c r="G101" i="9" s="1"/>
  <c r="G126" i="9" s="1"/>
  <c r="G35" i="10" s="1"/>
  <c r="G65" i="9"/>
  <c r="G90" i="9" s="1"/>
  <c r="G115" i="9" s="1"/>
  <c r="G67" i="9"/>
  <c r="G92" i="9" s="1"/>
  <c r="G117" i="9" s="1"/>
  <c r="G64" i="9"/>
  <c r="G89" i="9" s="1"/>
  <c r="G78" i="9"/>
  <c r="G103" i="9" s="1"/>
  <c r="G128" i="9" s="1"/>
  <c r="G73" i="9"/>
  <c r="G98" i="9" s="1"/>
  <c r="G123" i="9" s="1"/>
  <c r="G69" i="9"/>
  <c r="G94" i="9" s="1"/>
  <c r="G119" i="9" s="1"/>
  <c r="G70" i="9"/>
  <c r="G95" i="9" s="1"/>
  <c r="G120" i="9" s="1"/>
  <c r="G72" i="9"/>
  <c r="G97" i="9" s="1"/>
  <c r="G122" i="9" s="1"/>
  <c r="G71" i="9"/>
  <c r="G96" i="9" s="1"/>
  <c r="G121" i="9" s="1"/>
  <c r="G784" i="13"/>
  <c r="G1049" i="13" s="1"/>
  <c r="G799" i="13"/>
  <c r="G1064" i="13" s="1"/>
  <c r="G1329" i="13" s="1"/>
  <c r="G623" i="13"/>
  <c r="G888" i="13" s="1"/>
  <c r="G1153" i="13" s="1"/>
  <c r="G660" i="13"/>
  <c r="G925" i="13" s="1"/>
  <c r="G1190" i="13" s="1"/>
  <c r="G796" i="13"/>
  <c r="G1061" i="13" s="1"/>
  <c r="G1326" i="13" s="1"/>
  <c r="G552" i="13"/>
  <c r="G817" i="13" s="1"/>
  <c r="E58" i="20"/>
  <c r="E29" i="20"/>
  <c r="C64" i="2"/>
  <c r="C18" i="3"/>
  <c r="C16" i="10"/>
  <c r="G727" i="13"/>
  <c r="G992" i="13" s="1"/>
  <c r="G1257" i="13" s="1"/>
  <c r="G761" i="13"/>
  <c r="G1026" i="13" s="1"/>
  <c r="G1291" i="13" s="1"/>
  <c r="G546" i="13"/>
  <c r="G811" i="13" s="1"/>
  <c r="G1076" i="13" s="1"/>
  <c r="G633" i="13"/>
  <c r="G898" i="13" s="1"/>
  <c r="G1163" i="13" s="1"/>
  <c r="G725" i="13"/>
  <c r="G990" i="13" s="1"/>
  <c r="G1255" i="13" s="1"/>
  <c r="G792" i="13"/>
  <c r="G1057" i="13" s="1"/>
  <c r="G778" i="13"/>
  <c r="G1043" i="13" s="1"/>
  <c r="G1308" i="13" s="1"/>
  <c r="G672" i="13"/>
  <c r="G937" i="13" s="1"/>
  <c r="G1202" i="13" s="1"/>
  <c r="G759" i="13"/>
  <c r="G1024" i="13" s="1"/>
  <c r="G1289" i="13" s="1"/>
  <c r="G586" i="13"/>
  <c r="G851" i="13" s="1"/>
  <c r="G1116" i="13" s="1"/>
  <c r="G617" i="13"/>
  <c r="G882" i="13" s="1"/>
  <c r="G1147" i="13" s="1"/>
  <c r="G782" i="13"/>
  <c r="G1047" i="13" s="1"/>
  <c r="G1312" i="13" s="1"/>
  <c r="G663" i="13"/>
  <c r="G928" i="13" s="1"/>
  <c r="G719" i="13"/>
  <c r="G984" i="13" s="1"/>
  <c r="G1249" i="13" s="1"/>
  <c r="G638" i="13"/>
  <c r="G903" i="13" s="1"/>
  <c r="G1168" i="13" s="1"/>
  <c r="G668" i="13"/>
  <c r="G933" i="13" s="1"/>
  <c r="G1198" i="13" s="1"/>
  <c r="G545" i="13"/>
  <c r="G810" i="13" s="1"/>
  <c r="G1075" i="13" s="1"/>
  <c r="G632" i="13"/>
  <c r="G897" i="13" s="1"/>
  <c r="G1162" i="13" s="1"/>
  <c r="G573" i="13"/>
  <c r="G838" i="13" s="1"/>
  <c r="G1103" i="13" s="1"/>
  <c r="G688" i="13"/>
  <c r="G953" i="13" s="1"/>
  <c r="G1218" i="13" s="1"/>
  <c r="G579" i="13"/>
  <c r="G844" i="13" s="1"/>
  <c r="G1109" i="13" s="1"/>
  <c r="G596" i="13"/>
  <c r="G861" i="13" s="1"/>
  <c r="G1126" i="13" s="1"/>
  <c r="G637" i="13"/>
  <c r="G902" i="13" s="1"/>
  <c r="G1167" i="13" s="1"/>
  <c r="G777" i="13"/>
  <c r="G1042" i="13" s="1"/>
  <c r="G1307" i="13" s="1"/>
  <c r="G789" i="13"/>
  <c r="G1054" i="13" s="1"/>
  <c r="G612" i="13"/>
  <c r="G877" i="13" s="1"/>
  <c r="G1142" i="13" s="1"/>
  <c r="G575" i="13"/>
  <c r="G840" i="13" s="1"/>
  <c r="G1105" i="13" s="1"/>
  <c r="G758" i="13"/>
  <c r="G1023" i="13" s="1"/>
  <c r="G1288" i="13" s="1"/>
  <c r="G591" i="13"/>
  <c r="G856" i="13" s="1"/>
  <c r="G583" i="13"/>
  <c r="G848" i="13" s="1"/>
  <c r="G1113" i="13" s="1"/>
  <c r="G752" i="13"/>
  <c r="G1017" i="13" s="1"/>
  <c r="G1282" i="13" s="1"/>
  <c r="G754" i="13"/>
  <c r="G1019" i="13" s="1"/>
  <c r="G769" i="13"/>
  <c r="G1034" i="13" s="1"/>
  <c r="G1299" i="13" s="1"/>
  <c r="G698" i="13"/>
  <c r="G963" i="13" s="1"/>
  <c r="G1228" i="13" s="1"/>
  <c r="G648" i="13"/>
  <c r="G913" i="13" s="1"/>
  <c r="G1178" i="13" s="1"/>
  <c r="G549" i="13"/>
  <c r="G814" i="13" s="1"/>
  <c r="G1079" i="13" s="1"/>
  <c r="G601" i="13"/>
  <c r="G866" i="13" s="1"/>
  <c r="G1131" i="13" s="1"/>
  <c r="G652" i="13"/>
  <c r="G917" i="13" s="1"/>
  <c r="G1182" i="13" s="1"/>
  <c r="G550" i="13"/>
  <c r="G815" i="13" s="1"/>
  <c r="G1080" i="13" s="1"/>
  <c r="G795" i="13"/>
  <c r="G1060" i="13" s="1"/>
  <c r="G669" i="13"/>
  <c r="G934" i="13" s="1"/>
  <c r="G1199" i="13" s="1"/>
  <c r="G703" i="13"/>
  <c r="G968" i="13" s="1"/>
  <c r="G1233" i="13" s="1"/>
  <c r="G600" i="13"/>
  <c r="G865" i="13" s="1"/>
  <c r="G1130" i="13" s="1"/>
  <c r="G634" i="13"/>
  <c r="G899" i="13" s="1"/>
  <c r="G1164" i="13" s="1"/>
  <c r="G565" i="13"/>
  <c r="G830" i="13" s="1"/>
  <c r="G1095" i="13" s="1"/>
  <c r="G711" i="13"/>
  <c r="G976" i="13" s="1"/>
  <c r="G1241" i="13" s="1"/>
  <c r="G788" i="13"/>
  <c r="G1053" i="13" s="1"/>
  <c r="G780" i="13"/>
  <c r="G1045" i="13" s="1"/>
  <c r="G1310" i="13" s="1"/>
  <c r="G562" i="13"/>
  <c r="G827" i="13" s="1"/>
  <c r="G1092" i="13" s="1"/>
  <c r="G738" i="13"/>
  <c r="G1003" i="13" s="1"/>
  <c r="G1268" i="13" s="1"/>
  <c r="G644" i="13"/>
  <c r="G909" i="13" s="1"/>
  <c r="G1174" i="13" s="1"/>
  <c r="G735" i="13"/>
  <c r="G1000" i="13" s="1"/>
  <c r="G1265" i="13" s="1"/>
  <c r="G654" i="13"/>
  <c r="G919" i="13" s="1"/>
  <c r="G1184" i="13" s="1"/>
  <c r="G700" i="13"/>
  <c r="G965" i="13" s="1"/>
  <c r="G1230" i="13" s="1"/>
  <c r="G560" i="13"/>
  <c r="G825" i="13" s="1"/>
  <c r="G750" i="13"/>
  <c r="G1015" i="13" s="1"/>
  <c r="G1280" i="13" s="1"/>
  <c r="G787" i="13"/>
  <c r="G1052" i="13" s="1"/>
  <c r="G666" i="13"/>
  <c r="G931" i="13" s="1"/>
  <c r="G1196" i="13" s="1"/>
  <c r="G584" i="13"/>
  <c r="G849" i="13" s="1"/>
  <c r="G1114" i="13" s="1"/>
  <c r="G630" i="13"/>
  <c r="G895" i="13" s="1"/>
  <c r="G621" i="13"/>
  <c r="G886" i="13" s="1"/>
  <c r="G1151" i="13" s="1"/>
  <c r="G656" i="13"/>
  <c r="G921" i="13" s="1"/>
  <c r="G543" i="13"/>
  <c r="G808" i="13" s="1"/>
  <c r="G1073" i="13" s="1"/>
  <c r="G740" i="13"/>
  <c r="G1005" i="13" s="1"/>
  <c r="G1270" i="13" s="1"/>
  <c r="G628" i="13"/>
  <c r="G893" i="13" s="1"/>
  <c r="G1158" i="13" s="1"/>
  <c r="G800" i="13"/>
  <c r="G1065" i="13" s="1"/>
  <c r="G1330" i="13" s="1"/>
  <c r="H16" i="12"/>
  <c r="H22" i="12" s="1"/>
  <c r="H22" i="10"/>
  <c r="H23" i="10" s="1"/>
  <c r="H580" i="13" l="1"/>
  <c r="H845" i="13" s="1"/>
  <c r="H1110" i="13" s="1"/>
  <c r="I607" i="13"/>
  <c r="I872" i="13" s="1"/>
  <c r="I1137" i="13" s="1"/>
  <c r="D64" i="2"/>
  <c r="D16" i="10"/>
  <c r="D18" i="3"/>
  <c r="G50" i="10"/>
  <c r="G34" i="12" s="1"/>
  <c r="G25" i="18"/>
  <c r="G37" i="10"/>
  <c r="G33" i="10"/>
  <c r="G32" i="9"/>
  <c r="H608" i="13"/>
  <c r="H873" i="13" s="1"/>
  <c r="H1138" i="13" s="1"/>
  <c r="H715" i="13"/>
  <c r="H980" i="13" s="1"/>
  <c r="H1245" i="13" s="1"/>
  <c r="H743" i="13"/>
  <c r="H1008" i="13" s="1"/>
  <c r="H1273" i="13" s="1"/>
  <c r="H771" i="13"/>
  <c r="H1036" i="13" s="1"/>
  <c r="H1301" i="13" s="1"/>
  <c r="H698" i="13"/>
  <c r="H963" i="13" s="1"/>
  <c r="H1228" i="13" s="1"/>
  <c r="H639" i="13"/>
  <c r="H904" i="13" s="1"/>
  <c r="H1169" i="13" s="1"/>
  <c r="H765" i="13"/>
  <c r="H1030" i="13" s="1"/>
  <c r="H1295" i="13" s="1"/>
  <c r="H785" i="13"/>
  <c r="H1050" i="13" s="1"/>
  <c r="H1315" i="13" s="1"/>
  <c r="H546" i="13"/>
  <c r="H811" i="13" s="1"/>
  <c r="H1076" i="13" s="1"/>
  <c r="H572" i="13"/>
  <c r="H837" i="13" s="1"/>
  <c r="H1102" i="13" s="1"/>
  <c r="H600" i="13"/>
  <c r="H865" i="13" s="1"/>
  <c r="H1130" i="13" s="1"/>
  <c r="H767" i="13"/>
  <c r="H1032" i="13" s="1"/>
  <c r="H1297" i="13" s="1"/>
  <c r="H783" i="13"/>
  <c r="H1048" i="13" s="1"/>
  <c r="H1313" i="13" s="1"/>
  <c r="H585" i="13"/>
  <c r="H850" i="13" s="1"/>
  <c r="H1115" i="13" s="1"/>
  <c r="H790" i="13"/>
  <c r="H1055" i="13" s="1"/>
  <c r="H582" i="13"/>
  <c r="H847" i="13" s="1"/>
  <c r="H1112" i="13" s="1"/>
  <c r="H644" i="13"/>
  <c r="H909" i="13" s="1"/>
  <c r="H1174" i="13" s="1"/>
  <c r="H780" i="13"/>
  <c r="H1045" i="13" s="1"/>
  <c r="H1310" i="13" s="1"/>
  <c r="H749" i="13"/>
  <c r="H1014" i="13" s="1"/>
  <c r="H1279" i="13" s="1"/>
  <c r="H690" i="13"/>
  <c r="H955" i="13" s="1"/>
  <c r="H565" i="13"/>
  <c r="H830" i="13" s="1"/>
  <c r="H1095" i="13" s="1"/>
  <c r="H597" i="13"/>
  <c r="H862" i="13" s="1"/>
  <c r="H1127" i="13" s="1"/>
  <c r="H744" i="13"/>
  <c r="H1009" i="13" s="1"/>
  <c r="H1274" i="13" s="1"/>
  <c r="H772" i="13"/>
  <c r="H1037" i="13" s="1"/>
  <c r="H1302" i="13" s="1"/>
  <c r="H800" i="13"/>
  <c r="H1065" i="13" s="1"/>
  <c r="H1330" i="13" s="1"/>
  <c r="H553" i="13"/>
  <c r="H818" i="13" s="1"/>
  <c r="H1083" i="13" s="1"/>
  <c r="H641" i="13"/>
  <c r="H906" i="13" s="1"/>
  <c r="H1171" i="13" s="1"/>
  <c r="H603" i="13"/>
  <c r="H868" i="13" s="1"/>
  <c r="H1133" i="13" s="1"/>
  <c r="H733" i="13"/>
  <c r="H998" i="13" s="1"/>
  <c r="H1263" i="13" s="1"/>
  <c r="H697" i="13"/>
  <c r="H962" i="13" s="1"/>
  <c r="H1227" i="13" s="1"/>
  <c r="H700" i="13"/>
  <c r="H965" i="13" s="1"/>
  <c r="H1230" i="13" s="1"/>
  <c r="H548" i="13"/>
  <c r="H813" i="13" s="1"/>
  <c r="H1078" i="13" s="1"/>
  <c r="H717" i="13"/>
  <c r="H982" i="13" s="1"/>
  <c r="H1247" i="13" s="1"/>
  <c r="H732" i="13"/>
  <c r="H997" i="13" s="1"/>
  <c r="H1262" i="13" s="1"/>
  <c r="H764" i="13"/>
  <c r="H1029" i="13" s="1"/>
  <c r="H1294" i="13" s="1"/>
  <c r="H655" i="13"/>
  <c r="H920" i="13" s="1"/>
  <c r="H1185" i="13" s="1"/>
  <c r="H769" i="13"/>
  <c r="H1034" i="13" s="1"/>
  <c r="H1299" i="13" s="1"/>
  <c r="H543" i="13"/>
  <c r="H808" i="13" s="1"/>
  <c r="H1073" i="13" s="1"/>
  <c r="H789" i="13"/>
  <c r="H1054" i="13" s="1"/>
  <c r="H568" i="13"/>
  <c r="H833" i="13" s="1"/>
  <c r="H1098" i="13" s="1"/>
  <c r="H625" i="13"/>
  <c r="H890" i="13" s="1"/>
  <c r="H562" i="13"/>
  <c r="H827" i="13" s="1"/>
  <c r="H1092" i="13" s="1"/>
  <c r="H611" i="13"/>
  <c r="H876" i="13" s="1"/>
  <c r="H1141" i="13" s="1"/>
  <c r="H552" i="13"/>
  <c r="H817" i="13" s="1"/>
  <c r="H643" i="13"/>
  <c r="H908" i="13" s="1"/>
  <c r="H1173" i="13" s="1"/>
  <c r="H672" i="13"/>
  <c r="H937" i="13" s="1"/>
  <c r="H1202" i="13" s="1"/>
  <c r="H701" i="13"/>
  <c r="H966" i="13" s="1"/>
  <c r="H657" i="13"/>
  <c r="H922" i="13" s="1"/>
  <c r="H1187" i="13" s="1"/>
  <c r="H689" i="13"/>
  <c r="H954" i="13" s="1"/>
  <c r="H1219" i="13" s="1"/>
  <c r="H758" i="13"/>
  <c r="H1023" i="13" s="1"/>
  <c r="H1288" i="13" s="1"/>
  <c r="H786" i="13"/>
  <c r="H1051" i="13" s="1"/>
  <c r="H1316" i="13" s="1"/>
  <c r="H567" i="13"/>
  <c r="H832" i="13" s="1"/>
  <c r="H1097" i="13" s="1"/>
  <c r="H671" i="13"/>
  <c r="H936" i="13" s="1"/>
  <c r="H1201" i="13" s="1"/>
  <c r="H668" i="13"/>
  <c r="H933" i="13" s="1"/>
  <c r="H1198" i="13" s="1"/>
  <c r="H670" i="13"/>
  <c r="H935" i="13" s="1"/>
  <c r="H1200" i="13" s="1"/>
  <c r="H695" i="13"/>
  <c r="H960" i="13" s="1"/>
  <c r="H1225" i="13" s="1"/>
  <c r="H723" i="13"/>
  <c r="H988" i="13" s="1"/>
  <c r="H1253" i="13" s="1"/>
  <c r="H696" i="13"/>
  <c r="H961" i="13" s="1"/>
  <c r="H724" i="13"/>
  <c r="H989" i="13" s="1"/>
  <c r="H1254" i="13" s="1"/>
  <c r="H752" i="13"/>
  <c r="H1017" i="13" s="1"/>
  <c r="H1282" i="13" s="1"/>
  <c r="H564" i="13"/>
  <c r="H829" i="13" s="1"/>
  <c r="H1094" i="13" s="1"/>
  <c r="H650" i="13"/>
  <c r="H915" i="13" s="1"/>
  <c r="H1180" i="13" s="1"/>
  <c r="H636" i="13"/>
  <c r="H901" i="13" s="1"/>
  <c r="H1166" i="13" s="1"/>
  <c r="H745" i="13"/>
  <c r="H1010" i="13" s="1"/>
  <c r="H1275" i="13" s="1"/>
  <c r="H652" i="13"/>
  <c r="H917" i="13" s="1"/>
  <c r="H1182" i="13" s="1"/>
  <c r="H667" i="13"/>
  <c r="H932" i="13" s="1"/>
  <c r="H1197" i="13" s="1"/>
  <c r="H699" i="13"/>
  <c r="H964" i="13" s="1"/>
  <c r="H741" i="13"/>
  <c r="H1006" i="13" s="1"/>
  <c r="H1271" i="13" s="1"/>
  <c r="H694" i="13"/>
  <c r="H959" i="13" s="1"/>
  <c r="H1224" i="13" s="1"/>
  <c r="H646" i="13"/>
  <c r="H911" i="13" s="1"/>
  <c r="H1176" i="13" s="1"/>
  <c r="H623" i="13"/>
  <c r="H888" i="13" s="1"/>
  <c r="H1153" i="13" s="1"/>
  <c r="H31" i="9"/>
  <c r="H68" i="9"/>
  <c r="H93" i="9" s="1"/>
  <c r="H78" i="9"/>
  <c r="H103" i="9" s="1"/>
  <c r="H128" i="9" s="1"/>
  <c r="H74" i="9"/>
  <c r="H99" i="9" s="1"/>
  <c r="H124" i="9" s="1"/>
  <c r="H62" i="9"/>
  <c r="H67" i="9"/>
  <c r="H92" i="9" s="1"/>
  <c r="H117" i="9" s="1"/>
  <c r="H80" i="9"/>
  <c r="H105" i="9" s="1"/>
  <c r="H130" i="9" s="1"/>
  <c r="H64" i="9"/>
  <c r="H89" i="9" s="1"/>
  <c r="H77" i="9"/>
  <c r="H102" i="9" s="1"/>
  <c r="H127" i="9" s="1"/>
  <c r="H36" i="10" s="1"/>
  <c r="H66" i="9"/>
  <c r="H91" i="9" s="1"/>
  <c r="H65" i="9"/>
  <c r="H90" i="9" s="1"/>
  <c r="H115" i="9" s="1"/>
  <c r="H76" i="9"/>
  <c r="H101" i="9" s="1"/>
  <c r="H126" i="9" s="1"/>
  <c r="H35" i="10" s="1"/>
  <c r="H63" i="9"/>
  <c r="H88" i="9" s="1"/>
  <c r="H113" i="9" s="1"/>
  <c r="H29" i="10" s="1"/>
  <c r="H79" i="9"/>
  <c r="H104" i="9" s="1"/>
  <c r="H129" i="9" s="1"/>
  <c r="H75" i="9"/>
  <c r="H100" i="9" s="1"/>
  <c r="H125" i="9" s="1"/>
  <c r="H34" i="10" s="1"/>
  <c r="H70" i="9"/>
  <c r="H95" i="9" s="1"/>
  <c r="H120" i="9" s="1"/>
  <c r="H69" i="9"/>
  <c r="H94" i="9" s="1"/>
  <c r="H119" i="9" s="1"/>
  <c r="H72" i="9"/>
  <c r="H97" i="9" s="1"/>
  <c r="H122" i="9" s="1"/>
  <c r="H73" i="9"/>
  <c r="H98" i="9" s="1"/>
  <c r="H123" i="9" s="1"/>
  <c r="H71" i="9"/>
  <c r="H96" i="9" s="1"/>
  <c r="H121" i="9" s="1"/>
  <c r="I624" i="13"/>
  <c r="I889" i="13" s="1"/>
  <c r="I1154" i="13" s="1"/>
  <c r="I634" i="13"/>
  <c r="I899" i="13" s="1"/>
  <c r="I1164" i="13" s="1"/>
  <c r="I640" i="13"/>
  <c r="I905" i="13" s="1"/>
  <c r="I1170" i="13" s="1"/>
  <c r="I654" i="13"/>
  <c r="I919" i="13" s="1"/>
  <c r="I1184" i="13" s="1"/>
  <c r="I699" i="13"/>
  <c r="I964" i="13" s="1"/>
  <c r="I709" i="13"/>
  <c r="I974" i="13" s="1"/>
  <c r="I1239" i="13" s="1"/>
  <c r="I715" i="13"/>
  <c r="I980" i="13" s="1"/>
  <c r="I1245" i="13" s="1"/>
  <c r="I714" i="13"/>
  <c r="I979" i="13" s="1"/>
  <c r="I1244" i="13" s="1"/>
  <c r="I777" i="13"/>
  <c r="I1042" i="13" s="1"/>
  <c r="I1307" i="13" s="1"/>
  <c r="I784" i="13"/>
  <c r="I1049" i="13" s="1"/>
  <c r="I791" i="13"/>
  <c r="I1056" i="13" s="1"/>
  <c r="I750" i="13"/>
  <c r="I1015" i="13" s="1"/>
  <c r="I1280" i="13" s="1"/>
  <c r="I596" i="13"/>
  <c r="I861" i="13" s="1"/>
  <c r="I1126" i="13" s="1"/>
  <c r="I606" i="13"/>
  <c r="I871" i="13" s="1"/>
  <c r="I1136" i="13" s="1"/>
  <c r="I778" i="13"/>
  <c r="I1043" i="13" s="1"/>
  <c r="I1308" i="13" s="1"/>
  <c r="I547" i="13"/>
  <c r="I812" i="13" s="1"/>
  <c r="I1077" i="13" s="1"/>
  <c r="I546" i="13"/>
  <c r="I811" i="13" s="1"/>
  <c r="I1076" i="13" s="1"/>
  <c r="I552" i="13"/>
  <c r="I817" i="13" s="1"/>
  <c r="I593" i="13"/>
  <c r="I858" i="13" s="1"/>
  <c r="I1123" i="13" s="1"/>
  <c r="I621" i="13"/>
  <c r="I886" i="13" s="1"/>
  <c r="I1151" i="13" s="1"/>
  <c r="I627" i="13"/>
  <c r="I892" i="13" s="1"/>
  <c r="I637" i="13"/>
  <c r="I902" i="13" s="1"/>
  <c r="I1167" i="13" s="1"/>
  <c r="I639" i="13"/>
  <c r="I904" i="13" s="1"/>
  <c r="I1169" i="13" s="1"/>
  <c r="I695" i="13"/>
  <c r="I960" i="13" s="1"/>
  <c r="I1225" i="13" s="1"/>
  <c r="I705" i="13"/>
  <c r="I970" i="13" s="1"/>
  <c r="I1235" i="13" s="1"/>
  <c r="I711" i="13"/>
  <c r="I976" i="13" s="1"/>
  <c r="I1241" i="13" s="1"/>
  <c r="I657" i="13"/>
  <c r="I922" i="13" s="1"/>
  <c r="I1187" i="13" s="1"/>
  <c r="I773" i="13"/>
  <c r="I1038" i="13" s="1"/>
  <c r="I1303" i="13" s="1"/>
  <c r="I780" i="13"/>
  <c r="I1045" i="13" s="1"/>
  <c r="I1310" i="13" s="1"/>
  <c r="I787" i="13"/>
  <c r="I1052" i="13" s="1"/>
  <c r="I742" i="13"/>
  <c r="I1007" i="13" s="1"/>
  <c r="I1272" i="13" s="1"/>
  <c r="I721" i="13"/>
  <c r="I986" i="13" s="1"/>
  <c r="I1251" i="13" s="1"/>
  <c r="I728" i="13"/>
  <c r="I993" i="13" s="1"/>
  <c r="I1258" i="13" s="1"/>
  <c r="I735" i="13"/>
  <c r="I1000" i="13" s="1"/>
  <c r="I1265" i="13" s="1"/>
  <c r="I600" i="13"/>
  <c r="I865" i="13" s="1"/>
  <c r="I1130" i="13" s="1"/>
  <c r="I797" i="13"/>
  <c r="I1062" i="13" s="1"/>
  <c r="I543" i="13"/>
  <c r="I808" i="13" s="1"/>
  <c r="I1073" i="13" s="1"/>
  <c r="I549" i="13"/>
  <c r="I814" i="13" s="1"/>
  <c r="I1079" i="13" s="1"/>
  <c r="I579" i="13"/>
  <c r="I844" i="13" s="1"/>
  <c r="I1109" i="13" s="1"/>
  <c r="I617" i="13"/>
  <c r="I882" i="13" s="1"/>
  <c r="I1147" i="13" s="1"/>
  <c r="I623" i="13"/>
  <c r="I888" i="13" s="1"/>
  <c r="I1153" i="13" s="1"/>
  <c r="I633" i="13"/>
  <c r="I898" i="13" s="1"/>
  <c r="I1163" i="13" s="1"/>
  <c r="I625" i="13"/>
  <c r="I890" i="13" s="1"/>
  <c r="I692" i="13"/>
  <c r="I957" i="13" s="1"/>
  <c r="I1222" i="13" s="1"/>
  <c r="I702" i="13"/>
  <c r="I967" i="13" s="1"/>
  <c r="I1232" i="13" s="1"/>
  <c r="I708" i="13"/>
  <c r="I973" i="13" s="1"/>
  <c r="I1238" i="13" s="1"/>
  <c r="I664" i="13"/>
  <c r="I929" i="13" s="1"/>
  <c r="I1194" i="13" s="1"/>
  <c r="I642" i="13"/>
  <c r="I907" i="13" s="1"/>
  <c r="I648" i="13"/>
  <c r="I913" i="13" s="1"/>
  <c r="I1178" i="13" s="1"/>
  <c r="I658" i="13"/>
  <c r="I923" i="13" s="1"/>
  <c r="I1188" i="13" s="1"/>
  <c r="I726" i="13"/>
  <c r="I991" i="13" s="1"/>
  <c r="I1256" i="13" s="1"/>
  <c r="I717" i="13"/>
  <c r="I982" i="13" s="1"/>
  <c r="I1247" i="13" s="1"/>
  <c r="I724" i="13"/>
  <c r="I989" i="13" s="1"/>
  <c r="I1254" i="13" s="1"/>
  <c r="I731" i="13"/>
  <c r="I996" i="13" s="1"/>
  <c r="I1261" i="13" s="1"/>
  <c r="I762" i="13"/>
  <c r="I1027" i="13" s="1"/>
  <c r="I1292" i="13" s="1"/>
  <c r="I793" i="13"/>
  <c r="I1058" i="13" s="1"/>
  <c r="I800" i="13"/>
  <c r="I1065" i="13" s="1"/>
  <c r="I1330" i="13" s="1"/>
  <c r="I545" i="13"/>
  <c r="I810" i="13" s="1"/>
  <c r="I1075" i="13" s="1"/>
  <c r="I565" i="13"/>
  <c r="I830" i="13" s="1"/>
  <c r="I1095" i="13" s="1"/>
  <c r="I614" i="13"/>
  <c r="I879" i="13" s="1"/>
  <c r="I1144" i="13" s="1"/>
  <c r="I620" i="13"/>
  <c r="I885" i="13" s="1"/>
  <c r="I1150" i="13" s="1"/>
  <c r="I612" i="13"/>
  <c r="I877" i="13" s="1"/>
  <c r="I1142" i="13" s="1"/>
  <c r="I608" i="13"/>
  <c r="I873" i="13" s="1"/>
  <c r="I1138" i="13" s="1"/>
  <c r="I587" i="13"/>
  <c r="I852" i="13" s="1"/>
  <c r="I1117" i="13" s="1"/>
  <c r="I594" i="13"/>
  <c r="I859" i="13" s="1"/>
  <c r="I1124" i="13" s="1"/>
  <c r="G51" i="10"/>
  <c r="G35" i="12" s="1"/>
  <c r="G26" i="18"/>
  <c r="G81" i="9"/>
  <c r="G87" i="9"/>
  <c r="G807" i="13"/>
  <c r="G801" i="13"/>
  <c r="H746" i="13"/>
  <c r="H1011" i="13" s="1"/>
  <c r="H1276" i="13" s="1"/>
  <c r="H778" i="13"/>
  <c r="H1043" i="13" s="1"/>
  <c r="H1308" i="13" s="1"/>
  <c r="H761" i="13"/>
  <c r="H1026" i="13" s="1"/>
  <c r="H1291" i="13" s="1"/>
  <c r="H665" i="13"/>
  <c r="H930" i="13" s="1"/>
  <c r="H1195" i="13" s="1"/>
  <c r="H781" i="13"/>
  <c r="H1046" i="13" s="1"/>
  <c r="H1311" i="13" s="1"/>
  <c r="H735" i="13"/>
  <c r="H1000" i="13" s="1"/>
  <c r="H1265" i="13" s="1"/>
  <c r="H661" i="13"/>
  <c r="H926" i="13" s="1"/>
  <c r="H1191" i="13" s="1"/>
  <c r="H583" i="13"/>
  <c r="H848" i="13" s="1"/>
  <c r="H1113" i="13" s="1"/>
  <c r="H615" i="13"/>
  <c r="H880" i="13" s="1"/>
  <c r="H1145" i="13" s="1"/>
  <c r="H659" i="13"/>
  <c r="H924" i="13" s="1"/>
  <c r="H1189" i="13" s="1"/>
  <c r="H688" i="13"/>
  <c r="H953" i="13" s="1"/>
  <c r="H1218" i="13" s="1"/>
  <c r="H718" i="13"/>
  <c r="H983" i="13" s="1"/>
  <c r="H1248" i="13" s="1"/>
  <c r="H666" i="13"/>
  <c r="H931" i="13" s="1"/>
  <c r="H1196" i="13" s="1"/>
  <c r="H774" i="13"/>
  <c r="H1039" i="13" s="1"/>
  <c r="H1304" i="13" s="1"/>
  <c r="H712" i="13"/>
  <c r="H977" i="13" s="1"/>
  <c r="H1242" i="13" s="1"/>
  <c r="H740" i="13"/>
  <c r="H1005" i="13" s="1"/>
  <c r="H1270" i="13" s="1"/>
  <c r="H768" i="13"/>
  <c r="H1033" i="13" s="1"/>
  <c r="H1298" i="13" s="1"/>
  <c r="H629" i="13"/>
  <c r="H894" i="13" s="1"/>
  <c r="H1159" i="13" s="1"/>
  <c r="H563" i="13"/>
  <c r="H828" i="13" s="1"/>
  <c r="H1093" i="13" s="1"/>
  <c r="H550" i="13"/>
  <c r="H815" i="13" s="1"/>
  <c r="H1080" i="13" s="1"/>
  <c r="H581" i="13"/>
  <c r="H846" i="13" s="1"/>
  <c r="H1111" i="13" s="1"/>
  <c r="H609" i="13"/>
  <c r="H874" i="13" s="1"/>
  <c r="H1139" i="13" s="1"/>
  <c r="H624" i="13"/>
  <c r="H889" i="13" s="1"/>
  <c r="H1154" i="13" s="1"/>
  <c r="H686" i="13"/>
  <c r="H951" i="13" s="1"/>
  <c r="H1216" i="13" s="1"/>
  <c r="H711" i="13"/>
  <c r="H976" i="13" s="1"/>
  <c r="H1241" i="13" s="1"/>
  <c r="H739" i="13"/>
  <c r="H1004" i="13" s="1"/>
  <c r="H1269" i="13" s="1"/>
  <c r="H795" i="13"/>
  <c r="H1060" i="13" s="1"/>
  <c r="H614" i="13"/>
  <c r="H879" i="13" s="1"/>
  <c r="H1144" i="13" s="1"/>
  <c r="H658" i="13"/>
  <c r="H923" i="13" s="1"/>
  <c r="H1188" i="13" s="1"/>
  <c r="H763" i="13"/>
  <c r="H1028" i="13" s="1"/>
  <c r="H1293" i="13" s="1"/>
  <c r="H791" i="13"/>
  <c r="H1056" i="13" s="1"/>
  <c r="H599" i="13"/>
  <c r="H864" i="13" s="1"/>
  <c r="H680" i="13"/>
  <c r="H945" i="13" s="1"/>
  <c r="H1210" i="13" s="1"/>
  <c r="H709" i="13"/>
  <c r="H974" i="13" s="1"/>
  <c r="H1239" i="13" s="1"/>
  <c r="H736" i="13"/>
  <c r="H1001" i="13" s="1"/>
  <c r="H1266" i="13" s="1"/>
  <c r="H574" i="13"/>
  <c r="H839" i="13" s="1"/>
  <c r="H1104" i="13" s="1"/>
  <c r="H606" i="13"/>
  <c r="H871" i="13" s="1"/>
  <c r="H1136" i="13" s="1"/>
  <c r="H792" i="13"/>
  <c r="H1057" i="13" s="1"/>
  <c r="H687" i="13"/>
  <c r="H952" i="13" s="1"/>
  <c r="H793" i="13"/>
  <c r="H1058" i="13" s="1"/>
  <c r="H593" i="13"/>
  <c r="H858" i="13" s="1"/>
  <c r="H1123" i="13" s="1"/>
  <c r="H622" i="13"/>
  <c r="H887" i="13" s="1"/>
  <c r="H1152" i="13" s="1"/>
  <c r="H555" i="13"/>
  <c r="H820" i="13" s="1"/>
  <c r="H1085" i="13" s="1"/>
  <c r="H612" i="13"/>
  <c r="H877" i="13" s="1"/>
  <c r="H1142" i="13" s="1"/>
  <c r="H547" i="13"/>
  <c r="H812" i="13" s="1"/>
  <c r="H1077" i="13" s="1"/>
  <c r="H577" i="13"/>
  <c r="H842" i="13" s="1"/>
  <c r="H1107" i="13" s="1"/>
  <c r="H634" i="13"/>
  <c r="H899" i="13" s="1"/>
  <c r="H1164" i="13" s="1"/>
  <c r="H640" i="13"/>
  <c r="H905" i="13" s="1"/>
  <c r="H1170" i="13" s="1"/>
  <c r="H587" i="13"/>
  <c r="H852" i="13" s="1"/>
  <c r="H1117" i="13" s="1"/>
  <c r="H638" i="13"/>
  <c r="H903" i="13" s="1"/>
  <c r="H1168" i="13" s="1"/>
  <c r="H663" i="13"/>
  <c r="H928" i="13" s="1"/>
  <c r="H692" i="13"/>
  <c r="H957" i="13" s="1"/>
  <c r="H1222" i="13" s="1"/>
  <c r="H747" i="13"/>
  <c r="H1012" i="13" s="1"/>
  <c r="H1277" i="13" s="1"/>
  <c r="H775" i="13"/>
  <c r="H1040" i="13" s="1"/>
  <c r="H1305" i="13" s="1"/>
  <c r="H545" i="13"/>
  <c r="H810" i="13" s="1"/>
  <c r="H1075" i="13" s="1"/>
  <c r="H664" i="13"/>
  <c r="H929" i="13" s="1"/>
  <c r="H1194" i="13" s="1"/>
  <c r="H693" i="13"/>
  <c r="H958" i="13" s="1"/>
  <c r="H1223" i="13" s="1"/>
  <c r="H720" i="13"/>
  <c r="H985" i="13" s="1"/>
  <c r="H1250" i="13" s="1"/>
  <c r="H554" i="13"/>
  <c r="H819" i="13" s="1"/>
  <c r="I604" i="13"/>
  <c r="I869" i="13" s="1"/>
  <c r="I1134" i="13" s="1"/>
  <c r="I560" i="13"/>
  <c r="I825" i="13" s="1"/>
  <c r="I570" i="13"/>
  <c r="I835" i="13" s="1"/>
  <c r="I1100" i="13" s="1"/>
  <c r="I566" i="13"/>
  <c r="I831" i="13" s="1"/>
  <c r="I1096" i="13" s="1"/>
  <c r="I650" i="13"/>
  <c r="I915" i="13" s="1"/>
  <c r="I1180" i="13" s="1"/>
  <c r="I635" i="13"/>
  <c r="I900" i="13" s="1"/>
  <c r="I1165" i="13" s="1"/>
  <c r="I645" i="13"/>
  <c r="I910" i="13" s="1"/>
  <c r="I1175" i="13" s="1"/>
  <c r="I651" i="13"/>
  <c r="I916" i="13" s="1"/>
  <c r="I1181" i="13" s="1"/>
  <c r="I696" i="13"/>
  <c r="I961" i="13" s="1"/>
  <c r="I713" i="13"/>
  <c r="I978" i="13" s="1"/>
  <c r="I720" i="13"/>
  <c r="I985" i="13" s="1"/>
  <c r="I1250" i="13" s="1"/>
  <c r="I727" i="13"/>
  <c r="I992" i="13" s="1"/>
  <c r="I1257" i="13" s="1"/>
  <c r="I700" i="13"/>
  <c r="I965" i="13" s="1"/>
  <c r="I1230" i="13" s="1"/>
  <c r="I789" i="13"/>
  <c r="I1054" i="13" s="1"/>
  <c r="I796" i="13"/>
  <c r="I1061" i="13" s="1"/>
  <c r="I1326" i="13" s="1"/>
  <c r="I558" i="13"/>
  <c r="I823" i="13" s="1"/>
  <c r="I1088" i="13" s="1"/>
  <c r="I737" i="13"/>
  <c r="I1002" i="13" s="1"/>
  <c r="I1267" i="13" s="1"/>
  <c r="I744" i="13"/>
  <c r="I1009" i="13" s="1"/>
  <c r="I1274" i="13" s="1"/>
  <c r="I751" i="13"/>
  <c r="I1016" i="13" s="1"/>
  <c r="I1281" i="13" s="1"/>
  <c r="I590" i="13"/>
  <c r="I855" i="13" s="1"/>
  <c r="I1120" i="13" s="1"/>
  <c r="I557" i="13"/>
  <c r="I822" i="13" s="1"/>
  <c r="I1087" i="13" s="1"/>
  <c r="I563" i="13"/>
  <c r="I828" i="13" s="1"/>
  <c r="I1093" i="13" s="1"/>
  <c r="I555" i="13"/>
  <c r="I820" i="13" s="1"/>
  <c r="I1085" i="13" s="1"/>
  <c r="I636" i="13"/>
  <c r="I901" i="13" s="1"/>
  <c r="I1166" i="13" s="1"/>
  <c r="I631" i="13"/>
  <c r="I896" i="13" s="1"/>
  <c r="I1161" i="13" s="1"/>
  <c r="I641" i="13"/>
  <c r="I906" i="13" s="1"/>
  <c r="I1171" i="13" s="1"/>
  <c r="I647" i="13"/>
  <c r="I912" i="13" s="1"/>
  <c r="I1177" i="13" s="1"/>
  <c r="I682" i="13"/>
  <c r="I947" i="13" s="1"/>
  <c r="I1212" i="13" s="1"/>
  <c r="I710" i="13"/>
  <c r="I975" i="13" s="1"/>
  <c r="I1240" i="13" s="1"/>
  <c r="I716" i="13"/>
  <c r="I981" i="13" s="1"/>
  <c r="I1246" i="13" s="1"/>
  <c r="I723" i="13"/>
  <c r="I988" i="13" s="1"/>
  <c r="I1253" i="13" s="1"/>
  <c r="I738" i="13"/>
  <c r="I1003" i="13" s="1"/>
  <c r="I1268" i="13" s="1"/>
  <c r="I656" i="13"/>
  <c r="I921" i="13" s="1"/>
  <c r="I666" i="13"/>
  <c r="I931" i="13" s="1"/>
  <c r="I1196" i="13" s="1"/>
  <c r="I672" i="13"/>
  <c r="I937" i="13" s="1"/>
  <c r="I1202" i="13" s="1"/>
  <c r="I790" i="13"/>
  <c r="I1055" i="13" s="1"/>
  <c r="I733" i="13"/>
  <c r="I998" i="13" s="1"/>
  <c r="I1263" i="13" s="1"/>
  <c r="I740" i="13"/>
  <c r="I1005" i="13" s="1"/>
  <c r="I1270" i="13" s="1"/>
  <c r="I747" i="13"/>
  <c r="I1012" i="13" s="1"/>
  <c r="I1277" i="13" s="1"/>
  <c r="I575" i="13"/>
  <c r="I840" i="13" s="1"/>
  <c r="I1105" i="13" s="1"/>
  <c r="I553" i="13"/>
  <c r="I818" i="13" s="1"/>
  <c r="I1083" i="13" s="1"/>
  <c r="I559" i="13"/>
  <c r="I824" i="13" s="1"/>
  <c r="I1089" i="13" s="1"/>
  <c r="I551" i="13"/>
  <c r="I816" i="13" s="1"/>
  <c r="I1081" i="13" s="1"/>
  <c r="I622" i="13"/>
  <c r="I887" i="13" s="1"/>
  <c r="I1152" i="13" s="1"/>
  <c r="I628" i="13"/>
  <c r="I893" i="13" s="1"/>
  <c r="I1158" i="13" s="1"/>
  <c r="I638" i="13"/>
  <c r="I903" i="13" s="1"/>
  <c r="I1168" i="13" s="1"/>
  <c r="I644" i="13"/>
  <c r="I909" i="13" s="1"/>
  <c r="I1174" i="13" s="1"/>
  <c r="I675" i="13"/>
  <c r="I940" i="13" s="1"/>
  <c r="I578" i="13"/>
  <c r="I843" i="13" s="1"/>
  <c r="I1108" i="13" s="1"/>
  <c r="I584" i="13"/>
  <c r="I849" i="13" s="1"/>
  <c r="I1114" i="13" s="1"/>
  <c r="I583" i="13"/>
  <c r="I848" i="13" s="1"/>
  <c r="I1113" i="13" s="1"/>
  <c r="I722" i="13"/>
  <c r="I987" i="13" s="1"/>
  <c r="I1252" i="13" s="1"/>
  <c r="I653" i="13"/>
  <c r="I918" i="13" s="1"/>
  <c r="I1183" i="13" s="1"/>
  <c r="I659" i="13"/>
  <c r="I924" i="13" s="1"/>
  <c r="I1189" i="13" s="1"/>
  <c r="I669" i="13"/>
  <c r="I934" i="13" s="1"/>
  <c r="I1199" i="13" s="1"/>
  <c r="I774" i="13"/>
  <c r="I1039" i="13" s="1"/>
  <c r="I1304" i="13" s="1"/>
  <c r="I729" i="13"/>
  <c r="I994" i="13" s="1"/>
  <c r="I1259" i="13" s="1"/>
  <c r="I736" i="13"/>
  <c r="I1001" i="13" s="1"/>
  <c r="I1266" i="13" s="1"/>
  <c r="I743" i="13"/>
  <c r="I1008" i="13" s="1"/>
  <c r="I1273" i="13" s="1"/>
  <c r="I561" i="13"/>
  <c r="I826" i="13" s="1"/>
  <c r="I550" i="13"/>
  <c r="I815" i="13" s="1"/>
  <c r="I1080" i="13" s="1"/>
  <c r="I556" i="13"/>
  <c r="I821" i="13" s="1"/>
  <c r="I1086" i="13" s="1"/>
  <c r="I630" i="13"/>
  <c r="I895" i="13" s="1"/>
  <c r="I536" i="17"/>
  <c r="C16" i="12"/>
  <c r="C22" i="12" s="1"/>
  <c r="C22" i="10"/>
  <c r="C23" i="10" s="1"/>
  <c r="G30" i="10"/>
  <c r="G114" i="9"/>
  <c r="G116" i="9"/>
  <c r="G31" i="10"/>
  <c r="G52" i="10"/>
  <c r="G36" i="12" s="1"/>
  <c r="G27" i="18"/>
  <c r="G1327" i="13"/>
  <c r="G27" i="15"/>
  <c r="H779" i="13"/>
  <c r="H1044" i="13" s="1"/>
  <c r="H1309" i="13" s="1"/>
  <c r="H557" i="13"/>
  <c r="H822" i="13" s="1"/>
  <c r="H1087" i="13" s="1"/>
  <c r="H642" i="13"/>
  <c r="H907" i="13" s="1"/>
  <c r="H751" i="13"/>
  <c r="H1016" i="13" s="1"/>
  <c r="H1281" i="13" s="1"/>
  <c r="H607" i="13"/>
  <c r="H872" i="13" s="1"/>
  <c r="H1137" i="13" s="1"/>
  <c r="H544" i="13"/>
  <c r="H809" i="13" s="1"/>
  <c r="H1074" i="13" s="1"/>
  <c r="H573" i="13"/>
  <c r="H838" i="13" s="1"/>
  <c r="H1103" i="13" s="1"/>
  <c r="H713" i="13"/>
  <c r="H978" i="13" s="1"/>
  <c r="H777" i="13"/>
  <c r="H1042" i="13" s="1"/>
  <c r="H1307" i="13" s="1"/>
  <c r="H703" i="13"/>
  <c r="H968" i="13" s="1"/>
  <c r="H1233" i="13" s="1"/>
  <c r="H654" i="13"/>
  <c r="H919" i="13" s="1"/>
  <c r="H1184" i="13" s="1"/>
  <c r="H679" i="13"/>
  <c r="H944" i="13" s="1"/>
  <c r="H1209" i="13" s="1"/>
  <c r="H708" i="13"/>
  <c r="H973" i="13" s="1"/>
  <c r="H1238" i="13" s="1"/>
  <c r="H799" i="13"/>
  <c r="H1064" i="13" s="1"/>
  <c r="H1329" i="13" s="1"/>
  <c r="H635" i="13"/>
  <c r="H900" i="13" s="1"/>
  <c r="H1165" i="13" s="1"/>
  <c r="H631" i="13"/>
  <c r="H896" i="13" s="1"/>
  <c r="H1161" i="13" s="1"/>
  <c r="H617" i="13"/>
  <c r="H882" i="13" s="1"/>
  <c r="H1147" i="13" s="1"/>
  <c r="H753" i="13"/>
  <c r="H1018" i="13" s="1"/>
  <c r="H1283" i="13" s="1"/>
  <c r="H796" i="13"/>
  <c r="H1061" i="13" s="1"/>
  <c r="H1326" i="13" s="1"/>
  <c r="H714" i="13"/>
  <c r="H979" i="13" s="1"/>
  <c r="H1244" i="13" s="1"/>
  <c r="H725" i="13"/>
  <c r="H990" i="13" s="1"/>
  <c r="H1255" i="13" s="1"/>
  <c r="H591" i="13"/>
  <c r="H856" i="13" s="1"/>
  <c r="H551" i="13"/>
  <c r="H816" i="13" s="1"/>
  <c r="H1081" i="13" s="1"/>
  <c r="H579" i="13"/>
  <c r="H844" i="13" s="1"/>
  <c r="H1109" i="13" s="1"/>
  <c r="H621" i="13"/>
  <c r="H886" i="13" s="1"/>
  <c r="H1151" i="13" s="1"/>
  <c r="H656" i="13"/>
  <c r="H921" i="13" s="1"/>
  <c r="H685" i="13"/>
  <c r="H950" i="13" s="1"/>
  <c r="H1215" i="13" s="1"/>
  <c r="H794" i="13"/>
  <c r="H1059" i="13" s="1"/>
  <c r="H1324" i="13" s="1"/>
  <c r="H610" i="13"/>
  <c r="H875" i="13" s="1"/>
  <c r="H1140" i="13" s="1"/>
  <c r="H742" i="13"/>
  <c r="H1007" i="13" s="1"/>
  <c r="H1272" i="13" s="1"/>
  <c r="H770" i="13"/>
  <c r="H1035" i="13" s="1"/>
  <c r="H1300" i="13" s="1"/>
  <c r="H734" i="13"/>
  <c r="H999" i="13" s="1"/>
  <c r="H1264" i="13" s="1"/>
  <c r="H707" i="13"/>
  <c r="H972" i="13" s="1"/>
  <c r="H1237" i="13" s="1"/>
  <c r="H738" i="13"/>
  <c r="H1003" i="13" s="1"/>
  <c r="H1268" i="13" s="1"/>
  <c r="H766" i="13"/>
  <c r="H1031" i="13" s="1"/>
  <c r="H1296" i="13" s="1"/>
  <c r="H716" i="13"/>
  <c r="H981" i="13" s="1"/>
  <c r="H1246" i="13" s="1"/>
  <c r="H748" i="13"/>
  <c r="H1013" i="13" s="1"/>
  <c r="H1278" i="13" s="1"/>
  <c r="H596" i="13"/>
  <c r="H861" i="13" s="1"/>
  <c r="H1126" i="13" s="1"/>
  <c r="H647" i="13"/>
  <c r="H912" i="13" s="1"/>
  <c r="H1177" i="13" s="1"/>
  <c r="H676" i="13"/>
  <c r="H941" i="13" s="1"/>
  <c r="H1206" i="13" s="1"/>
  <c r="H731" i="13"/>
  <c r="H996" i="13" s="1"/>
  <c r="H1261" i="13" s="1"/>
  <c r="H759" i="13"/>
  <c r="H1024" i="13" s="1"/>
  <c r="H1289" i="13" s="1"/>
  <c r="H787" i="13"/>
  <c r="H1052" i="13" s="1"/>
  <c r="H569" i="13"/>
  <c r="H834" i="13" s="1"/>
  <c r="H1099" i="13" s="1"/>
  <c r="H760" i="13"/>
  <c r="H1025" i="13" s="1"/>
  <c r="H1290" i="13" s="1"/>
  <c r="H788" i="13"/>
  <c r="H1053" i="13" s="1"/>
  <c r="H662" i="13"/>
  <c r="H927" i="13" s="1"/>
  <c r="H1192" i="13" s="1"/>
  <c r="H673" i="13"/>
  <c r="H938" i="13" s="1"/>
  <c r="H1203" i="13" s="1"/>
  <c r="H705" i="13"/>
  <c r="H970" i="13" s="1"/>
  <c r="H1235" i="13" s="1"/>
  <c r="H678" i="13"/>
  <c r="H943" i="13" s="1"/>
  <c r="H1208" i="13" s="1"/>
  <c r="H797" i="13"/>
  <c r="H1062" i="13" s="1"/>
  <c r="H560" i="13"/>
  <c r="H825" i="13" s="1"/>
  <c r="H773" i="13"/>
  <c r="H1038" i="13" s="1"/>
  <c r="H1303" i="13" s="1"/>
  <c r="H737" i="13"/>
  <c r="H1002" i="13" s="1"/>
  <c r="H1267" i="13" s="1"/>
  <c r="H710" i="13"/>
  <c r="H975" i="13" s="1"/>
  <c r="H1240" i="13" s="1"/>
  <c r="H561" i="13"/>
  <c r="H826" i="13" s="1"/>
  <c r="H590" i="13"/>
  <c r="H855" i="13" s="1"/>
  <c r="H1120" i="13" s="1"/>
  <c r="H602" i="13"/>
  <c r="H867" i="13" s="1"/>
  <c r="H1132" i="13" s="1"/>
  <c r="H627" i="13"/>
  <c r="H892" i="13" s="1"/>
  <c r="H637" i="13"/>
  <c r="H902" i="13" s="1"/>
  <c r="H1167" i="13" s="1"/>
  <c r="H620" i="13"/>
  <c r="H885" i="13" s="1"/>
  <c r="H1150" i="13" s="1"/>
  <c r="H632" i="13"/>
  <c r="H897" i="13" s="1"/>
  <c r="H1162" i="13" s="1"/>
  <c r="H691" i="13"/>
  <c r="H956" i="13" s="1"/>
  <c r="H1221" i="13" s="1"/>
  <c r="H722" i="13"/>
  <c r="H987" i="13" s="1"/>
  <c r="H1252" i="13" s="1"/>
  <c r="H750" i="13"/>
  <c r="H1015" i="13" s="1"/>
  <c r="H1280" i="13" s="1"/>
  <c r="H651" i="13"/>
  <c r="H916" i="13" s="1"/>
  <c r="H1181" i="13" s="1"/>
  <c r="H683" i="13"/>
  <c r="H948" i="13" s="1"/>
  <c r="H633" i="13"/>
  <c r="H898" i="13" s="1"/>
  <c r="H1163" i="13" s="1"/>
  <c r="H660" i="13"/>
  <c r="H925" i="13" s="1"/>
  <c r="H1190" i="13" s="1"/>
  <c r="H798" i="13"/>
  <c r="H1063" i="13" s="1"/>
  <c r="H1328" i="13" s="1"/>
  <c r="I572" i="13"/>
  <c r="I837" i="13" s="1"/>
  <c r="I1102" i="13" s="1"/>
  <c r="I753" i="13"/>
  <c r="I1018" i="13" s="1"/>
  <c r="I1283" i="13" s="1"/>
  <c r="I760" i="13"/>
  <c r="I1025" i="13" s="1"/>
  <c r="I1290" i="13" s="1"/>
  <c r="I767" i="13"/>
  <c r="I1032" i="13" s="1"/>
  <c r="I1297" i="13" s="1"/>
  <c r="I661" i="13"/>
  <c r="I926" i="13" s="1"/>
  <c r="I1191" i="13" s="1"/>
  <c r="I571" i="13"/>
  <c r="I836" i="13" s="1"/>
  <c r="I1101" i="13" s="1"/>
  <c r="I581" i="13"/>
  <c r="I846" i="13" s="1"/>
  <c r="I1111" i="13" s="1"/>
  <c r="I580" i="13"/>
  <c r="I845" i="13" s="1"/>
  <c r="I1110" i="13" s="1"/>
  <c r="I707" i="13"/>
  <c r="I972" i="13" s="1"/>
  <c r="I1237" i="13" s="1"/>
  <c r="I649" i="13"/>
  <c r="I914" i="13" s="1"/>
  <c r="I1179" i="13" s="1"/>
  <c r="I655" i="13"/>
  <c r="I920" i="13" s="1"/>
  <c r="I1185" i="13" s="1"/>
  <c r="I665" i="13"/>
  <c r="I930" i="13" s="1"/>
  <c r="I1195" i="13" s="1"/>
  <c r="I758" i="13"/>
  <c r="I1023" i="13" s="1"/>
  <c r="I1288" i="13" s="1"/>
  <c r="I725" i="13"/>
  <c r="I990" i="13" s="1"/>
  <c r="I1255" i="13" s="1"/>
  <c r="I732" i="13"/>
  <c r="I997" i="13" s="1"/>
  <c r="I1262" i="13" s="1"/>
  <c r="I739" i="13"/>
  <c r="I1004" i="13" s="1"/>
  <c r="I1269" i="13" s="1"/>
  <c r="I536" i="13"/>
  <c r="I542" i="13"/>
  <c r="I674" i="13"/>
  <c r="I939" i="13" s="1"/>
  <c r="I1204" i="13" s="1"/>
  <c r="I680" i="13"/>
  <c r="I945" i="13" s="1"/>
  <c r="I1210" i="13" s="1"/>
  <c r="I690" i="13"/>
  <c r="I955" i="13" s="1"/>
  <c r="I794" i="13"/>
  <c r="I1059" i="13" s="1"/>
  <c r="I1324" i="13" s="1"/>
  <c r="I749" i="13"/>
  <c r="I1014" i="13" s="1"/>
  <c r="I1279" i="13" s="1"/>
  <c r="I756" i="13"/>
  <c r="I1021" i="13" s="1"/>
  <c r="I1286" i="13" s="1"/>
  <c r="I763" i="13"/>
  <c r="I1028" i="13" s="1"/>
  <c r="I1293" i="13" s="1"/>
  <c r="I632" i="13"/>
  <c r="I897" i="13" s="1"/>
  <c r="I1162" i="13" s="1"/>
  <c r="I567" i="13"/>
  <c r="I832" i="13" s="1"/>
  <c r="I1097" i="13" s="1"/>
  <c r="I577" i="13"/>
  <c r="I842" i="13" s="1"/>
  <c r="I1107" i="13" s="1"/>
  <c r="I573" i="13"/>
  <c r="I838" i="13" s="1"/>
  <c r="I1103" i="13" s="1"/>
  <c r="I693" i="13"/>
  <c r="I958" i="13" s="1"/>
  <c r="I1223" i="13" s="1"/>
  <c r="I646" i="13"/>
  <c r="I911" i="13" s="1"/>
  <c r="I1176" i="13" s="1"/>
  <c r="I652" i="13"/>
  <c r="I917" i="13" s="1"/>
  <c r="I1182" i="13" s="1"/>
  <c r="I662" i="13"/>
  <c r="I927" i="13" s="1"/>
  <c r="I1192" i="13" s="1"/>
  <c r="I734" i="13"/>
  <c r="I999" i="13" s="1"/>
  <c r="I1264" i="13" s="1"/>
  <c r="I592" i="13"/>
  <c r="I857" i="13" s="1"/>
  <c r="I1122" i="13" s="1"/>
  <c r="I602" i="13"/>
  <c r="I867" i="13" s="1"/>
  <c r="I1132" i="13" s="1"/>
  <c r="I605" i="13"/>
  <c r="I870" i="13" s="1"/>
  <c r="I1135" i="13" s="1"/>
  <c r="I786" i="13"/>
  <c r="I1051" i="13" s="1"/>
  <c r="I1316" i="13" s="1"/>
  <c r="I667" i="13"/>
  <c r="I932" i="13" s="1"/>
  <c r="I1197" i="13" s="1"/>
  <c r="I677" i="13"/>
  <c r="I942" i="13" s="1"/>
  <c r="I1207" i="13" s="1"/>
  <c r="I683" i="13"/>
  <c r="I948" i="13" s="1"/>
  <c r="I730" i="13"/>
  <c r="I995" i="13" s="1"/>
  <c r="I1260" i="13" s="1"/>
  <c r="I745" i="13"/>
  <c r="I1010" i="13" s="1"/>
  <c r="I1275" i="13" s="1"/>
  <c r="I752" i="13"/>
  <c r="I1017" i="13" s="1"/>
  <c r="I1282" i="13" s="1"/>
  <c r="I759" i="13"/>
  <c r="I1024" i="13" s="1"/>
  <c r="I1289" i="13" s="1"/>
  <c r="I618" i="13"/>
  <c r="I883" i="13" s="1"/>
  <c r="I1148" i="13" s="1"/>
  <c r="I564" i="13"/>
  <c r="I829" i="13" s="1"/>
  <c r="I1094" i="13" s="1"/>
  <c r="I574" i="13"/>
  <c r="I839" i="13" s="1"/>
  <c r="I1104" i="13" s="1"/>
  <c r="I544" i="13"/>
  <c r="I809" i="13" s="1"/>
  <c r="I1074" i="13" s="1"/>
  <c r="I769" i="13"/>
  <c r="I1034" i="13" s="1"/>
  <c r="I1299" i="13" s="1"/>
  <c r="I776" i="13"/>
  <c r="I1041" i="13" s="1"/>
  <c r="I1306" i="13" s="1"/>
  <c r="I783" i="13"/>
  <c r="I1048" i="13" s="1"/>
  <c r="I1313" i="13" s="1"/>
  <c r="I718" i="13"/>
  <c r="I983" i="13" s="1"/>
  <c r="I1248" i="13" s="1"/>
  <c r="I589" i="13"/>
  <c r="I854" i="13" s="1"/>
  <c r="I1119" i="13" s="1"/>
  <c r="I595" i="13"/>
  <c r="I860" i="13" s="1"/>
  <c r="I1125" i="13" s="1"/>
  <c r="I601" i="13"/>
  <c r="I866" i="13" s="1"/>
  <c r="I1131" i="13" s="1"/>
  <c r="I770" i="13"/>
  <c r="I1035" i="13" s="1"/>
  <c r="I1300" i="13" s="1"/>
  <c r="I663" i="13"/>
  <c r="I928" i="13" s="1"/>
  <c r="I673" i="13"/>
  <c r="I938" i="13" s="1"/>
  <c r="I1203" i="13" s="1"/>
  <c r="I679" i="13"/>
  <c r="I944" i="13" s="1"/>
  <c r="I1209" i="13" s="1"/>
  <c r="I671" i="13"/>
  <c r="I936" i="13" s="1"/>
  <c r="I1201" i="13" s="1"/>
  <c r="I741" i="13"/>
  <c r="I1006" i="13" s="1"/>
  <c r="I1271" i="13" s="1"/>
  <c r="I748" i="13"/>
  <c r="I1013" i="13" s="1"/>
  <c r="I1278" i="13" s="1"/>
  <c r="I755" i="13"/>
  <c r="I1020" i="13" s="1"/>
  <c r="I1285" i="13" s="1"/>
  <c r="I548" i="13"/>
  <c r="I813" i="13" s="1"/>
  <c r="I1078" i="13" s="1"/>
  <c r="I562" i="13"/>
  <c r="I827" i="13" s="1"/>
  <c r="I1092" i="13" s="1"/>
  <c r="G1325" i="13"/>
  <c r="G26" i="15"/>
  <c r="C383" i="17" a="1"/>
  <c r="C383" i="17" s="1"/>
  <c r="C382" i="17" a="1"/>
  <c r="C382" i="17" s="1"/>
  <c r="C511" i="17" a="1"/>
  <c r="C511" i="17" s="1"/>
  <c r="C359" i="17" a="1"/>
  <c r="C359" i="17" s="1"/>
  <c r="C495" i="13" a="1"/>
  <c r="C495" i="13" s="1"/>
  <c r="C467" i="13" a="1"/>
  <c r="C467" i="13" s="1"/>
  <c r="C309" i="17" a="1"/>
  <c r="C309" i="17" s="1"/>
  <c r="C351" i="17" a="1"/>
  <c r="C351" i="17" s="1"/>
  <c r="C324" i="17" a="1"/>
  <c r="C324" i="17" s="1"/>
  <c r="C480" i="17" a="1"/>
  <c r="C480" i="17" s="1"/>
  <c r="C387" i="17" a="1"/>
  <c r="C387" i="17" s="1"/>
  <c r="C446" i="17" a="1"/>
  <c r="C446" i="17" s="1"/>
  <c r="C320" i="17" a="1"/>
  <c r="C320" i="17" s="1"/>
  <c r="C432" i="17" a="1"/>
  <c r="C432" i="17" s="1"/>
  <c r="C303" i="13" a="1"/>
  <c r="C303" i="13" s="1"/>
  <c r="C472" i="17" a="1"/>
  <c r="C472" i="17" s="1"/>
  <c r="C354" i="17" a="1"/>
  <c r="C354" i="17" s="1"/>
  <c r="C415" i="17" a="1"/>
  <c r="C415" i="17" s="1"/>
  <c r="C421" i="17" a="1"/>
  <c r="C421" i="17" s="1"/>
  <c r="C300" i="17" a="1"/>
  <c r="C300" i="17" s="1"/>
  <c r="C491" i="17" a="1"/>
  <c r="C491" i="17" s="1"/>
  <c r="C305" i="17" a="1"/>
  <c r="C305" i="17" s="1"/>
  <c r="C315" i="17" a="1"/>
  <c r="C315" i="17" s="1"/>
  <c r="C443" i="17" a="1"/>
  <c r="C443" i="17" s="1"/>
  <c r="C356" i="13" a="1"/>
  <c r="C356" i="13" s="1"/>
  <c r="C458" i="17" a="1"/>
  <c r="C458" i="17" s="1"/>
  <c r="C322" i="17" a="1"/>
  <c r="C322" i="17" s="1"/>
  <c r="C302" i="17" a="1"/>
  <c r="C302" i="17" s="1"/>
  <c r="C473" i="17" a="1"/>
  <c r="C473" i="17" s="1"/>
  <c r="C425" i="17" a="1"/>
  <c r="C425" i="17" s="1"/>
  <c r="C368" i="17" a="1"/>
  <c r="C368" i="17" s="1"/>
  <c r="C462" i="17" a="1"/>
  <c r="C462" i="17" s="1"/>
  <c r="C424" i="13" a="1"/>
  <c r="C424" i="13" s="1"/>
  <c r="C506" i="13" a="1"/>
  <c r="C506" i="13" s="1"/>
  <c r="C494" i="13" a="1"/>
  <c r="C494" i="13" s="1"/>
  <c r="C498" i="13" a="1"/>
  <c r="C498" i="13" s="1"/>
  <c r="C448" i="17" a="1"/>
  <c r="C448" i="17" s="1"/>
  <c r="C384" i="13" a="1"/>
  <c r="C384" i="13" s="1"/>
  <c r="C371" i="13" a="1"/>
  <c r="C371" i="13" s="1"/>
  <c r="C514" i="13" a="1"/>
  <c r="C514" i="13" s="1"/>
  <c r="C389" i="17" a="1"/>
  <c r="C389" i="17" s="1"/>
  <c r="C372" i="13" a="1"/>
  <c r="C372" i="13" s="1"/>
  <c r="C284" i="13" a="1"/>
  <c r="C284" i="13" s="1"/>
  <c r="C509" i="13" a="1"/>
  <c r="C509" i="13" s="1"/>
  <c r="C358" i="13" a="1"/>
  <c r="C358" i="13" s="1"/>
  <c r="C461" i="13" a="1"/>
  <c r="C461" i="13" s="1"/>
  <c r="C525" i="13" a="1"/>
  <c r="C525" i="13" s="1"/>
  <c r="C352" i="13" a="1"/>
  <c r="C352" i="13" s="1"/>
  <c r="C534" i="17" a="1"/>
  <c r="C534" i="17" s="1"/>
  <c r="C377" i="17" a="1"/>
  <c r="C377" i="17" s="1"/>
  <c r="C319" i="17" a="1"/>
  <c r="C319" i="17" s="1"/>
  <c r="C431" i="13" a="1"/>
  <c r="C431" i="13" s="1"/>
  <c r="C503" i="17" a="1"/>
  <c r="C503" i="17" s="1"/>
  <c r="C313" i="17" a="1"/>
  <c r="C313" i="17" s="1"/>
  <c r="C528" i="17" a="1"/>
  <c r="C528" i="17" s="1"/>
  <c r="C447" i="17" a="1"/>
  <c r="C447" i="17" s="1"/>
  <c r="C348" i="17" a="1"/>
  <c r="C348" i="17" s="1"/>
  <c r="C460" i="17" a="1"/>
  <c r="C460" i="17" s="1"/>
  <c r="C298" i="17" a="1"/>
  <c r="C298" i="17" s="1"/>
  <c r="C404" i="13" a="1"/>
  <c r="C404" i="13" s="1"/>
  <c r="C315" i="13" a="1"/>
  <c r="C315" i="13" s="1"/>
  <c r="C302" i="13" a="1"/>
  <c r="C302" i="13" s="1"/>
  <c r="C491" i="13" a="1"/>
  <c r="C491" i="13" s="1"/>
  <c r="C426" i="17" a="1"/>
  <c r="C426" i="17" s="1"/>
  <c r="C418" i="13" a="1"/>
  <c r="C418" i="13" s="1"/>
  <c r="C441" i="13" a="1"/>
  <c r="C441" i="13" s="1"/>
  <c r="C385" i="13" a="1"/>
  <c r="C385" i="13" s="1"/>
  <c r="C289" i="17" a="1"/>
  <c r="C289" i="17" s="1"/>
  <c r="C527" i="13" a="1"/>
  <c r="C527" i="13" s="1"/>
  <c r="C327" i="13" a="1"/>
  <c r="C327" i="13" s="1"/>
  <c r="C314" i="13" a="1"/>
  <c r="C314" i="13" s="1"/>
  <c r="C533" i="13" a="1"/>
  <c r="C533" i="13" s="1"/>
  <c r="C490" i="13" a="1"/>
  <c r="C490" i="13" s="1"/>
  <c r="C288" i="13" a="1"/>
  <c r="C288" i="13" s="1"/>
  <c r="C283" i="13" a="1"/>
  <c r="C283" i="13" s="1"/>
  <c r="C414" i="13" a="1"/>
  <c r="C414" i="13" s="1"/>
  <c r="C349" i="17" a="1"/>
  <c r="C349" i="17" s="1"/>
  <c r="C413" i="17" a="1"/>
  <c r="C413" i="17" s="1"/>
  <c r="C365" i="13" a="1"/>
  <c r="C365" i="13" s="1"/>
  <c r="C314" i="17" a="1"/>
  <c r="C314" i="17" s="1"/>
  <c r="C380" i="17" a="1"/>
  <c r="C380" i="17" s="1"/>
  <c r="C293" i="17" a="1"/>
  <c r="C293" i="17" s="1"/>
  <c r="C523" i="17" a="1"/>
  <c r="C523" i="17" s="1"/>
  <c r="C352" i="17" a="1"/>
  <c r="C352" i="17" s="1"/>
  <c r="C392" i="17" a="1"/>
  <c r="C392" i="17" s="1"/>
  <c r="C525" i="17" a="1"/>
  <c r="C525" i="17" s="1"/>
  <c r="C501" i="13" a="1"/>
  <c r="C501" i="13" s="1"/>
  <c r="C379" i="13" a="1"/>
  <c r="C379" i="13" s="1"/>
  <c r="C366" i="13" a="1"/>
  <c r="C366" i="13" s="1"/>
  <c r="C488" i="13" a="1"/>
  <c r="C488" i="13" s="1"/>
  <c r="C376" i="17" a="1"/>
  <c r="C376" i="17" s="1"/>
  <c r="C499" i="13" a="1"/>
  <c r="C499" i="13" s="1"/>
  <c r="C503" i="13" a="1"/>
  <c r="C503" i="13" s="1"/>
  <c r="C18" i="9"/>
  <c r="C286" i="17" a="1"/>
  <c r="C286" i="17" s="1"/>
  <c r="C339" i="17" a="1"/>
  <c r="C339" i="17" s="1"/>
  <c r="C440" i="17" a="1"/>
  <c r="C440" i="17" s="1"/>
  <c r="C396" i="17" a="1"/>
  <c r="C396" i="17" s="1"/>
  <c r="C492" i="13" a="1"/>
  <c r="C492" i="13" s="1"/>
  <c r="C486" i="17" a="1"/>
  <c r="C486" i="17" s="1"/>
  <c r="C501" i="17" a="1"/>
  <c r="C501" i="17" s="1"/>
  <c r="C367" i="17" a="1"/>
  <c r="C367" i="17" s="1"/>
  <c r="C485" i="17" a="1"/>
  <c r="C485" i="17" s="1"/>
  <c r="C383" i="13" a="1"/>
  <c r="C383" i="13" s="1"/>
  <c r="C362" i="17" a="1"/>
  <c r="C362" i="17" s="1"/>
  <c r="C441" i="17" a="1"/>
  <c r="C441" i="17" s="1"/>
  <c r="C386" i="17" a="1"/>
  <c r="C386" i="17" s="1"/>
  <c r="C345" i="17" a="1"/>
  <c r="C345" i="17" s="1"/>
  <c r="C301" i="13" a="1"/>
  <c r="C301" i="13" s="1"/>
  <c r="C531" i="13" a="1"/>
  <c r="C531" i="13" s="1"/>
  <c r="C513" i="17" a="1"/>
  <c r="C513" i="17" s="1"/>
  <c r="C326" i="17" a="1"/>
  <c r="C326" i="17" s="1"/>
  <c r="C360" i="17" a="1"/>
  <c r="C360" i="17" s="1"/>
  <c r="C288" i="17" a="1"/>
  <c r="C288" i="17" s="1"/>
  <c r="C498" i="17" a="1"/>
  <c r="C498" i="17" s="1"/>
  <c r="C308" i="17" a="1"/>
  <c r="C308" i="17" s="1"/>
  <c r="C461" i="17" a="1"/>
  <c r="C461" i="17" s="1"/>
  <c r="C281" i="17" a="1"/>
  <c r="C281" i="17" s="1"/>
  <c r="C338" i="13" a="1"/>
  <c r="C338" i="13" s="1"/>
  <c r="C394" i="17" a="1"/>
  <c r="C394" i="17" s="1"/>
  <c r="C420" i="17" a="1"/>
  <c r="C420" i="17" s="1"/>
  <c r="C363" i="17" a="1"/>
  <c r="C363" i="17" s="1"/>
  <c r="C411" i="17" a="1"/>
  <c r="C411" i="17" s="1"/>
  <c r="C388" i="17" a="1"/>
  <c r="C388" i="17" s="1"/>
  <c r="C476" i="17" a="1"/>
  <c r="C476" i="17" s="1"/>
  <c r="C456" i="17" a="1"/>
  <c r="C456" i="17" s="1"/>
  <c r="C483" i="13" a="1"/>
  <c r="C483" i="13" s="1"/>
  <c r="C487" i="13" a="1"/>
  <c r="C487" i="13" s="1"/>
  <c r="C341" i="13" a="1"/>
  <c r="C341" i="13" s="1"/>
  <c r="C478" i="17" a="1"/>
  <c r="C478" i="17" s="1"/>
  <c r="C349" i="13" a="1"/>
  <c r="C349" i="13" s="1"/>
  <c r="C375" i="13" a="1"/>
  <c r="C375" i="13" s="1"/>
  <c r="C362" i="13" a="1"/>
  <c r="C362" i="13" s="1"/>
  <c r="C482" i="13" a="1"/>
  <c r="C482" i="13" s="1"/>
  <c r="C391" i="17" a="1"/>
  <c r="C391" i="17" s="1"/>
  <c r="C470" i="13" a="1"/>
  <c r="C470" i="13" s="1"/>
  <c r="C529" i="13" a="1"/>
  <c r="C529" i="13" s="1"/>
  <c r="C526" i="13" a="1"/>
  <c r="C526" i="13" s="1"/>
  <c r="C393" i="17" a="1"/>
  <c r="C393" i="17" s="1"/>
  <c r="C497" i="13" a="1"/>
  <c r="C497" i="13" s="1"/>
  <c r="C517" i="13" a="1"/>
  <c r="C517" i="13" s="1"/>
  <c r="C339" i="13" a="1"/>
  <c r="C339" i="13" s="1"/>
  <c r="C413" i="13" a="1"/>
  <c r="C413" i="13" s="1"/>
  <c r="C282" i="17" a="1"/>
  <c r="C282" i="17" s="1"/>
  <c r="C406" i="17" a="1"/>
  <c r="C406" i="17" s="1"/>
  <c r="C420" i="13" a="1"/>
  <c r="C420" i="13" s="1"/>
  <c r="C493" i="17" a="1"/>
  <c r="C493" i="17" s="1"/>
  <c r="C381" i="17" a="1"/>
  <c r="C381" i="17" s="1"/>
  <c r="C497" i="17" a="1"/>
  <c r="C497" i="17" s="1"/>
  <c r="C467" i="17" a="1"/>
  <c r="C467" i="17" s="1"/>
  <c r="C375" i="17" a="1"/>
  <c r="C375" i="17" s="1"/>
  <c r="C479" i="17" a="1"/>
  <c r="C479" i="17" s="1"/>
  <c r="C291" i="17" a="1"/>
  <c r="C291" i="17" s="1"/>
  <c r="C518" i="13" a="1"/>
  <c r="C518" i="13" s="1"/>
  <c r="C297" i="13" a="1"/>
  <c r="C297" i="13" s="1"/>
  <c r="C332" i="13" a="1"/>
  <c r="C332" i="13" s="1"/>
  <c r="C433" i="13" a="1"/>
  <c r="C433" i="13" s="1"/>
  <c r="C508" i="17" a="1"/>
  <c r="C508" i="17" s="1"/>
  <c r="C448" i="13" a="1"/>
  <c r="C448" i="13" s="1"/>
  <c r="C435" i="13" a="1"/>
  <c r="C435" i="13" s="1"/>
  <c r="C475" i="13" a="1"/>
  <c r="C475" i="13" s="1"/>
  <c r="C323" i="17" a="1"/>
  <c r="C323" i="17" s="1"/>
  <c r="C453" i="13" a="1"/>
  <c r="C453" i="13" s="1"/>
  <c r="C347" i="13" a="1"/>
  <c r="C347" i="13" s="1"/>
  <c r="C334" i="13" a="1"/>
  <c r="C334" i="13" s="1"/>
  <c r="C353" i="13" a="1"/>
  <c r="C353" i="13" s="1"/>
  <c r="C478" i="13" a="1"/>
  <c r="C478" i="13" s="1"/>
  <c r="C535" i="13" a="1"/>
  <c r="C535" i="13" s="1"/>
  <c r="C343" i="13" a="1"/>
  <c r="C343" i="13" s="1"/>
  <c r="C31" i="3"/>
  <c r="C32" i="3" s="1"/>
  <c r="C502" i="17" a="1"/>
  <c r="C502" i="17" s="1"/>
  <c r="C509" i="17" a="1"/>
  <c r="C509" i="17" s="1"/>
  <c r="C376" i="13" a="1"/>
  <c r="C376" i="13" s="1"/>
  <c r="C419" i="17" a="1"/>
  <c r="C419" i="17" s="1"/>
  <c r="C488" i="17" a="1"/>
  <c r="C488" i="17" s="1"/>
  <c r="C435" i="17" a="1"/>
  <c r="C435" i="17" s="1"/>
  <c r="C470" i="17" a="1"/>
  <c r="C470" i="17" s="1"/>
  <c r="C310" i="17" a="1"/>
  <c r="C310" i="17" s="1"/>
  <c r="C428" i="17" a="1"/>
  <c r="C428" i="17" s="1"/>
  <c r="C384" i="17" a="1"/>
  <c r="C384" i="17" s="1"/>
  <c r="C306" i="13" a="1"/>
  <c r="C306" i="13" s="1"/>
  <c r="C361" i="13" a="1"/>
  <c r="C361" i="13" s="1"/>
  <c r="C326" i="13" a="1"/>
  <c r="C326" i="13" s="1"/>
  <c r="C287" i="17" a="1"/>
  <c r="C287" i="17" s="1"/>
  <c r="C285" i="13" a="1"/>
  <c r="C285" i="13" s="1"/>
  <c r="C512" i="13" a="1"/>
  <c r="C512" i="13" s="1"/>
  <c r="C500" i="13" a="1"/>
  <c r="C500" i="13" s="1"/>
  <c r="C472" i="13" a="1"/>
  <c r="C472" i="13" s="1"/>
  <c r="C325" i="17" a="1"/>
  <c r="C325" i="17" s="1"/>
  <c r="C296" i="13" a="1"/>
  <c r="C296" i="13" s="1"/>
  <c r="C411" i="13" a="1"/>
  <c r="C411" i="13" s="1"/>
  <c r="C277" i="13" a="1"/>
  <c r="C277" i="13" s="1"/>
  <c r="C522" i="17" a="1"/>
  <c r="C522" i="17" s="1"/>
  <c r="C350" i="17" a="1"/>
  <c r="C350" i="17" s="1"/>
  <c r="C401" i="17" a="1"/>
  <c r="C401" i="17" s="1"/>
  <c r="C397" i="17" a="1"/>
  <c r="C397" i="17" s="1"/>
  <c r="C485" i="13" a="1"/>
  <c r="C485" i="13" s="1"/>
  <c r="C445" i="17" a="1"/>
  <c r="C445" i="17" s="1"/>
  <c r="C371" i="17" a="1"/>
  <c r="C371" i="17" s="1"/>
  <c r="C489" i="17" a="1"/>
  <c r="C489" i="17" s="1"/>
  <c r="C404" i="17" a="1"/>
  <c r="C404" i="17" s="1"/>
  <c r="C427" i="17" a="1"/>
  <c r="C427" i="17" s="1"/>
  <c r="C321" i="17" a="1"/>
  <c r="C321" i="17" s="1"/>
  <c r="C318" i="17" a="1"/>
  <c r="C318" i="17" s="1"/>
  <c r="C533" i="17" a="1"/>
  <c r="C533" i="17" s="1"/>
  <c r="C504" i="17" a="1"/>
  <c r="C504" i="17" s="1"/>
  <c r="C292" i="13" a="1"/>
  <c r="C292" i="13" s="1"/>
  <c r="C433" i="17" a="1"/>
  <c r="C433" i="17" s="1"/>
  <c r="C451" i="17" a="1"/>
  <c r="C451" i="17" s="1"/>
  <c r="C358" i="17" a="1"/>
  <c r="C358" i="17" s="1"/>
  <c r="C423" i="17" a="1"/>
  <c r="C423" i="17" s="1"/>
  <c r="C447" i="13" a="1"/>
  <c r="C447" i="13" s="1"/>
  <c r="C477" i="17" a="1"/>
  <c r="C477" i="17" s="1"/>
  <c r="C518" i="17" a="1"/>
  <c r="C518" i="17" s="1"/>
  <c r="C353" i="17" a="1"/>
  <c r="C353" i="17" s="1"/>
  <c r="C361" i="17" a="1"/>
  <c r="C361" i="17" s="1"/>
  <c r="C439" i="17" a="1"/>
  <c r="C439" i="17" s="1"/>
  <c r="C301" i="17" a="1"/>
  <c r="C301" i="17" s="1"/>
  <c r="C511" i="13" a="1"/>
  <c r="C511" i="13" s="1"/>
  <c r="C295" i="17" a="1"/>
  <c r="C295" i="17" s="1"/>
  <c r="C390" i="17" a="1"/>
  <c r="C390" i="17" s="1"/>
  <c r="C515" i="17" a="1"/>
  <c r="C515" i="17" s="1"/>
  <c r="C399" i="13" a="1"/>
  <c r="C399" i="13" s="1"/>
  <c r="C336" i="17" a="1"/>
  <c r="C336" i="17" s="1"/>
  <c r="C496" i="13" a="1"/>
  <c r="C496" i="13" s="1"/>
  <c r="C484" i="13" a="1"/>
  <c r="C484" i="13" s="1"/>
  <c r="C406" i="13" a="1"/>
  <c r="C406" i="13" s="1"/>
  <c r="C519" i="17" a="1"/>
  <c r="C519" i="17" s="1"/>
  <c r="C279" i="13" a="1"/>
  <c r="C279" i="13" s="1"/>
  <c r="C395" i="13" a="1"/>
  <c r="C395" i="13" s="1"/>
  <c r="C382" i="13" a="1"/>
  <c r="C382" i="13" s="1"/>
  <c r="C289" i="13" a="1"/>
  <c r="C289" i="13" s="1"/>
  <c r="C487" i="17" a="1"/>
  <c r="C487" i="17" s="1"/>
  <c r="C515" i="13" a="1"/>
  <c r="C515" i="13" s="1"/>
  <c r="C519" i="13" a="1"/>
  <c r="C519" i="13" s="1"/>
  <c r="C466" i="13" a="1"/>
  <c r="C466" i="13" s="1"/>
  <c r="C278" i="13" a="1"/>
  <c r="C278" i="13" s="1"/>
  <c r="C357" i="17" a="1"/>
  <c r="C357" i="17" s="1"/>
  <c r="C504" i="13" a="1"/>
  <c r="C504" i="13" s="1"/>
  <c r="C369" i="13" a="1"/>
  <c r="C369" i="13" s="1"/>
  <c r="C412" i="17" a="1"/>
  <c r="C412" i="17" s="1"/>
  <c r="C395" i="17" a="1"/>
  <c r="C395" i="17" s="1"/>
  <c r="C481" i="17" a="1"/>
  <c r="C481" i="17" s="1"/>
  <c r="C402" i="13" a="1"/>
  <c r="C402" i="13" s="1"/>
  <c r="C405" i="17" a="1"/>
  <c r="C405" i="17" s="1"/>
  <c r="C334" i="17" a="1"/>
  <c r="C334" i="17" s="1"/>
  <c r="C398" i="17" a="1"/>
  <c r="C398" i="17" s="1"/>
  <c r="C402" i="17" a="1"/>
  <c r="C402" i="17" s="1"/>
  <c r="C400" i="17" a="1"/>
  <c r="C400" i="17" s="1"/>
  <c r="C277" i="17" a="1"/>
  <c r="C277" i="17" s="1"/>
  <c r="C465" i="17" a="1"/>
  <c r="C465" i="17" s="1"/>
  <c r="C304" i="13" a="1"/>
  <c r="C304" i="13" s="1"/>
  <c r="C291" i="13" a="1"/>
  <c r="C291" i="13" s="1"/>
  <c r="C380" i="13" a="1"/>
  <c r="C380" i="13" s="1"/>
  <c r="C403" i="17" a="1"/>
  <c r="C403" i="17" s="1"/>
  <c r="C476" i="13" a="1"/>
  <c r="C476" i="13" s="1"/>
  <c r="C439" i="13" a="1"/>
  <c r="C439" i="13" s="1"/>
  <c r="C426" i="13" a="1"/>
  <c r="C426" i="13" s="1"/>
  <c r="C374" i="13" a="1"/>
  <c r="C374" i="13" s="1"/>
  <c r="C365" i="17" a="1"/>
  <c r="C365" i="17" s="1"/>
  <c r="C521" i="13" a="1"/>
  <c r="C521" i="13" s="1"/>
  <c r="C329" i="13" a="1"/>
  <c r="C329" i="13" s="1"/>
  <c r="C459" i="13" a="1"/>
  <c r="C459" i="13" s="1"/>
  <c r="C463" i="17" a="1"/>
  <c r="C463" i="17" s="1"/>
  <c r="C437" i="13" a="1"/>
  <c r="C437" i="13" s="1"/>
  <c r="C530" i="13" a="1"/>
  <c r="C530" i="13" s="1"/>
  <c r="C330" i="13" a="1"/>
  <c r="C330" i="13" s="1"/>
  <c r="C431" i="17" a="1"/>
  <c r="C431" i="17" s="1"/>
  <c r="C347" i="17" a="1"/>
  <c r="C347" i="17" s="1"/>
  <c r="C340" i="17" a="1"/>
  <c r="C340" i="17" s="1"/>
  <c r="C527" i="17" a="1"/>
  <c r="C527" i="17" s="1"/>
  <c r="C385" i="17" a="1"/>
  <c r="C385" i="17" s="1"/>
  <c r="C344" i="17" a="1"/>
  <c r="C344" i="17" s="1"/>
  <c r="C299" i="17" a="1"/>
  <c r="C299" i="17" s="1"/>
  <c r="C457" i="17" a="1"/>
  <c r="C457" i="17" s="1"/>
  <c r="C452" i="17" a="1"/>
  <c r="C452" i="17" s="1"/>
  <c r="C285" i="17" a="1"/>
  <c r="C285" i="17" s="1"/>
  <c r="C328" i="17" a="1"/>
  <c r="C328" i="17" s="1"/>
  <c r="C368" i="13" a="1"/>
  <c r="C368" i="13" s="1"/>
  <c r="C355" i="13" a="1"/>
  <c r="C355" i="13" s="1"/>
  <c r="C325" i="13" a="1"/>
  <c r="C325" i="13" s="1"/>
  <c r="C378" i="17" a="1"/>
  <c r="C378" i="17" s="1"/>
  <c r="C409" i="13" a="1"/>
  <c r="C409" i="13" s="1"/>
  <c r="C455" i="17" a="1"/>
  <c r="C455" i="17" s="1"/>
  <c r="C510" i="17" a="1"/>
  <c r="C510" i="17" s="1"/>
  <c r="C512" i="17" a="1"/>
  <c r="C512" i="17" s="1"/>
  <c r="C280" i="17" a="1"/>
  <c r="C280" i="17" s="1"/>
  <c r="C502" i="13" a="1"/>
  <c r="C502" i="13" s="1"/>
  <c r="C343" i="17" a="1"/>
  <c r="C343" i="17" s="1"/>
  <c r="C409" i="17" a="1"/>
  <c r="C409" i="17" s="1"/>
  <c r="C450" i="17" a="1"/>
  <c r="C450" i="17" s="1"/>
  <c r="C356" i="17" a="1"/>
  <c r="C356" i="17" s="1"/>
  <c r="C520" i="13" a="1"/>
  <c r="C520" i="13" s="1"/>
  <c r="C471" i="17" a="1"/>
  <c r="C471" i="17" s="1"/>
  <c r="C317" i="17" a="1"/>
  <c r="C317" i="17" s="1"/>
  <c r="C506" i="17" a="1"/>
  <c r="C506" i="17" s="1"/>
  <c r="C526" i="17" a="1"/>
  <c r="C526" i="17" s="1"/>
  <c r="C312" i="13" a="1"/>
  <c r="C312" i="13" s="1"/>
  <c r="C379" i="17" a="1"/>
  <c r="C379" i="17" s="1"/>
  <c r="C414" i="17" a="1"/>
  <c r="C414" i="17" s="1"/>
  <c r="C496" i="17" a="1"/>
  <c r="C496" i="17" s="1"/>
  <c r="C416" i="17" a="1"/>
  <c r="C416" i="17" s="1"/>
  <c r="C445" i="13" a="1"/>
  <c r="C445" i="13" s="1"/>
  <c r="C306" i="17" a="1"/>
  <c r="C306" i="17" s="1"/>
  <c r="C410" i="17" a="1"/>
  <c r="C410" i="17" s="1"/>
  <c r="C507" i="17" a="1"/>
  <c r="C507" i="17" s="1"/>
  <c r="C367" i="13" a="1"/>
  <c r="C367" i="13" s="1"/>
  <c r="C529" i="17" a="1"/>
  <c r="C529" i="17" s="1"/>
  <c r="C335" i="17" a="1"/>
  <c r="C335" i="17" s="1"/>
  <c r="C308" i="13" a="1"/>
  <c r="C308" i="13" s="1"/>
  <c r="C494" i="17" a="1"/>
  <c r="C494" i="17" s="1"/>
  <c r="C304" i="17" a="1"/>
  <c r="C304" i="17" s="1"/>
  <c r="C468" i="17" a="1"/>
  <c r="C468" i="17" s="1"/>
  <c r="C399" i="17" a="1"/>
  <c r="C399" i="17" s="1"/>
  <c r="C324" i="13" a="1"/>
  <c r="C324" i="13" s="1"/>
  <c r="C489" i="13" a="1"/>
  <c r="C489" i="13" s="1"/>
  <c r="C477" i="13" a="1"/>
  <c r="C477" i="13" s="1"/>
  <c r="C450" i="13" a="1"/>
  <c r="C450" i="13" s="1"/>
  <c r="C436" i="17" a="1"/>
  <c r="C436" i="17" s="1"/>
  <c r="C322" i="13" a="1"/>
  <c r="C322" i="13" s="1"/>
  <c r="C377" i="13" a="1"/>
  <c r="C377" i="13" s="1"/>
  <c r="C390" i="13" a="1"/>
  <c r="C390" i="13" s="1"/>
  <c r="C290" i="17" a="1"/>
  <c r="C290" i="17" s="1"/>
  <c r="C351" i="13" a="1"/>
  <c r="C351" i="13" s="1"/>
  <c r="C528" i="13" a="1"/>
  <c r="C528" i="13" s="1"/>
  <c r="C516" i="13" a="1"/>
  <c r="C516" i="13" s="1"/>
  <c r="C293" i="13" a="1"/>
  <c r="C293" i="13" s="1"/>
  <c r="C473" i="13" a="1"/>
  <c r="C473" i="13" s="1"/>
  <c r="C486" i="13" a="1"/>
  <c r="C486" i="13" s="1"/>
  <c r="C332" i="17" a="1"/>
  <c r="C332" i="17" s="1"/>
  <c r="C417" i="13" a="1"/>
  <c r="C417" i="13" s="1"/>
  <c r="C370" i="13" a="1"/>
  <c r="C370" i="13" s="1"/>
  <c r="C311" i="17" a="1"/>
  <c r="C311" i="17" s="1"/>
  <c r="C520" i="17" a="1"/>
  <c r="C520" i="17" s="1"/>
  <c r="C430" i="17" a="1"/>
  <c r="C430" i="17" s="1"/>
  <c r="C490" i="17" a="1"/>
  <c r="C490" i="17" s="1"/>
  <c r="C317" i="13" a="1"/>
  <c r="C317" i="13" s="1"/>
  <c r="C346" i="17" a="1"/>
  <c r="C346" i="17" s="1"/>
  <c r="C333" i="17" a="1"/>
  <c r="C333" i="17" s="1"/>
  <c r="C418" i="17" a="1"/>
  <c r="C418" i="17" s="1"/>
  <c r="C283" i="17" a="1"/>
  <c r="C283" i="17" s="1"/>
  <c r="C463" i="13" a="1"/>
  <c r="C463" i="13" s="1"/>
  <c r="C295" i="13" a="1"/>
  <c r="C295" i="13" s="1"/>
  <c r="C286" i="13" a="1"/>
  <c r="C286" i="13" s="1"/>
  <c r="C401" i="13" a="1"/>
  <c r="C401" i="13" s="1"/>
  <c r="C531" i="17" a="1"/>
  <c r="C531" i="17" s="1"/>
  <c r="C360" i="13" a="1"/>
  <c r="C360" i="13" s="1"/>
  <c r="C458" i="13" a="1"/>
  <c r="C458" i="13" s="1"/>
  <c r="C446" i="13" a="1"/>
  <c r="C446" i="13" s="1"/>
  <c r="C309" i="13" a="1"/>
  <c r="C309" i="13" s="1"/>
  <c r="C517" i="17" a="1"/>
  <c r="C517" i="17" s="1"/>
  <c r="C336" i="13" a="1"/>
  <c r="C336" i="13" s="1"/>
  <c r="C323" i="13" a="1"/>
  <c r="C323" i="13" s="1"/>
  <c r="C438" i="13" a="1"/>
  <c r="C438" i="13" s="1"/>
  <c r="C408" i="13" a="1"/>
  <c r="C408" i="13" s="1"/>
  <c r="C482" i="17" a="1"/>
  <c r="C482" i="17" s="1"/>
  <c r="C312" i="17" a="1"/>
  <c r="C312" i="17" s="1"/>
  <c r="C357" i="13" a="1"/>
  <c r="C357" i="13" s="1"/>
  <c r="C348" i="13" a="1"/>
  <c r="C348" i="13" s="1"/>
  <c r="C279" i="17" a="1"/>
  <c r="C279" i="17" s="1"/>
  <c r="C453" i="17" a="1"/>
  <c r="C453" i="17" s="1"/>
  <c r="C366" i="17" a="1"/>
  <c r="C366" i="17" s="1"/>
  <c r="C492" i="17" a="1"/>
  <c r="C492" i="17" s="1"/>
  <c r="C381" i="13" a="1"/>
  <c r="C381" i="13" s="1"/>
  <c r="C316" i="17" a="1"/>
  <c r="C316" i="17" s="1"/>
  <c r="C303" i="17" a="1"/>
  <c r="C303" i="17" s="1"/>
  <c r="C438" i="17" a="1"/>
  <c r="C438" i="17" s="1"/>
  <c r="C483" i="17" a="1"/>
  <c r="C483" i="17" s="1"/>
  <c r="C333" i="13" a="1"/>
  <c r="C333" i="13" s="1"/>
  <c r="C359" i="13" a="1"/>
  <c r="C359" i="13" s="1"/>
  <c r="C346" i="13" a="1"/>
  <c r="C346" i="13" s="1"/>
  <c r="C421" i="13" a="1"/>
  <c r="C421" i="13" s="1"/>
  <c r="C521" i="17" a="1"/>
  <c r="C521" i="17" s="1"/>
  <c r="C454" i="13" a="1"/>
  <c r="C454" i="13" s="1"/>
  <c r="C522" i="13" a="1"/>
  <c r="C522" i="13" s="1"/>
  <c r="C510" i="13" a="1"/>
  <c r="C510" i="13" s="1"/>
  <c r="C316" i="13" a="1"/>
  <c r="C316" i="13" s="1"/>
  <c r="C407" i="17" a="1"/>
  <c r="C407" i="17" s="1"/>
  <c r="C400" i="13" a="1"/>
  <c r="C400" i="13" s="1"/>
  <c r="C387" i="13" a="1"/>
  <c r="C387" i="13" s="1"/>
  <c r="C340" i="13" a="1"/>
  <c r="C340" i="13" s="1"/>
  <c r="C300" i="13" a="1"/>
  <c r="C300" i="13" s="1"/>
  <c r="C354" i="13" a="1"/>
  <c r="C354" i="13" s="1"/>
  <c r="C398" i="13" a="1"/>
  <c r="C398" i="13" s="1"/>
  <c r="C373" i="13" a="1"/>
  <c r="C373" i="13" s="1"/>
  <c r="C513" i="13" a="1"/>
  <c r="C513" i="13" s="1"/>
  <c r="C532" i="13" a="1"/>
  <c r="C532" i="13" s="1"/>
  <c r="C363" i="13" a="1"/>
  <c r="C363" i="13" s="1"/>
  <c r="C394" i="13" a="1"/>
  <c r="C394" i="13" s="1"/>
  <c r="C370" i="17" a="1"/>
  <c r="C370" i="17" s="1"/>
  <c r="C364" i="17" a="1"/>
  <c r="C364" i="17" s="1"/>
  <c r="C459" i="17" a="1"/>
  <c r="C459" i="17" s="1"/>
  <c r="C331" i="17" a="1"/>
  <c r="C331" i="17" s="1"/>
  <c r="C319" i="13" a="1"/>
  <c r="C319" i="13" s="1"/>
  <c r="C341" i="17" a="1"/>
  <c r="C341" i="17" s="1"/>
  <c r="C355" i="17" a="1"/>
  <c r="C355" i="17" s="1"/>
  <c r="C524" i="17" a="1"/>
  <c r="C524" i="17" s="1"/>
  <c r="C335" i="13" a="1"/>
  <c r="C335" i="13" s="1"/>
  <c r="C374" i="17" a="1"/>
  <c r="C374" i="17" s="1"/>
  <c r="C432" i="13" a="1"/>
  <c r="C432" i="13" s="1"/>
  <c r="C419" i="13" a="1"/>
  <c r="C419" i="13" s="1"/>
  <c r="C412" i="13" a="1"/>
  <c r="C412" i="13" s="1"/>
  <c r="C369" i="17" a="1"/>
  <c r="C369" i="17" s="1"/>
  <c r="C436" i="13" a="1"/>
  <c r="C436" i="13" s="1"/>
  <c r="C331" i="13" a="1"/>
  <c r="C331" i="13" s="1"/>
  <c r="C318" i="13" a="1"/>
  <c r="C318" i="13" s="1"/>
  <c r="C294" i="13" a="1"/>
  <c r="C294" i="13" s="1"/>
  <c r="C429" i="17" a="1"/>
  <c r="C429" i="17" s="1"/>
  <c r="C434" i="13" a="1"/>
  <c r="C434" i="13" s="1"/>
  <c r="C455" i="13" a="1"/>
  <c r="C455" i="13" s="1"/>
  <c r="C449" i="13" a="1"/>
  <c r="C449" i="13" s="1"/>
  <c r="C408" i="17" a="1"/>
  <c r="C408" i="17" s="1"/>
  <c r="C327" i="17" a="1"/>
  <c r="C327" i="17" s="1"/>
  <c r="C428" i="13" a="1"/>
  <c r="C428" i="13" s="1"/>
  <c r="C523" i="13" a="1"/>
  <c r="C523" i="13" s="1"/>
  <c r="C505" i="13" a="1"/>
  <c r="C505" i="13" s="1"/>
  <c r="C292" i="17" a="1"/>
  <c r="C292" i="17" s="1"/>
  <c r="C391" i="13" a="1"/>
  <c r="C391" i="13" s="1"/>
  <c r="C456" i="13" a="1"/>
  <c r="C456" i="13" s="1"/>
  <c r="C464" i="17" a="1"/>
  <c r="C464" i="17" s="1"/>
  <c r="C337" i="17" a="1"/>
  <c r="C337" i="17" s="1"/>
  <c r="C337" i="13" a="1"/>
  <c r="C337" i="13" s="1"/>
  <c r="C350" i="13" a="1"/>
  <c r="C350" i="13" s="1"/>
  <c r="C403" i="13" a="1"/>
  <c r="C403" i="13" s="1"/>
  <c r="C499" i="17" a="1"/>
  <c r="C499" i="17" s="1"/>
  <c r="C278" i="17" a="1"/>
  <c r="C278" i="17" s="1"/>
  <c r="C417" i="17" a="1"/>
  <c r="C417" i="17" s="1"/>
  <c r="C424" i="17" a="1"/>
  <c r="C424" i="17" s="1"/>
  <c r="C508" i="13" a="1"/>
  <c r="C508" i="13" s="1"/>
  <c r="C495" i="17" a="1"/>
  <c r="C495" i="17" s="1"/>
  <c r="C297" i="17" a="1"/>
  <c r="C297" i="17" s="1"/>
  <c r="C437" i="17" a="1"/>
  <c r="C437" i="17" s="1"/>
  <c r="C454" i="17" a="1"/>
  <c r="C454" i="17" s="1"/>
  <c r="C460" i="13" a="1"/>
  <c r="C460" i="13" s="1"/>
  <c r="C423" i="13" a="1"/>
  <c r="C423" i="13" s="1"/>
  <c r="C410" i="13" a="1"/>
  <c r="C410" i="13" s="1"/>
  <c r="C444" i="13" a="1"/>
  <c r="C444" i="13" s="1"/>
  <c r="C532" i="17" a="1"/>
  <c r="C532" i="17" s="1"/>
  <c r="C534" i="13" a="1"/>
  <c r="C534" i="13" s="1"/>
  <c r="C313" i="13" a="1"/>
  <c r="C313" i="13" s="1"/>
  <c r="C396" i="13" a="1"/>
  <c r="C396" i="13" s="1"/>
  <c r="C389" i="13" a="1"/>
  <c r="C389" i="13" s="1"/>
  <c r="C474" i="17" a="1"/>
  <c r="C474" i="17" s="1"/>
  <c r="C464" i="13" a="1"/>
  <c r="C464" i="13" s="1"/>
  <c r="C452" i="13" a="1"/>
  <c r="C452" i="13" s="1"/>
  <c r="C280" i="13" a="1"/>
  <c r="C280" i="13" s="1"/>
  <c r="C480" i="13" a="1"/>
  <c r="C480" i="13" s="1"/>
  <c r="C388" i="13" a="1"/>
  <c r="C388" i="13" s="1"/>
  <c r="C372" i="17" a="1"/>
  <c r="C372" i="17" s="1"/>
  <c r="C328" i="13" a="1"/>
  <c r="C328" i="13" s="1"/>
  <c r="C493" i="13" a="1"/>
  <c r="C493" i="13" s="1"/>
  <c r="C530" i="17" a="1"/>
  <c r="C530" i="17" s="1"/>
  <c r="C393" i="13" a="1"/>
  <c r="C393" i="13" s="1"/>
  <c r="C282" i="13" a="1"/>
  <c r="C282" i="13" s="1"/>
  <c r="C451" i="13" a="1"/>
  <c r="C451" i="13" s="1"/>
  <c r="C415" i="13" a="1"/>
  <c r="C415" i="13" s="1"/>
  <c r="C294" i="17" a="1"/>
  <c r="C294" i="17" s="1"/>
  <c r="C422" i="13" a="1"/>
  <c r="C422" i="13" s="1"/>
  <c r="C307" i="17" a="1"/>
  <c r="C307" i="17" s="1"/>
  <c r="C444" i="17" a="1"/>
  <c r="C444" i="17" s="1"/>
  <c r="C429" i="13" a="1"/>
  <c r="C429" i="13" s="1"/>
  <c r="C514" i="17" a="1"/>
  <c r="C514" i="17" s="1"/>
  <c r="C500" i="17" a="1"/>
  <c r="C500" i="17" s="1"/>
  <c r="C505" i="17" a="1"/>
  <c r="C505" i="17" s="1"/>
  <c r="C475" i="17" a="1"/>
  <c r="C475" i="17" s="1"/>
  <c r="C484" i="17" a="1"/>
  <c r="C484" i="17" s="1"/>
  <c r="C296" i="17" a="1"/>
  <c r="C296" i="17" s="1"/>
  <c r="C330" i="17" a="1"/>
  <c r="C330" i="17" s="1"/>
  <c r="C344" i="13" a="1"/>
  <c r="C344" i="13" s="1"/>
  <c r="C443" i="13" a="1"/>
  <c r="C443" i="13" s="1"/>
  <c r="C430" i="13" a="1"/>
  <c r="C430" i="13" s="1"/>
  <c r="C481" i="13" a="1"/>
  <c r="C481" i="13" s="1"/>
  <c r="C535" i="17" a="1"/>
  <c r="C535" i="17" s="1"/>
  <c r="C320" i="13" a="1"/>
  <c r="C320" i="13" s="1"/>
  <c r="C307" i="13" a="1"/>
  <c r="C307" i="13" s="1"/>
  <c r="C310" i="13" a="1"/>
  <c r="C310" i="13" s="1"/>
  <c r="C422" i="17" a="1"/>
  <c r="C422" i="17" s="1"/>
  <c r="C524" i="13" a="1"/>
  <c r="C524" i="13" s="1"/>
  <c r="C457" i="13" a="1"/>
  <c r="C457" i="13" s="1"/>
  <c r="C442" i="13" a="1"/>
  <c r="C442" i="13" s="1"/>
  <c r="C364" i="13" a="1"/>
  <c r="C364" i="13" s="1"/>
  <c r="C468" i="13" a="1"/>
  <c r="C468" i="13" s="1"/>
  <c r="C299" i="13" a="1"/>
  <c r="C299" i="13" s="1"/>
  <c r="C290" i="13" a="1"/>
  <c r="C290" i="13" s="1"/>
  <c r="C407" i="13" a="1"/>
  <c r="C407" i="13" s="1"/>
  <c r="C405" i="13" a="1"/>
  <c r="C405" i="13" s="1"/>
  <c r="C397" i="13" a="1"/>
  <c r="C397" i="13" s="1"/>
  <c r="C378" i="13" a="1"/>
  <c r="C378" i="13" s="1"/>
  <c r="C305" i="13" a="1"/>
  <c r="C305" i="13" s="1"/>
  <c r="C471" i="13" a="1"/>
  <c r="C471" i="13" s="1"/>
  <c r="C281" i="13" a="1"/>
  <c r="C281" i="13" s="1"/>
  <c r="C469" i="13" a="1"/>
  <c r="C469" i="13" s="1"/>
  <c r="C427" i="13" a="1"/>
  <c r="C427" i="13" s="1"/>
  <c r="C449" i="17" a="1"/>
  <c r="C449" i="17" s="1"/>
  <c r="C516" i="17" a="1"/>
  <c r="C516" i="17" s="1"/>
  <c r="C440" i="13" a="1"/>
  <c r="C440" i="13" s="1"/>
  <c r="C434" i="17" a="1"/>
  <c r="C434" i="17" s="1"/>
  <c r="C329" i="17" a="1"/>
  <c r="C329" i="17" s="1"/>
  <c r="C442" i="17" a="1"/>
  <c r="C442" i="17" s="1"/>
  <c r="C469" i="17" a="1"/>
  <c r="C469" i="17" s="1"/>
  <c r="C373" i="17" a="1"/>
  <c r="C373" i="17" s="1"/>
  <c r="C466" i="17" a="1"/>
  <c r="C466" i="17" s="1"/>
  <c r="C342" i="17" a="1"/>
  <c r="C342" i="17" s="1"/>
  <c r="C386" i="13" a="1"/>
  <c r="C386" i="13" s="1"/>
  <c r="C425" i="13" a="1"/>
  <c r="C425" i="13" s="1"/>
  <c r="C321" i="13" a="1"/>
  <c r="C321" i="13" s="1"/>
  <c r="C338" i="17" a="1"/>
  <c r="C338" i="17" s="1"/>
  <c r="C479" i="13" a="1"/>
  <c r="C479" i="13" s="1"/>
  <c r="C311" i="13" a="1"/>
  <c r="C311" i="13" s="1"/>
  <c r="C298" i="13" a="1"/>
  <c r="C298" i="13" s="1"/>
  <c r="C465" i="13" a="1"/>
  <c r="C465" i="13" s="1"/>
  <c r="C284" i="17" a="1"/>
  <c r="C284" i="17" s="1"/>
  <c r="C392" i="13" a="1"/>
  <c r="C392" i="13" s="1"/>
  <c r="C474" i="13" a="1"/>
  <c r="C474" i="13" s="1"/>
  <c r="C462" i="13" a="1"/>
  <c r="C462" i="13" s="1"/>
  <c r="C507" i="13" a="1"/>
  <c r="C507" i="13" s="1"/>
  <c r="C342" i="13" a="1"/>
  <c r="C342" i="13" s="1"/>
  <c r="C287" i="13" a="1"/>
  <c r="C287" i="13" s="1"/>
  <c r="C345" i="13" a="1"/>
  <c r="C345" i="13" s="1"/>
  <c r="C416" i="13" a="1"/>
  <c r="C416" i="13" s="1"/>
  <c r="G45" i="10"/>
  <c r="G29" i="12" s="1"/>
  <c r="G13" i="18"/>
  <c r="G32" i="10"/>
  <c r="G1323" i="13"/>
  <c r="G25" i="15"/>
  <c r="H730" i="13"/>
  <c r="H995" i="13" s="1"/>
  <c r="H1260" i="13" s="1"/>
  <c r="H762" i="13"/>
  <c r="H1027" i="13" s="1"/>
  <c r="H1292" i="13" s="1"/>
  <c r="H726" i="13"/>
  <c r="H991" i="13" s="1"/>
  <c r="H1256" i="13" s="1"/>
  <c r="H754" i="13"/>
  <c r="H1019" i="13" s="1"/>
  <c r="H782" i="13"/>
  <c r="H1047" i="13" s="1"/>
  <c r="H1312" i="13" s="1"/>
  <c r="H719" i="13"/>
  <c r="H984" i="13" s="1"/>
  <c r="H1249" i="13" s="1"/>
  <c r="H628" i="13"/>
  <c r="H893" i="13" s="1"/>
  <c r="H1158" i="13" s="1"/>
  <c r="H601" i="13"/>
  <c r="H866" i="13" s="1"/>
  <c r="H1131" i="13" s="1"/>
  <c r="H776" i="13"/>
  <c r="H1041" i="13" s="1"/>
  <c r="H1306" i="13" s="1"/>
  <c r="H536" i="17"/>
  <c r="H589" i="13"/>
  <c r="H854" i="13" s="1"/>
  <c r="H1119" i="13" s="1"/>
  <c r="H729" i="13"/>
  <c r="H994" i="13" s="1"/>
  <c r="H1259" i="13" s="1"/>
  <c r="H682" i="13"/>
  <c r="H947" i="13" s="1"/>
  <c r="H1212" i="13" s="1"/>
  <c r="H542" i="13"/>
  <c r="H536" i="13"/>
  <c r="H616" i="13"/>
  <c r="H881" i="13" s="1"/>
  <c r="H1146" i="13" s="1"/>
  <c r="H592" i="13"/>
  <c r="H857" i="13" s="1"/>
  <c r="H1122" i="13" s="1"/>
  <c r="H653" i="13"/>
  <c r="H918" i="13" s="1"/>
  <c r="H1183" i="13" s="1"/>
  <c r="H630" i="13"/>
  <c r="H895" i="13" s="1"/>
  <c r="H648" i="13"/>
  <c r="H913" i="13" s="1"/>
  <c r="H1178" i="13" s="1"/>
  <c r="H677" i="13"/>
  <c r="H942" i="13" s="1"/>
  <c r="H1207" i="13" s="1"/>
  <c r="H706" i="13"/>
  <c r="H971" i="13" s="1"/>
  <c r="H1236" i="13" s="1"/>
  <c r="H649" i="13"/>
  <c r="H914" i="13" s="1"/>
  <c r="H1179" i="13" s="1"/>
  <c r="H681" i="13"/>
  <c r="H946" i="13" s="1"/>
  <c r="H1211" i="13" s="1"/>
  <c r="H757" i="13"/>
  <c r="H1022" i="13" s="1"/>
  <c r="H1287" i="13" s="1"/>
  <c r="H575" i="13"/>
  <c r="H840" i="13" s="1"/>
  <c r="H1105" i="13" s="1"/>
  <c r="H604" i="13"/>
  <c r="H869" i="13" s="1"/>
  <c r="H1134" i="13" s="1"/>
  <c r="H598" i="13"/>
  <c r="H863" i="13" s="1"/>
  <c r="H1128" i="13" s="1"/>
  <c r="H626" i="13"/>
  <c r="H891" i="13" s="1"/>
  <c r="H1156" i="13" s="1"/>
  <c r="H566" i="13"/>
  <c r="H831" i="13" s="1"/>
  <c r="H1096" i="13" s="1"/>
  <c r="H594" i="13"/>
  <c r="H859" i="13" s="1"/>
  <c r="H1124" i="13" s="1"/>
  <c r="H619" i="13"/>
  <c r="H884" i="13" s="1"/>
  <c r="H1149" i="13" s="1"/>
  <c r="H584" i="13"/>
  <c r="H849" i="13" s="1"/>
  <c r="H1114" i="13" s="1"/>
  <c r="H613" i="13"/>
  <c r="H878" i="13" s="1"/>
  <c r="H1143" i="13" s="1"/>
  <c r="H578" i="13"/>
  <c r="H843" i="13" s="1"/>
  <c r="H1108" i="13" s="1"/>
  <c r="H556" i="13"/>
  <c r="H821" i="13" s="1"/>
  <c r="H1086" i="13" s="1"/>
  <c r="H588" i="13"/>
  <c r="H853" i="13" s="1"/>
  <c r="H1118" i="13" s="1"/>
  <c r="H675" i="13"/>
  <c r="H940" i="13" s="1"/>
  <c r="H704" i="13"/>
  <c r="H969" i="13" s="1"/>
  <c r="H1234" i="13" s="1"/>
  <c r="H669" i="13"/>
  <c r="H934" i="13" s="1"/>
  <c r="H1199" i="13" s="1"/>
  <c r="H702" i="13"/>
  <c r="H967" i="13" s="1"/>
  <c r="H1232" i="13" s="1"/>
  <c r="H727" i="13"/>
  <c r="H992" i="13" s="1"/>
  <c r="H1257" i="13" s="1"/>
  <c r="H755" i="13"/>
  <c r="H1020" i="13" s="1"/>
  <c r="H1285" i="13" s="1"/>
  <c r="H571" i="13"/>
  <c r="H836" i="13" s="1"/>
  <c r="H1101" i="13" s="1"/>
  <c r="H645" i="13"/>
  <c r="H910" i="13" s="1"/>
  <c r="H1175" i="13" s="1"/>
  <c r="H674" i="13"/>
  <c r="H939" i="13" s="1"/>
  <c r="H1204" i="13" s="1"/>
  <c r="H728" i="13"/>
  <c r="H993" i="13" s="1"/>
  <c r="H1258" i="13" s="1"/>
  <c r="H756" i="13"/>
  <c r="H1021" i="13" s="1"/>
  <c r="H1286" i="13" s="1"/>
  <c r="H784" i="13"/>
  <c r="H1049" i="13" s="1"/>
  <c r="H721" i="13"/>
  <c r="H986" i="13" s="1"/>
  <c r="H1251" i="13" s="1"/>
  <c r="H684" i="13"/>
  <c r="H949" i="13" s="1"/>
  <c r="H1214" i="13" s="1"/>
  <c r="H558" i="13"/>
  <c r="H823" i="13" s="1"/>
  <c r="H1088" i="13" s="1"/>
  <c r="H586" i="13"/>
  <c r="H851" i="13" s="1"/>
  <c r="H1116" i="13" s="1"/>
  <c r="H549" i="13"/>
  <c r="H814" i="13" s="1"/>
  <c r="H1079" i="13" s="1"/>
  <c r="H576" i="13"/>
  <c r="H841" i="13" s="1"/>
  <c r="H1106" i="13" s="1"/>
  <c r="H605" i="13"/>
  <c r="H870" i="13" s="1"/>
  <c r="H1135" i="13" s="1"/>
  <c r="H570" i="13"/>
  <c r="H835" i="13" s="1"/>
  <c r="H1100" i="13" s="1"/>
  <c r="H595" i="13"/>
  <c r="H860" i="13" s="1"/>
  <c r="H1125" i="13" s="1"/>
  <c r="H618" i="13"/>
  <c r="H883" i="13" s="1"/>
  <c r="H1148" i="13" s="1"/>
  <c r="H559" i="13"/>
  <c r="H824" i="13" s="1"/>
  <c r="H1089" i="13" s="1"/>
  <c r="I611" i="13"/>
  <c r="I876" i="13" s="1"/>
  <c r="I1141" i="13" s="1"/>
  <c r="I688" i="13"/>
  <c r="I953" i="13" s="1"/>
  <c r="I1218" i="13" s="1"/>
  <c r="I698" i="13"/>
  <c r="I963" i="13" s="1"/>
  <c r="I1228" i="13" s="1"/>
  <c r="I704" i="13"/>
  <c r="I969" i="13" s="1"/>
  <c r="I1234" i="13" s="1"/>
  <c r="I746" i="13"/>
  <c r="I1011" i="13" s="1"/>
  <c r="I1276" i="13" s="1"/>
  <c r="I765" i="13"/>
  <c r="I1030" i="13" s="1"/>
  <c r="I1295" i="13" s="1"/>
  <c r="I772" i="13"/>
  <c r="I1037" i="13" s="1"/>
  <c r="I1302" i="13" s="1"/>
  <c r="I779" i="13"/>
  <c r="I1044" i="13" s="1"/>
  <c r="I1309" i="13" s="1"/>
  <c r="I703" i="13"/>
  <c r="I968" i="13" s="1"/>
  <c r="I1233" i="13" s="1"/>
  <c r="I585" i="13"/>
  <c r="I850" i="13" s="1"/>
  <c r="I1115" i="13" s="1"/>
  <c r="I591" i="13"/>
  <c r="I856" i="13" s="1"/>
  <c r="I598" i="13"/>
  <c r="I863" i="13" s="1"/>
  <c r="I1128" i="13" s="1"/>
  <c r="I754" i="13"/>
  <c r="I1019" i="13" s="1"/>
  <c r="I660" i="13"/>
  <c r="I925" i="13" s="1"/>
  <c r="I1190" i="13" s="1"/>
  <c r="I670" i="13"/>
  <c r="I935" i="13" s="1"/>
  <c r="I1200" i="13" s="1"/>
  <c r="I676" i="13"/>
  <c r="I941" i="13" s="1"/>
  <c r="I1206" i="13" s="1"/>
  <c r="I798" i="13"/>
  <c r="I1063" i="13" s="1"/>
  <c r="I1328" i="13" s="1"/>
  <c r="I610" i="13"/>
  <c r="I875" i="13" s="1"/>
  <c r="I1140" i="13" s="1"/>
  <c r="I616" i="13"/>
  <c r="I881" i="13" s="1"/>
  <c r="I1146" i="13" s="1"/>
  <c r="I626" i="13"/>
  <c r="I891" i="13" s="1"/>
  <c r="I1156" i="13" s="1"/>
  <c r="I597" i="13"/>
  <c r="I862" i="13" s="1"/>
  <c r="I1127" i="13" s="1"/>
  <c r="I685" i="13"/>
  <c r="I950" i="13" s="1"/>
  <c r="I1215" i="13" s="1"/>
  <c r="I691" i="13"/>
  <c r="I956" i="13" s="1"/>
  <c r="I1221" i="13" s="1"/>
  <c r="I701" i="13"/>
  <c r="I966" i="13" s="1"/>
  <c r="I686" i="13"/>
  <c r="I951" i="13" s="1"/>
  <c r="I1216" i="13" s="1"/>
  <c r="I761" i="13"/>
  <c r="I1026" i="13" s="1"/>
  <c r="I1291" i="13" s="1"/>
  <c r="I768" i="13"/>
  <c r="I1033" i="13" s="1"/>
  <c r="I1298" i="13" s="1"/>
  <c r="I775" i="13"/>
  <c r="I1040" i="13" s="1"/>
  <c r="I1305" i="13" s="1"/>
  <c r="I689" i="13"/>
  <c r="I954" i="13" s="1"/>
  <c r="I1219" i="13" s="1"/>
  <c r="I582" i="13"/>
  <c r="I847" i="13" s="1"/>
  <c r="I1112" i="13" s="1"/>
  <c r="I588" i="13"/>
  <c r="I853" i="13" s="1"/>
  <c r="I1118" i="13" s="1"/>
  <c r="I643" i="13"/>
  <c r="I908" i="13" s="1"/>
  <c r="I1173" i="13" s="1"/>
  <c r="I785" i="13"/>
  <c r="I1050" i="13" s="1"/>
  <c r="I1315" i="13" s="1"/>
  <c r="I792" i="13"/>
  <c r="I1057" i="13" s="1"/>
  <c r="I799" i="13"/>
  <c r="I1064" i="13" s="1"/>
  <c r="I1329" i="13" s="1"/>
  <c r="I782" i="13"/>
  <c r="I1047" i="13" s="1"/>
  <c r="I1312" i="13" s="1"/>
  <c r="I603" i="13"/>
  <c r="I868" i="13" s="1"/>
  <c r="I1133" i="13" s="1"/>
  <c r="I613" i="13"/>
  <c r="I878" i="13" s="1"/>
  <c r="I1143" i="13" s="1"/>
  <c r="I619" i="13"/>
  <c r="I884" i="13" s="1"/>
  <c r="I1149" i="13" s="1"/>
  <c r="I568" i="13"/>
  <c r="I833" i="13" s="1"/>
  <c r="I1098" i="13" s="1"/>
  <c r="I681" i="13"/>
  <c r="I946" i="13" s="1"/>
  <c r="I1211" i="13" s="1"/>
  <c r="I687" i="13"/>
  <c r="I952" i="13" s="1"/>
  <c r="I697" i="13"/>
  <c r="I962" i="13" s="1"/>
  <c r="I1227" i="13" s="1"/>
  <c r="I629" i="13"/>
  <c r="I894" i="13" s="1"/>
  <c r="I1159" i="13" s="1"/>
  <c r="I757" i="13"/>
  <c r="I1022" i="13" s="1"/>
  <c r="I1287" i="13" s="1"/>
  <c r="I764" i="13"/>
  <c r="I1029" i="13" s="1"/>
  <c r="I1294" i="13" s="1"/>
  <c r="I771" i="13"/>
  <c r="I1036" i="13" s="1"/>
  <c r="I1301" i="13" s="1"/>
  <c r="I668" i="13"/>
  <c r="I933" i="13" s="1"/>
  <c r="I1198" i="13" s="1"/>
  <c r="I706" i="13"/>
  <c r="I971" i="13" s="1"/>
  <c r="I1236" i="13" s="1"/>
  <c r="I712" i="13"/>
  <c r="I977" i="13" s="1"/>
  <c r="I1242" i="13" s="1"/>
  <c r="I719" i="13"/>
  <c r="I984" i="13" s="1"/>
  <c r="I1249" i="13" s="1"/>
  <c r="I586" i="13"/>
  <c r="I851" i="13" s="1"/>
  <c r="I1116" i="13" s="1"/>
  <c r="I781" i="13"/>
  <c r="I1046" i="13" s="1"/>
  <c r="I1311" i="13" s="1"/>
  <c r="I788" i="13"/>
  <c r="I1053" i="13" s="1"/>
  <c r="I795" i="13"/>
  <c r="I1060" i="13" s="1"/>
  <c r="I766" i="13"/>
  <c r="I1031" i="13" s="1"/>
  <c r="I1296" i="13" s="1"/>
  <c r="I599" i="13"/>
  <c r="I864" i="13" s="1"/>
  <c r="I609" i="13"/>
  <c r="I874" i="13" s="1"/>
  <c r="I1139" i="13" s="1"/>
  <c r="I615" i="13"/>
  <c r="I880" i="13" s="1"/>
  <c r="I1145" i="13" s="1"/>
  <c r="I554" i="13"/>
  <c r="I819" i="13" s="1"/>
  <c r="I678" i="13"/>
  <c r="I943" i="13" s="1"/>
  <c r="I1208" i="13" s="1"/>
  <c r="I684" i="13"/>
  <c r="I949" i="13" s="1"/>
  <c r="I1214" i="13" s="1"/>
  <c r="I694" i="13"/>
  <c r="I959" i="13" s="1"/>
  <c r="I1224" i="13" s="1"/>
  <c r="I31" i="9"/>
  <c r="I68" i="9"/>
  <c r="I93" i="9" s="1"/>
  <c r="I78" i="9"/>
  <c r="I103" i="9" s="1"/>
  <c r="I128" i="9" s="1"/>
  <c r="I63" i="9"/>
  <c r="I88" i="9" s="1"/>
  <c r="I113" i="9" s="1"/>
  <c r="I29" i="10" s="1"/>
  <c r="I62" i="9"/>
  <c r="I65" i="9"/>
  <c r="I90" i="9" s="1"/>
  <c r="I115" i="9" s="1"/>
  <c r="I75" i="9"/>
  <c r="I100" i="9" s="1"/>
  <c r="I125" i="9" s="1"/>
  <c r="I34" i="10" s="1"/>
  <c r="I74" i="9"/>
  <c r="I99" i="9" s="1"/>
  <c r="I124" i="9" s="1"/>
  <c r="I64" i="9"/>
  <c r="I89" i="9" s="1"/>
  <c r="I80" i="9"/>
  <c r="I105" i="9" s="1"/>
  <c r="I130" i="9" s="1"/>
  <c r="I79" i="9"/>
  <c r="I104" i="9" s="1"/>
  <c r="I129" i="9" s="1"/>
  <c r="I67" i="9"/>
  <c r="I92" i="9" s="1"/>
  <c r="I117" i="9" s="1"/>
  <c r="I77" i="9"/>
  <c r="I102" i="9" s="1"/>
  <c r="I127" i="9" s="1"/>
  <c r="I36" i="10" s="1"/>
  <c r="I66" i="9"/>
  <c r="I91" i="9" s="1"/>
  <c r="I76" i="9"/>
  <c r="I101" i="9" s="1"/>
  <c r="I126" i="9" s="1"/>
  <c r="I35" i="10" s="1"/>
  <c r="I70" i="9"/>
  <c r="I95" i="9" s="1"/>
  <c r="I120" i="9" s="1"/>
  <c r="I72" i="9"/>
  <c r="I97" i="9" s="1"/>
  <c r="I122" i="9" s="1"/>
  <c r="I73" i="9"/>
  <c r="I98" i="9" s="1"/>
  <c r="I123" i="9" s="1"/>
  <c r="I69" i="9"/>
  <c r="I94" i="9" s="1"/>
  <c r="I119" i="9" s="1"/>
  <c r="I71" i="9"/>
  <c r="I96" i="9" s="1"/>
  <c r="I121" i="9" s="1"/>
  <c r="I569" i="13"/>
  <c r="I834" i="13" s="1"/>
  <c r="I1099" i="13" s="1"/>
  <c r="I576" i="13"/>
  <c r="I841" i="13" s="1"/>
  <c r="I1106" i="13" s="1"/>
  <c r="C607" i="13" l="1"/>
  <c r="C872" i="13" s="1"/>
  <c r="C1137" i="13" s="1"/>
  <c r="C657" i="13"/>
  <c r="C922" i="13" s="1"/>
  <c r="C1187" i="13" s="1"/>
  <c r="C576" i="13"/>
  <c r="C841" i="13" s="1"/>
  <c r="C1106" i="13" s="1"/>
  <c r="C690" i="13"/>
  <c r="C955" i="13" s="1"/>
  <c r="G264" i="17"/>
  <c r="G36" i="15"/>
  <c r="G25" i="16" s="1"/>
  <c r="G263" i="17"/>
  <c r="C570" i="13"/>
  <c r="C835" i="13" s="1"/>
  <c r="C1100" i="13" s="1"/>
  <c r="C605" i="13"/>
  <c r="C870" i="13" s="1"/>
  <c r="C1135" i="13" s="1"/>
  <c r="C598" i="13"/>
  <c r="C863" i="13" s="1"/>
  <c r="C1128" i="13" s="1"/>
  <c r="C588" i="13"/>
  <c r="C853" i="13" s="1"/>
  <c r="C1118" i="13" s="1"/>
  <c r="C582" i="13"/>
  <c r="C847" i="13" s="1"/>
  <c r="C1112" i="13" s="1"/>
  <c r="C642" i="13"/>
  <c r="C907" i="13" s="1"/>
  <c r="C704" i="13"/>
  <c r="C969" i="13" s="1"/>
  <c r="C1234" i="13" s="1"/>
  <c r="C543" i="13"/>
  <c r="C808" i="13" s="1"/>
  <c r="C1073" i="13" s="1"/>
  <c r="C629" i="13"/>
  <c r="C894" i="13" s="1"/>
  <c r="C1159" i="13" s="1"/>
  <c r="C661" i="13"/>
  <c r="C926" i="13" s="1"/>
  <c r="C1191" i="13" s="1"/>
  <c r="C699" i="13"/>
  <c r="C964" i="13" s="1"/>
  <c r="C581" i="13"/>
  <c r="C846" i="13" s="1"/>
  <c r="C1111" i="13" s="1"/>
  <c r="C793" i="13"/>
  <c r="C1058" i="13" s="1"/>
  <c r="C785" i="13"/>
  <c r="C1050" i="13" s="1"/>
  <c r="C1315" i="13" s="1"/>
  <c r="C786" i="13"/>
  <c r="C1051" i="13" s="1"/>
  <c r="C1316" i="13" s="1"/>
  <c r="F16" i="10"/>
  <c r="F64" i="2"/>
  <c r="F18" i="3"/>
  <c r="C672" i="13"/>
  <c r="C937" i="13" s="1"/>
  <c r="C1202" i="13" s="1"/>
  <c r="C609" i="13"/>
  <c r="C874" i="13" s="1"/>
  <c r="C1139" i="13" s="1"/>
  <c r="C658" i="13"/>
  <c r="C923" i="13" s="1"/>
  <c r="C1188" i="13" s="1"/>
  <c r="C709" i="13"/>
  <c r="C974" i="13" s="1"/>
  <c r="C1239" i="13" s="1"/>
  <c r="C596" i="13"/>
  <c r="C861" i="13" s="1"/>
  <c r="C1126" i="13" s="1"/>
  <c r="C659" i="13"/>
  <c r="C924" i="13" s="1"/>
  <c r="C1189" i="13" s="1"/>
  <c r="C666" i="13"/>
  <c r="C931" i="13" s="1"/>
  <c r="C1196" i="13" s="1"/>
  <c r="C751" i="13"/>
  <c r="C1016" i="13" s="1"/>
  <c r="C1281" i="13" s="1"/>
  <c r="C590" i="13"/>
  <c r="C855" i="13" s="1"/>
  <c r="C1120" i="13" s="1"/>
  <c r="C702" i="13"/>
  <c r="C967" i="13" s="1"/>
  <c r="C1232" i="13" s="1"/>
  <c r="C544" i="13"/>
  <c r="C809" i="13" s="1"/>
  <c r="C1074" i="13" s="1"/>
  <c r="C761" i="13"/>
  <c r="C1026" i="13" s="1"/>
  <c r="C1291" i="13" s="1"/>
  <c r="C692" i="13"/>
  <c r="C957" i="13" s="1"/>
  <c r="C1222" i="13" s="1"/>
  <c r="C694" i="13"/>
  <c r="C959" i="13" s="1"/>
  <c r="C1224" i="13" s="1"/>
  <c r="C717" i="13"/>
  <c r="C982" i="13" s="1"/>
  <c r="C1247" i="13" s="1"/>
  <c r="C773" i="13"/>
  <c r="C1038" i="13" s="1"/>
  <c r="C1303" i="13" s="1"/>
  <c r="C684" i="13"/>
  <c r="C949" i="13" s="1"/>
  <c r="C1214" i="13" s="1"/>
  <c r="C638" i="13"/>
  <c r="C903" i="13" s="1"/>
  <c r="C1168" i="13" s="1"/>
  <c r="C711" i="13"/>
  <c r="C976" i="13" s="1"/>
  <c r="C1241" i="13" s="1"/>
  <c r="C742" i="13"/>
  <c r="C1007" i="13" s="1"/>
  <c r="C1272" i="13" s="1"/>
  <c r="C556" i="13"/>
  <c r="C821" i="13" s="1"/>
  <c r="C1086" i="13" s="1"/>
  <c r="I51" i="10"/>
  <c r="I35" i="12" s="1"/>
  <c r="I26" i="18"/>
  <c r="I50" i="10"/>
  <c r="I34" i="12" s="1"/>
  <c r="I25" i="18"/>
  <c r="C599" i="13"/>
  <c r="C864" i="13" s="1"/>
  <c r="C782" i="13"/>
  <c r="C1047" i="13" s="1"/>
  <c r="C1312" i="13" s="1"/>
  <c r="C606" i="13"/>
  <c r="C871" i="13" s="1"/>
  <c r="C1136" i="13" s="1"/>
  <c r="C566" i="13"/>
  <c r="C831" i="13" s="1"/>
  <c r="C1096" i="13" s="1"/>
  <c r="C631" i="13"/>
  <c r="C896" i="13" s="1"/>
  <c r="C1161" i="13" s="1"/>
  <c r="I118" i="9"/>
  <c r="I32" i="10"/>
  <c r="C707" i="13"/>
  <c r="C972" i="13" s="1"/>
  <c r="C1237" i="13" s="1"/>
  <c r="C680" i="13"/>
  <c r="C945" i="13" s="1"/>
  <c r="C1210" i="13" s="1"/>
  <c r="C729" i="13"/>
  <c r="C994" i="13" s="1"/>
  <c r="C1259" i="13" s="1"/>
  <c r="C663" i="13"/>
  <c r="C928" i="13" s="1"/>
  <c r="C686" i="13"/>
  <c r="C951" i="13" s="1"/>
  <c r="C1216" i="13" s="1"/>
  <c r="C646" i="13"/>
  <c r="C911" i="13" s="1"/>
  <c r="C1176" i="13" s="1"/>
  <c r="C601" i="13"/>
  <c r="C866" i="13" s="1"/>
  <c r="C1131" i="13" s="1"/>
  <c r="C587" i="13"/>
  <c r="C852" i="13" s="1"/>
  <c r="C1117" i="13" s="1"/>
  <c r="E16" i="10"/>
  <c r="E64" i="2"/>
  <c r="E18" i="3"/>
  <c r="I52" i="10"/>
  <c r="I36" i="12" s="1"/>
  <c r="I27" i="18"/>
  <c r="I114" i="9"/>
  <c r="I30" i="10"/>
  <c r="I87" i="9"/>
  <c r="I81" i="9"/>
  <c r="I32" i="9"/>
  <c r="I1325" i="13"/>
  <c r="I26" i="15"/>
  <c r="H807" i="13"/>
  <c r="H801" i="13"/>
  <c r="G18" i="18"/>
  <c r="G19" i="18"/>
  <c r="G20" i="18"/>
  <c r="G23" i="18"/>
  <c r="G21" i="18"/>
  <c r="G22" i="18"/>
  <c r="G48" i="10"/>
  <c r="G32" i="12" s="1"/>
  <c r="C727" i="13"/>
  <c r="C992" i="13" s="1"/>
  <c r="C1257" i="13" s="1"/>
  <c r="C546" i="13"/>
  <c r="C811" i="13" s="1"/>
  <c r="C1076" i="13" s="1"/>
  <c r="C564" i="13"/>
  <c r="C829" i="13" s="1"/>
  <c r="C1094" i="13" s="1"/>
  <c r="C572" i="13"/>
  <c r="C837" i="13" s="1"/>
  <c r="C1102" i="13" s="1"/>
  <c r="C758" i="13"/>
  <c r="C1023" i="13" s="1"/>
  <c r="C1288" i="13" s="1"/>
  <c r="C688" i="13"/>
  <c r="C953" i="13" s="1"/>
  <c r="C1218" i="13" s="1"/>
  <c r="C721" i="13"/>
  <c r="C986" i="13" s="1"/>
  <c r="C1251" i="13" s="1"/>
  <c r="C714" i="13"/>
  <c r="C979" i="13" s="1"/>
  <c r="C1244" i="13" s="1"/>
  <c r="C797" i="13"/>
  <c r="C1062" i="13" s="1"/>
  <c r="C665" i="13"/>
  <c r="C930" i="13" s="1"/>
  <c r="C1195" i="13" s="1"/>
  <c r="C611" i="13"/>
  <c r="C876" i="13" s="1"/>
  <c r="C1141" i="13" s="1"/>
  <c r="C673" i="13"/>
  <c r="C938" i="13" s="1"/>
  <c r="C1203" i="13" s="1"/>
  <c r="C625" i="13"/>
  <c r="C890" i="13" s="1"/>
  <c r="C558" i="13"/>
  <c r="C823" i="13" s="1"/>
  <c r="C1088" i="13" s="1"/>
  <c r="C710" i="13"/>
  <c r="C975" i="13" s="1"/>
  <c r="C1240" i="13" s="1"/>
  <c r="C674" i="13"/>
  <c r="C939" i="13" s="1"/>
  <c r="C1204" i="13" s="1"/>
  <c r="I37" i="10"/>
  <c r="I33" i="10"/>
  <c r="I45" i="10"/>
  <c r="I29" i="12" s="1"/>
  <c r="I13" i="18"/>
  <c r="C552" i="13"/>
  <c r="C817" i="13" s="1"/>
  <c r="C739" i="13"/>
  <c r="C1004" i="13" s="1"/>
  <c r="C1269" i="13" s="1"/>
  <c r="C563" i="13"/>
  <c r="C828" i="13" s="1"/>
  <c r="C1093" i="13" s="1"/>
  <c r="C586" i="13"/>
  <c r="C851" i="13" s="1"/>
  <c r="C1116" i="13" s="1"/>
  <c r="C736" i="13"/>
  <c r="C1001" i="13" s="1"/>
  <c r="C1266" i="13" s="1"/>
  <c r="C670" i="13"/>
  <c r="C935" i="13" s="1"/>
  <c r="C1200" i="13" s="1"/>
  <c r="C733" i="13"/>
  <c r="C998" i="13" s="1"/>
  <c r="C1263" i="13" s="1"/>
  <c r="C789" i="13"/>
  <c r="C1054" i="13" s="1"/>
  <c r="C585" i="13"/>
  <c r="C850" i="13" s="1"/>
  <c r="C1115" i="13" s="1"/>
  <c r="C708" i="13"/>
  <c r="C973" i="13" s="1"/>
  <c r="C1238" i="13" s="1"/>
  <c r="C687" i="13"/>
  <c r="C952" i="13" s="1"/>
  <c r="C547" i="13"/>
  <c r="C812" i="13" s="1"/>
  <c r="C1077" i="13" s="1"/>
  <c r="C593" i="13"/>
  <c r="C858" i="13" s="1"/>
  <c r="C1123" i="13" s="1"/>
  <c r="C545" i="13"/>
  <c r="C810" i="13" s="1"/>
  <c r="C1075" i="13" s="1"/>
  <c r="C654" i="13"/>
  <c r="C919" i="13" s="1"/>
  <c r="C1184" i="13" s="1"/>
  <c r="C725" i="13"/>
  <c r="C990" i="13" s="1"/>
  <c r="C1255" i="13" s="1"/>
  <c r="C602" i="13"/>
  <c r="C867" i="13" s="1"/>
  <c r="C1132" i="13" s="1"/>
  <c r="C656" i="13"/>
  <c r="C921" i="13" s="1"/>
  <c r="C693" i="13"/>
  <c r="C958" i="13" s="1"/>
  <c r="C1223" i="13" s="1"/>
  <c r="C720" i="13"/>
  <c r="C985" i="13" s="1"/>
  <c r="C1250" i="13" s="1"/>
  <c r="C583" i="13"/>
  <c r="C848" i="13" s="1"/>
  <c r="C1113" i="13" s="1"/>
  <c r="C677" i="13"/>
  <c r="C942" i="13" s="1"/>
  <c r="C1207" i="13" s="1"/>
  <c r="C600" i="13"/>
  <c r="C865" i="13" s="1"/>
  <c r="C1130" i="13" s="1"/>
  <c r="C584" i="13"/>
  <c r="C849" i="13" s="1"/>
  <c r="C1114" i="13" s="1"/>
  <c r="C778" i="13"/>
  <c r="C1043" i="13" s="1"/>
  <c r="C1308" i="13" s="1"/>
  <c r="C565" i="13"/>
  <c r="C830" i="13" s="1"/>
  <c r="C1095" i="13" s="1"/>
  <c r="C719" i="13"/>
  <c r="C984" i="13" s="1"/>
  <c r="C1249" i="13" s="1"/>
  <c r="C624" i="13"/>
  <c r="C889" i="13" s="1"/>
  <c r="C1154" i="13" s="1"/>
  <c r="C622" i="13"/>
  <c r="C887" i="13" s="1"/>
  <c r="C1152" i="13" s="1"/>
  <c r="C703" i="13"/>
  <c r="C968" i="13" s="1"/>
  <c r="C1233" i="13" s="1"/>
  <c r="C574" i="13"/>
  <c r="C839" i="13" s="1"/>
  <c r="C1104" i="13" s="1"/>
  <c r="C728" i="13"/>
  <c r="C993" i="13" s="1"/>
  <c r="C1258" i="13" s="1"/>
  <c r="C781" i="13"/>
  <c r="C1046" i="13" s="1"/>
  <c r="C1311" i="13" s="1"/>
  <c r="C655" i="13"/>
  <c r="C920" i="13" s="1"/>
  <c r="C1185" i="13" s="1"/>
  <c r="C715" i="13"/>
  <c r="C980" i="13" s="1"/>
  <c r="C1245" i="13" s="1"/>
  <c r="C573" i="13"/>
  <c r="C838" i="13" s="1"/>
  <c r="C1103" i="13" s="1"/>
  <c r="C577" i="13"/>
  <c r="C842" i="13" s="1"/>
  <c r="C1107" i="13" s="1"/>
  <c r="C795" i="13"/>
  <c r="C1060" i="13" s="1"/>
  <c r="C594" i="13"/>
  <c r="C859" i="13" s="1"/>
  <c r="C1124" i="13" s="1"/>
  <c r="C691" i="13"/>
  <c r="C956" i="13" s="1"/>
  <c r="C1221" i="13" s="1"/>
  <c r="C645" i="13"/>
  <c r="C910" i="13" s="1"/>
  <c r="C1175" i="13" s="1"/>
  <c r="C536" i="17"/>
  <c r="C780" i="13"/>
  <c r="C1045" i="13" s="1"/>
  <c r="C1310" i="13" s="1"/>
  <c r="C660" i="13"/>
  <c r="C925" i="13" s="1"/>
  <c r="C1190" i="13" s="1"/>
  <c r="C749" i="13"/>
  <c r="C1014" i="13" s="1"/>
  <c r="C1279" i="13" s="1"/>
  <c r="C561" i="13"/>
  <c r="C826" i="13" s="1"/>
  <c r="C777" i="13"/>
  <c r="C1042" i="13" s="1"/>
  <c r="C1307" i="13" s="1"/>
  <c r="C626" i="13"/>
  <c r="C891" i="13" s="1"/>
  <c r="C1156" i="13" s="1"/>
  <c r="C618" i="13"/>
  <c r="C883" i="13" s="1"/>
  <c r="C1148" i="13" s="1"/>
  <c r="C783" i="13"/>
  <c r="C1048" i="13" s="1"/>
  <c r="C1313" i="13" s="1"/>
  <c r="C685" i="13"/>
  <c r="C950" i="13" s="1"/>
  <c r="C1215" i="13" s="1"/>
  <c r="C604" i="13"/>
  <c r="C869" i="13" s="1"/>
  <c r="C1134" i="13" s="1"/>
  <c r="C791" i="13"/>
  <c r="C1056" i="13" s="1"/>
  <c r="C747" i="13"/>
  <c r="C1012" i="13" s="1"/>
  <c r="C1277" i="13" s="1"/>
  <c r="C796" i="13"/>
  <c r="C1061" i="13" s="1"/>
  <c r="C1326" i="13" s="1"/>
  <c r="C68" i="9"/>
  <c r="C93" i="9" s="1"/>
  <c r="C118" i="9" s="1"/>
  <c r="C31" i="9"/>
  <c r="C79" i="9"/>
  <c r="C104" i="9" s="1"/>
  <c r="C129" i="9" s="1"/>
  <c r="C64" i="9"/>
  <c r="C89" i="9" s="1"/>
  <c r="C66" i="9"/>
  <c r="C91" i="9" s="1"/>
  <c r="C74" i="9"/>
  <c r="C99" i="9" s="1"/>
  <c r="C124" i="9" s="1"/>
  <c r="C67" i="9"/>
  <c r="C92" i="9" s="1"/>
  <c r="C117" i="9" s="1"/>
  <c r="C65" i="9"/>
  <c r="C90" i="9" s="1"/>
  <c r="C115" i="9" s="1"/>
  <c r="C77" i="9"/>
  <c r="C102" i="9" s="1"/>
  <c r="C127" i="9" s="1"/>
  <c r="C36" i="10" s="1"/>
  <c r="C76" i="9"/>
  <c r="C101" i="9" s="1"/>
  <c r="C126" i="9" s="1"/>
  <c r="C35" i="10" s="1"/>
  <c r="C80" i="9"/>
  <c r="C105" i="9" s="1"/>
  <c r="C130" i="9" s="1"/>
  <c r="C75" i="9"/>
  <c r="C100" i="9" s="1"/>
  <c r="C125" i="9" s="1"/>
  <c r="C34" i="10" s="1"/>
  <c r="C63" i="9"/>
  <c r="C88" i="9" s="1"/>
  <c r="C113" i="9" s="1"/>
  <c r="C29" i="10" s="1"/>
  <c r="C62" i="9"/>
  <c r="C78" i="9"/>
  <c r="C103" i="9" s="1"/>
  <c r="C128" i="9" s="1"/>
  <c r="C72" i="9"/>
  <c r="C97" i="9" s="1"/>
  <c r="C122" i="9" s="1"/>
  <c r="C70" i="9"/>
  <c r="C95" i="9" s="1"/>
  <c r="C120" i="9" s="1"/>
  <c r="C69" i="9"/>
  <c r="C94" i="9" s="1"/>
  <c r="C119" i="9" s="1"/>
  <c r="C71" i="9"/>
  <c r="C96" i="9" s="1"/>
  <c r="C121" i="9" s="1"/>
  <c r="C73" i="9"/>
  <c r="C98" i="9" s="1"/>
  <c r="C123" i="9" s="1"/>
  <c r="C753" i="13"/>
  <c r="C1018" i="13" s="1"/>
  <c r="C1283" i="13" s="1"/>
  <c r="C553" i="13"/>
  <c r="C818" i="13" s="1"/>
  <c r="C1083" i="13" s="1"/>
  <c r="C592" i="13"/>
  <c r="C857" i="13" s="1"/>
  <c r="C1122" i="13" s="1"/>
  <c r="C706" i="13"/>
  <c r="C971" i="13" s="1"/>
  <c r="C1236" i="13" s="1"/>
  <c r="C567" i="13"/>
  <c r="C832" i="13" s="1"/>
  <c r="C1097" i="13" s="1"/>
  <c r="C726" i="13"/>
  <c r="C991" i="13" s="1"/>
  <c r="C1256" i="13" s="1"/>
  <c r="C637" i="13"/>
  <c r="C902" i="13" s="1"/>
  <c r="C1167" i="13" s="1"/>
  <c r="C649" i="13"/>
  <c r="C914" i="13" s="1"/>
  <c r="C1179" i="13" s="1"/>
  <c r="C771" i="13"/>
  <c r="C1036" i="13" s="1"/>
  <c r="C1301" i="13" s="1"/>
  <c r="C732" i="13"/>
  <c r="C997" i="13" s="1"/>
  <c r="C1262" i="13" s="1"/>
  <c r="I807" i="13"/>
  <c r="I801" i="13"/>
  <c r="H1327" i="13"/>
  <c r="H27" i="15"/>
  <c r="G38" i="15"/>
  <c r="G27" i="16" s="1"/>
  <c r="G266" i="17"/>
  <c r="G17" i="18"/>
  <c r="G47" i="10"/>
  <c r="G31" i="12" s="1"/>
  <c r="G16" i="18"/>
  <c r="H26" i="15"/>
  <c r="H1325" i="13"/>
  <c r="I1323" i="13"/>
  <c r="I25" i="15"/>
  <c r="H25" i="18"/>
  <c r="H50" i="10"/>
  <c r="H34" i="12" s="1"/>
  <c r="C755" i="13"/>
  <c r="C1020" i="13" s="1"/>
  <c r="C1285" i="13" s="1"/>
  <c r="C792" i="13"/>
  <c r="C1057" i="13" s="1"/>
  <c r="C683" i="13"/>
  <c r="C948" i="13" s="1"/>
  <c r="C580" i="13"/>
  <c r="C845" i="13" s="1"/>
  <c r="C1110" i="13" s="1"/>
  <c r="C623" i="13"/>
  <c r="C888" i="13" s="1"/>
  <c r="C1153" i="13" s="1"/>
  <c r="C689" i="13"/>
  <c r="C954" i="13" s="1"/>
  <c r="C1219" i="13" s="1"/>
  <c r="C621" i="13"/>
  <c r="C886" i="13" s="1"/>
  <c r="C1151" i="13" s="1"/>
  <c r="C760" i="13"/>
  <c r="C1025" i="13" s="1"/>
  <c r="C1290" i="13" s="1"/>
  <c r="G1066" i="13"/>
  <c r="G23" i="15"/>
  <c r="G1072" i="13"/>
  <c r="I1327" i="13"/>
  <c r="I27" i="15"/>
  <c r="H31" i="10"/>
  <c r="H116" i="9"/>
  <c r="H118" i="9"/>
  <c r="H32" i="10"/>
  <c r="G49" i="10"/>
  <c r="G33" i="12" s="1"/>
  <c r="G24" i="18"/>
  <c r="D508" i="13" a="1"/>
  <c r="D508" i="13" s="1"/>
  <c r="D380" i="13" a="1"/>
  <c r="D380" i="13" s="1"/>
  <c r="D411" i="13" a="1"/>
  <c r="D411" i="13" s="1"/>
  <c r="D433" i="13" a="1"/>
  <c r="D433" i="13" s="1"/>
  <c r="D435" i="13" a="1"/>
  <c r="D435" i="13" s="1"/>
  <c r="D364" i="13" a="1"/>
  <c r="D364" i="13" s="1"/>
  <c r="D395" i="13" a="1"/>
  <c r="D395" i="13" s="1"/>
  <c r="D417" i="13" a="1"/>
  <c r="D417" i="13" s="1"/>
  <c r="D514" i="17" a="1"/>
  <c r="D514" i="17" s="1"/>
  <c r="D412" i="13" a="1"/>
  <c r="D412" i="13" s="1"/>
  <c r="D443" i="13" a="1"/>
  <c r="D443" i="13" s="1"/>
  <c r="D465" i="13" a="1"/>
  <c r="D465" i="13" s="1"/>
  <c r="D520" i="13" a="1"/>
  <c r="D520" i="13" s="1"/>
  <c r="D320" i="13" a="1"/>
  <c r="D320" i="13" s="1"/>
  <c r="D363" i="13" a="1"/>
  <c r="D363" i="13" s="1"/>
  <c r="D385" i="13" a="1"/>
  <c r="D385" i="13" s="1"/>
  <c r="D318" i="13" a="1"/>
  <c r="D318" i="13" s="1"/>
  <c r="D441" i="17" a="1"/>
  <c r="D441" i="17" s="1"/>
  <c r="D491" i="17" a="1"/>
  <c r="D491" i="17" s="1"/>
  <c r="D413" i="17" a="1"/>
  <c r="D413" i="17" s="1"/>
  <c r="D304" i="17" a="1"/>
  <c r="D304" i="17" s="1"/>
  <c r="D409" i="13" a="1"/>
  <c r="D409" i="13" s="1"/>
  <c r="D440" i="13" a="1"/>
  <c r="D440" i="13" s="1"/>
  <c r="D461" i="13" a="1"/>
  <c r="D461" i="13" s="1"/>
  <c r="D315" i="13" a="1"/>
  <c r="D315" i="13" s="1"/>
  <c r="D469" i="17" a="1"/>
  <c r="D469" i="17" s="1"/>
  <c r="D519" i="17" a="1"/>
  <c r="D519" i="17" s="1"/>
  <c r="D295" i="17" a="1"/>
  <c r="D295" i="17" s="1"/>
  <c r="D333" i="17" a="1"/>
  <c r="D333" i="17" s="1"/>
  <c r="D489" i="17" a="1"/>
  <c r="D489" i="17" s="1"/>
  <c r="D289" i="17" a="1"/>
  <c r="D289" i="17" s="1"/>
  <c r="D317" i="17" a="1"/>
  <c r="D317" i="17" s="1"/>
  <c r="D350" i="17" a="1"/>
  <c r="D350" i="17" s="1"/>
  <c r="D455" i="13" a="1"/>
  <c r="D455" i="13" s="1"/>
  <c r="D486" i="13" a="1"/>
  <c r="D486" i="13" s="1"/>
  <c r="D509" i="13" a="1"/>
  <c r="D509" i="13" s="1"/>
  <c r="D486" i="17" a="1"/>
  <c r="D486" i="17" s="1"/>
  <c r="D517" i="17" a="1"/>
  <c r="D517" i="17" s="1"/>
  <c r="D401" i="17" a="1"/>
  <c r="D401" i="17" s="1"/>
  <c r="D345" i="17" a="1"/>
  <c r="D345" i="17" s="1"/>
  <c r="D379" i="17" a="1"/>
  <c r="D379" i="17" s="1"/>
  <c r="D325" i="17" a="1"/>
  <c r="D325" i="17" s="1"/>
  <c r="D434" i="17" a="1"/>
  <c r="D434" i="17" s="1"/>
  <c r="D363" i="17" a="1"/>
  <c r="D363" i="17" s="1"/>
  <c r="D399" i="17" a="1"/>
  <c r="D399" i="17" s="1"/>
  <c r="D503" i="13" a="1"/>
  <c r="D503" i="13" s="1"/>
  <c r="D534" i="13" a="1"/>
  <c r="D534" i="13" s="1"/>
  <c r="D400" i="13" a="1"/>
  <c r="D400" i="13" s="1"/>
  <c r="D316" i="13" a="1"/>
  <c r="D316" i="13" s="1"/>
  <c r="D510" i="17" a="1"/>
  <c r="D510" i="17" s="1"/>
  <c r="D464" i="17" a="1"/>
  <c r="D464" i="17" s="1"/>
  <c r="D391" i="17" a="1"/>
  <c r="D391" i="17" s="1"/>
  <c r="D284" i="17" a="1"/>
  <c r="D284" i="17" s="1"/>
  <c r="D289" i="13" a="1"/>
  <c r="D289" i="13" s="1"/>
  <c r="D484" i="17" a="1"/>
  <c r="D484" i="17" s="1"/>
  <c r="D410" i="17" a="1"/>
  <c r="D410" i="17" s="1"/>
  <c r="D305" i="17" a="1"/>
  <c r="D305" i="17" s="1"/>
  <c r="D381" i="13" a="1"/>
  <c r="D381" i="13" s="1"/>
  <c r="D500" i="13" a="1"/>
  <c r="D500" i="13" s="1"/>
  <c r="D291" i="13" a="1"/>
  <c r="D291" i="13" s="1"/>
  <c r="D346" i="13" a="1"/>
  <c r="D346" i="13" s="1"/>
  <c r="D314" i="13" a="1"/>
  <c r="D314" i="13" s="1"/>
  <c r="D512" i="17" a="1"/>
  <c r="D512" i="17" s="1"/>
  <c r="D371" i="17" a="1"/>
  <c r="D371" i="17" s="1"/>
  <c r="D330" i="17" a="1"/>
  <c r="D330" i="17" s="1"/>
  <c r="D474" i="17" a="1"/>
  <c r="D474" i="17" s="1"/>
  <c r="D339" i="13" a="1"/>
  <c r="D339" i="13" s="1"/>
  <c r="D373" i="13" a="1"/>
  <c r="D373" i="13" s="1"/>
  <c r="D391" i="13" a="1"/>
  <c r="D391" i="13" s="1"/>
  <c r="D426" i="17" a="1"/>
  <c r="D426" i="17" s="1"/>
  <c r="D335" i="17" a="1"/>
  <c r="D335" i="17" s="1"/>
  <c r="D515" i="13" a="1"/>
  <c r="D515" i="13" s="1"/>
  <c r="D358" i="13" a="1"/>
  <c r="D358" i="13" s="1"/>
  <c r="D448" i="13" a="1"/>
  <c r="D448" i="13" s="1"/>
  <c r="D329" i="13" a="1"/>
  <c r="D329" i="13" s="1"/>
  <c r="D281" i="13" a="1"/>
  <c r="D281" i="13" s="1"/>
  <c r="D434" i="13" a="1"/>
  <c r="D434" i="13" s="1"/>
  <c r="D466" i="13" a="1"/>
  <c r="D466" i="13" s="1"/>
  <c r="D489" i="13" a="1"/>
  <c r="D489" i="13" s="1"/>
  <c r="D296" i="17" a="1"/>
  <c r="D296" i="17" s="1"/>
  <c r="D497" i="17" a="1"/>
  <c r="D497" i="17" s="1"/>
  <c r="D403" i="13" a="1"/>
  <c r="D403" i="13" s="1"/>
  <c r="D354" i="13" a="1"/>
  <c r="D354" i="13" s="1"/>
  <c r="D389" i="13" a="1"/>
  <c r="D389" i="13" s="1"/>
  <c r="D407" i="13" a="1"/>
  <c r="D407" i="13" s="1"/>
  <c r="D482" i="17" a="1"/>
  <c r="D482" i="17" s="1"/>
  <c r="D417" i="17" a="1"/>
  <c r="D417" i="17" s="1"/>
  <c r="D467" i="17" a="1"/>
  <c r="D467" i="17" s="1"/>
  <c r="D388" i="17" a="1"/>
  <c r="D388" i="17" s="1"/>
  <c r="D280" i="17" a="1"/>
  <c r="D280" i="17" s="1"/>
  <c r="D389" i="17" a="1"/>
  <c r="D389" i="17" s="1"/>
  <c r="D306" i="17" a="1"/>
  <c r="D306" i="17" s="1"/>
  <c r="D343" i="17" a="1"/>
  <c r="D343" i="17" s="1"/>
  <c r="D300" i="17" a="1"/>
  <c r="D300" i="17" s="1"/>
  <c r="D312" i="17" a="1"/>
  <c r="D312" i="17" s="1"/>
  <c r="D515" i="17" a="1"/>
  <c r="D515" i="17" s="1"/>
  <c r="D278" i="17" a="1"/>
  <c r="D278" i="17" s="1"/>
  <c r="D311" i="17" a="1"/>
  <c r="D311" i="17" s="1"/>
  <c r="D367" i="13" a="1"/>
  <c r="D367" i="13" s="1"/>
  <c r="D398" i="13" a="1"/>
  <c r="D398" i="13" s="1"/>
  <c r="D420" i="13" a="1"/>
  <c r="D420" i="13" s="1"/>
  <c r="D530" i="17" a="1"/>
  <c r="D530" i="17" s="1"/>
  <c r="D429" i="17" a="1"/>
  <c r="D429" i="17" s="1"/>
  <c r="D479" i="17" a="1"/>
  <c r="D479" i="17" s="1"/>
  <c r="D403" i="17" a="1"/>
  <c r="D403" i="17" s="1"/>
  <c r="D290" i="17" a="1"/>
  <c r="D290" i="17" s="1"/>
  <c r="D415" i="13" a="1"/>
  <c r="D415" i="13" s="1"/>
  <c r="D446" i="13" a="1"/>
  <c r="D446" i="13" s="1"/>
  <c r="D469" i="13" a="1"/>
  <c r="D469" i="13" s="1"/>
  <c r="D325" i="13" a="1"/>
  <c r="D325" i="13" s="1"/>
  <c r="D477" i="17" a="1"/>
  <c r="D477" i="17" s="1"/>
  <c r="D527" i="17" a="1"/>
  <c r="D527" i="17" s="1"/>
  <c r="D302" i="17" a="1"/>
  <c r="D302" i="17" s="1"/>
  <c r="D340" i="17" a="1"/>
  <c r="D340" i="17" s="1"/>
  <c r="D399" i="13" a="1"/>
  <c r="D399" i="13" s="1"/>
  <c r="D430" i="13" a="1"/>
  <c r="D430" i="13" s="1"/>
  <c r="D453" i="13" a="1"/>
  <c r="D453" i="13" s="1"/>
  <c r="D309" i="13" a="1"/>
  <c r="D309" i="13" s="1"/>
  <c r="D461" i="17" a="1"/>
  <c r="D461" i="17" s="1"/>
  <c r="D511" i="17" a="1"/>
  <c r="D511" i="17" s="1"/>
  <c r="D288" i="17" a="1"/>
  <c r="D288" i="17" s="1"/>
  <c r="D322" i="17" a="1"/>
  <c r="D322" i="17" s="1"/>
  <c r="D383" i="13" a="1"/>
  <c r="D383" i="13" s="1"/>
  <c r="D414" i="13" a="1"/>
  <c r="D414" i="13" s="1"/>
  <c r="D436" i="13" a="1"/>
  <c r="D436" i="13" s="1"/>
  <c r="D460" i="13" a="1"/>
  <c r="D460" i="13" s="1"/>
  <c r="D522" i="17" a="1"/>
  <c r="D522" i="17" s="1"/>
  <c r="D347" i="13" a="1"/>
  <c r="D347" i="13" s="1"/>
  <c r="D369" i="13" a="1"/>
  <c r="D369" i="13" s="1"/>
  <c r="D397" i="13" a="1"/>
  <c r="D397" i="13" s="1"/>
  <c r="D516" i="13" a="1"/>
  <c r="D516" i="13" s="1"/>
  <c r="D304" i="13" a="1"/>
  <c r="D304" i="13" s="1"/>
  <c r="D353" i="13" a="1"/>
  <c r="D353" i="13" s="1"/>
  <c r="D368" i="13" a="1"/>
  <c r="D368" i="13" s="1"/>
  <c r="D348" i="13" a="1"/>
  <c r="D348" i="13" s="1"/>
  <c r="D379" i="13" a="1"/>
  <c r="D379" i="13" s="1"/>
  <c r="D401" i="13" a="1"/>
  <c r="D401" i="13" s="1"/>
  <c r="D523" i="13" a="1"/>
  <c r="D523" i="13" s="1"/>
  <c r="D387" i="13" a="1"/>
  <c r="D387" i="13" s="1"/>
  <c r="D480" i="13" a="1"/>
  <c r="D480" i="13" s="1"/>
  <c r="D432" i="17" a="1"/>
  <c r="D432" i="17" s="1"/>
  <c r="D337" i="13" a="1"/>
  <c r="D337" i="13" s="1"/>
  <c r="D532" i="17" a="1"/>
  <c r="D532" i="17" s="1"/>
  <c r="D427" i="17" a="1"/>
  <c r="D427" i="17" s="1"/>
  <c r="D351" i="17" a="1"/>
  <c r="D351" i="17" s="1"/>
  <c r="D349" i="13" a="1"/>
  <c r="D349" i="13" s="1"/>
  <c r="D345" i="13" a="1"/>
  <c r="D345" i="13" s="1"/>
  <c r="D376" i="13" a="1"/>
  <c r="D376" i="13" s="1"/>
  <c r="D394" i="13" a="1"/>
  <c r="D394" i="13" s="1"/>
  <c r="D439" i="17" a="1"/>
  <c r="D439" i="17" s="1"/>
  <c r="D364" i="17" a="1"/>
  <c r="D364" i="17" s="1"/>
  <c r="D455" i="17" a="1"/>
  <c r="D455" i="17" s="1"/>
  <c r="D380" i="17" a="1"/>
  <c r="D380" i="17" s="1"/>
  <c r="D287" i="13" a="1"/>
  <c r="D287" i="13" s="1"/>
  <c r="D425" i="17" a="1"/>
  <c r="D425" i="17" s="1"/>
  <c r="D475" i="17" a="1"/>
  <c r="D475" i="17" s="1"/>
  <c r="D397" i="17" a="1"/>
  <c r="D397" i="17" s="1"/>
  <c r="D286" i="17" a="1"/>
  <c r="D286" i="17" s="1"/>
  <c r="D393" i="13" a="1"/>
  <c r="D393" i="13" s="1"/>
  <c r="D424" i="13" a="1"/>
  <c r="D424" i="13" s="1"/>
  <c r="D442" i="13" a="1"/>
  <c r="D442" i="13" s="1"/>
  <c r="D299" i="13" a="1"/>
  <c r="D299" i="13" s="1"/>
  <c r="D453" i="17" a="1"/>
  <c r="D453" i="17" s="1"/>
  <c r="D503" i="17" a="1"/>
  <c r="D503" i="17" s="1"/>
  <c r="D281" i="17" a="1"/>
  <c r="D281" i="17" s="1"/>
  <c r="D315" i="17" a="1"/>
  <c r="D315" i="17" s="1"/>
  <c r="D473" i="17" a="1"/>
  <c r="D473" i="17" s="1"/>
  <c r="D523" i="17" a="1"/>
  <c r="D523" i="17" s="1"/>
  <c r="D299" i="17" a="1"/>
  <c r="D299" i="17" s="1"/>
  <c r="D336" i="17" a="1"/>
  <c r="D336" i="17" s="1"/>
  <c r="D441" i="13" a="1"/>
  <c r="D441" i="13" s="1"/>
  <c r="D470" i="13" a="1"/>
  <c r="D470" i="13" s="1"/>
  <c r="D493" i="13" a="1"/>
  <c r="D493" i="13" s="1"/>
  <c r="D353" i="17" a="1"/>
  <c r="D353" i="17" s="1"/>
  <c r="D501" i="17" a="1"/>
  <c r="D501" i="17" s="1"/>
  <c r="D346" i="17" a="1"/>
  <c r="D346" i="17" s="1"/>
  <c r="D327" i="17" a="1"/>
  <c r="D327" i="17" s="1"/>
  <c r="D365" i="17" a="1"/>
  <c r="D365" i="17" s="1"/>
  <c r="D521" i="17" a="1"/>
  <c r="D521" i="17" s="1"/>
  <c r="D414" i="17" a="1"/>
  <c r="D414" i="17" s="1"/>
  <c r="D349" i="17" a="1"/>
  <c r="D349" i="17" s="1"/>
  <c r="D382" i="17" a="1"/>
  <c r="D382" i="17" s="1"/>
  <c r="D487" i="13" a="1"/>
  <c r="D487" i="13" s="1"/>
  <c r="D518" i="13" a="1"/>
  <c r="D518" i="13" s="1"/>
  <c r="D335" i="13" a="1"/>
  <c r="D335" i="13" s="1"/>
  <c r="D300" i="13" a="1"/>
  <c r="D300" i="13" s="1"/>
  <c r="D448" i="17" a="1"/>
  <c r="D448" i="17" s="1"/>
  <c r="D447" i="17" a="1"/>
  <c r="D447" i="17" s="1"/>
  <c r="D377" i="17" a="1"/>
  <c r="D377" i="17" s="1"/>
  <c r="D412" i="17" a="1"/>
  <c r="D412" i="17" s="1"/>
  <c r="D531" i="13" a="1"/>
  <c r="D531" i="13" s="1"/>
  <c r="D422" i="13" a="1"/>
  <c r="D422" i="13" s="1"/>
  <c r="D512" i="13" a="1"/>
  <c r="D512" i="13" s="1"/>
  <c r="D288" i="13" a="1"/>
  <c r="D288" i="13" s="1"/>
  <c r="D295" i="13" a="1"/>
  <c r="D295" i="13" s="1"/>
  <c r="D492" i="17" a="1"/>
  <c r="D492" i="17" s="1"/>
  <c r="D451" i="13" a="1"/>
  <c r="D451" i="13" s="1"/>
  <c r="D482" i="13" a="1"/>
  <c r="D482" i="13" s="1"/>
  <c r="D505" i="13" a="1"/>
  <c r="D505" i="13" s="1"/>
  <c r="D470" i="17" a="1"/>
  <c r="D470" i="17" s="1"/>
  <c r="D468" i="13" a="1"/>
  <c r="D468" i="13" s="1"/>
  <c r="D370" i="13" a="1"/>
  <c r="D370" i="13" s="1"/>
  <c r="D405" i="13" a="1"/>
  <c r="D405" i="13" s="1"/>
  <c r="D423" i="13" a="1"/>
  <c r="D423" i="13" s="1"/>
  <c r="D279" i="13" a="1"/>
  <c r="D279" i="13" s="1"/>
  <c r="D435" i="17" a="1"/>
  <c r="D435" i="17" s="1"/>
  <c r="D365" i="13" a="1"/>
  <c r="D365" i="13" s="1"/>
  <c r="D484" i="13" a="1"/>
  <c r="D484" i="13" s="1"/>
  <c r="D280" i="13" a="1"/>
  <c r="D280" i="13" s="1"/>
  <c r="D342" i="13" a="1"/>
  <c r="D342" i="13" s="1"/>
  <c r="D311" i="13" a="1"/>
  <c r="D311" i="13" s="1"/>
  <c r="D508" i="17" a="1"/>
  <c r="D508" i="17" s="1"/>
  <c r="D476" i="17" a="1"/>
  <c r="D476" i="17" s="1"/>
  <c r="D324" i="17" a="1"/>
  <c r="D324" i="17" s="1"/>
  <c r="D361" i="17" a="1"/>
  <c r="D361" i="17" s="1"/>
  <c r="D483" i="17" a="1"/>
  <c r="D483" i="17" s="1"/>
  <c r="D390" i="17" a="1"/>
  <c r="D390" i="17" s="1"/>
  <c r="D450" i="17" a="1"/>
  <c r="D450" i="17" s="1"/>
  <c r="D356" i="17" a="1"/>
  <c r="D356" i="17" s="1"/>
  <c r="D392" i="17" a="1"/>
  <c r="D392" i="17" s="1"/>
  <c r="D433" i="17" a="1"/>
  <c r="D433" i="17" s="1"/>
  <c r="D358" i="17" a="1"/>
  <c r="D358" i="17" s="1"/>
  <c r="D476" i="13" a="1"/>
  <c r="D476" i="13" s="1"/>
  <c r="D532" i="13" a="1"/>
  <c r="D532" i="13" s="1"/>
  <c r="D317" i="13" a="1"/>
  <c r="D317" i="13" s="1"/>
  <c r="D356" i="13" a="1"/>
  <c r="D356" i="13" s="1"/>
  <c r="D324" i="13" a="1"/>
  <c r="D324" i="13" s="1"/>
  <c r="D520" i="17" a="1"/>
  <c r="D520" i="17" s="1"/>
  <c r="D398" i="17" a="1"/>
  <c r="D398" i="17" s="1"/>
  <c r="D341" i="17" a="1"/>
  <c r="D341" i="17" s="1"/>
  <c r="D524" i="13" a="1"/>
  <c r="D524" i="13" s="1"/>
  <c r="D351" i="13" a="1"/>
  <c r="D351" i="13" s="1"/>
  <c r="D382" i="13" a="1"/>
  <c r="D382" i="13" s="1"/>
  <c r="D404" i="13" a="1"/>
  <c r="D404" i="13" s="1"/>
  <c r="D466" i="17" a="1"/>
  <c r="D466" i="17" s="1"/>
  <c r="D405" i="17" a="1"/>
  <c r="D405" i="17" s="1"/>
  <c r="D463" i="17" a="1"/>
  <c r="D463" i="17" s="1"/>
  <c r="D387" i="17" a="1"/>
  <c r="D387" i="17" s="1"/>
  <c r="D456" i="13" a="1"/>
  <c r="D456" i="13" s="1"/>
  <c r="D333" i="13" a="1"/>
  <c r="D333" i="13" s="1"/>
  <c r="D366" i="13" a="1"/>
  <c r="D366" i="13" s="1"/>
  <c r="D388" i="13" a="1"/>
  <c r="D388" i="13" s="1"/>
  <c r="D395" i="17" a="1"/>
  <c r="D395" i="17" s="1"/>
  <c r="D321" i="17" a="1"/>
  <c r="D321" i="17" s="1"/>
  <c r="D446" i="17" a="1"/>
  <c r="D446" i="17" s="1"/>
  <c r="D373" i="17" a="1"/>
  <c r="D373" i="17" s="1"/>
  <c r="D384" i="13" a="1"/>
  <c r="D384" i="13" s="1"/>
  <c r="D283" i="13" a="1"/>
  <c r="D283" i="13" s="1"/>
  <c r="D350" i="13" a="1"/>
  <c r="D350" i="13" s="1"/>
  <c r="D372" i="13" a="1"/>
  <c r="D372" i="13" s="1"/>
  <c r="D340" i="13" a="1"/>
  <c r="D340" i="13" s="1"/>
  <c r="D277" i="17" a="1"/>
  <c r="D277" i="17" s="1"/>
  <c r="D430" i="17" a="1"/>
  <c r="D430" i="17" s="1"/>
  <c r="D355" i="17" a="1"/>
  <c r="D355" i="17" s="1"/>
  <c r="D31" i="3"/>
  <c r="D32" i="3" s="1"/>
  <c r="D18" i="9"/>
  <c r="D507" i="13" a="1"/>
  <c r="D507" i="13" s="1"/>
  <c r="D420" i="17" a="1"/>
  <c r="D420" i="17" s="1"/>
  <c r="D416" i="13" a="1"/>
  <c r="D416" i="13" s="1"/>
  <c r="D319" i="13" a="1"/>
  <c r="D319" i="13" s="1"/>
  <c r="D491" i="13" a="1"/>
  <c r="D491" i="13" s="1"/>
  <c r="D522" i="13" a="1"/>
  <c r="D522" i="13" s="1"/>
  <c r="D355" i="13" a="1"/>
  <c r="D355" i="13" s="1"/>
  <c r="D303" i="13" a="1"/>
  <c r="D303" i="13" s="1"/>
  <c r="D323" i="13" a="1"/>
  <c r="D323" i="13" s="1"/>
  <c r="D452" i="13" a="1"/>
  <c r="D452" i="13" s="1"/>
  <c r="D310" i="17" a="1"/>
  <c r="D310" i="17" s="1"/>
  <c r="D326" i="13" a="1"/>
  <c r="D326" i="13" s="1"/>
  <c r="D459" i="13" a="1"/>
  <c r="D459" i="13" s="1"/>
  <c r="D490" i="13" a="1"/>
  <c r="D490" i="13" s="1"/>
  <c r="D513" i="13" a="1"/>
  <c r="D513" i="13" s="1"/>
  <c r="D502" i="17" a="1"/>
  <c r="D502" i="17" s="1"/>
  <c r="D526" i="17" a="1"/>
  <c r="D526" i="17" s="1"/>
  <c r="D468" i="17" a="1"/>
  <c r="D468" i="17" s="1"/>
  <c r="D394" i="17" a="1"/>
  <c r="D394" i="17" s="1"/>
  <c r="D287" i="17" a="1"/>
  <c r="D287" i="17" s="1"/>
  <c r="D535" i="13" a="1"/>
  <c r="D535" i="13" s="1"/>
  <c r="D438" i="13" a="1"/>
  <c r="D438" i="13" s="1"/>
  <c r="D528" i="13" a="1"/>
  <c r="D528" i="13" s="1"/>
  <c r="D301" i="13" a="1"/>
  <c r="D301" i="13" s="1"/>
  <c r="D298" i="13" a="1"/>
  <c r="D298" i="13" s="1"/>
  <c r="D496" i="17" a="1"/>
  <c r="D496" i="17" s="1"/>
  <c r="D314" i="17" a="1"/>
  <c r="D314" i="17" s="1"/>
  <c r="D316" i="17" a="1"/>
  <c r="D316" i="17" s="1"/>
  <c r="D321" i="13" a="1"/>
  <c r="D321" i="13" s="1"/>
  <c r="D516" i="17" a="1"/>
  <c r="D516" i="17" s="1"/>
  <c r="D385" i="17" a="1"/>
  <c r="D385" i="17" s="1"/>
  <c r="D337" i="17" a="1"/>
  <c r="D337" i="17" s="1"/>
  <c r="D504" i="13" a="1"/>
  <c r="D504" i="13" s="1"/>
  <c r="D307" i="13" a="1"/>
  <c r="D307" i="13" s="1"/>
  <c r="D360" i="13" a="1"/>
  <c r="D360" i="13" s="1"/>
  <c r="D378" i="13" a="1"/>
  <c r="D378" i="13" s="1"/>
  <c r="D282" i="17" a="1"/>
  <c r="D282" i="17" s="1"/>
  <c r="D293" i="17" a="1"/>
  <c r="D293" i="17" s="1"/>
  <c r="D437" i="17" a="1"/>
  <c r="D437" i="17" s="1"/>
  <c r="D362" i="17" a="1"/>
  <c r="D362" i="17" s="1"/>
  <c r="D451" i="17" a="1"/>
  <c r="D451" i="17" s="1"/>
  <c r="D378" i="17" a="1"/>
  <c r="D378" i="17" s="1"/>
  <c r="D459" i="17" a="1"/>
  <c r="D459" i="17" s="1"/>
  <c r="D383" i="17" a="1"/>
  <c r="D383" i="17" s="1"/>
  <c r="D492" i="13" a="1"/>
  <c r="D492" i="13" s="1"/>
  <c r="D377" i="13" a="1"/>
  <c r="D377" i="13" s="1"/>
  <c r="D408" i="13" a="1"/>
  <c r="D408" i="13" s="1"/>
  <c r="D426" i="13" a="1"/>
  <c r="D426" i="13" s="1"/>
  <c r="D284" i="13" a="1"/>
  <c r="D284" i="13" s="1"/>
  <c r="D438" i="17" a="1"/>
  <c r="D438" i="17" s="1"/>
  <c r="D487" i="17" a="1"/>
  <c r="D487" i="17" s="1"/>
  <c r="D409" i="17" a="1"/>
  <c r="D409" i="17" s="1"/>
  <c r="D301" i="17" a="1"/>
  <c r="D301" i="17" s="1"/>
  <c r="D457" i="17" a="1"/>
  <c r="D457" i="17" s="1"/>
  <c r="D507" i="17" a="1"/>
  <c r="D507" i="17" s="1"/>
  <c r="D285" i="17" a="1"/>
  <c r="D285" i="17" s="1"/>
  <c r="D318" i="17" a="1"/>
  <c r="D318" i="17" s="1"/>
  <c r="D425" i="13" a="1"/>
  <c r="D425" i="13" s="1"/>
  <c r="D454" i="13" a="1"/>
  <c r="D454" i="13" s="1"/>
  <c r="D477" i="13" a="1"/>
  <c r="D477" i="13" s="1"/>
  <c r="D331" i="13" a="1"/>
  <c r="D331" i="13" s="1"/>
  <c r="D485" i="17" a="1"/>
  <c r="D485" i="17" s="1"/>
  <c r="D535" i="17" a="1"/>
  <c r="D535" i="17" s="1"/>
  <c r="D313" i="17" a="1"/>
  <c r="D313" i="17" s="1"/>
  <c r="D347" i="17" a="1"/>
  <c r="D347" i="17" s="1"/>
  <c r="D467" i="13" a="1"/>
  <c r="D467" i="13" s="1"/>
  <c r="D498" i="13" a="1"/>
  <c r="D498" i="13" s="1"/>
  <c r="D521" i="13" a="1"/>
  <c r="D521" i="13" s="1"/>
  <c r="D534" i="17" a="1"/>
  <c r="D534" i="17" s="1"/>
  <c r="D529" i="17" a="1"/>
  <c r="D529" i="17" s="1"/>
  <c r="D428" i="17" a="1"/>
  <c r="D428" i="17" s="1"/>
  <c r="D386" i="13" a="1"/>
  <c r="D386" i="13" s="1"/>
  <c r="D421" i="13" a="1"/>
  <c r="D421" i="13" s="1"/>
  <c r="D439" i="13" a="1"/>
  <c r="D439" i="13" s="1"/>
  <c r="D296" i="13" a="1"/>
  <c r="D296" i="13" s="1"/>
  <c r="D429" i="13" a="1"/>
  <c r="D429" i="13" s="1"/>
  <c r="D367" i="17" a="1"/>
  <c r="D367" i="17" s="1"/>
  <c r="D338" i="13" a="1"/>
  <c r="D338" i="13" s="1"/>
  <c r="D359" i="13" a="1"/>
  <c r="D359" i="13" s="1"/>
  <c r="D327" i="13" a="1"/>
  <c r="D327" i="13" s="1"/>
  <c r="D524" i="17" a="1"/>
  <c r="D524" i="17" s="1"/>
  <c r="D483" i="13" a="1"/>
  <c r="D483" i="13" s="1"/>
  <c r="D514" i="13" a="1"/>
  <c r="D514" i="13" s="1"/>
  <c r="D277" i="13" a="1"/>
  <c r="D277" i="13" s="1"/>
  <c r="D297" i="13" a="1"/>
  <c r="D297" i="13" s="1"/>
  <c r="D436" i="17" a="1"/>
  <c r="D436" i="17" s="1"/>
  <c r="D444" i="17" a="1"/>
  <c r="D444" i="17" s="1"/>
  <c r="D499" i="17" a="1"/>
  <c r="D499" i="17" s="1"/>
  <c r="D406" i="17" a="1"/>
  <c r="D406" i="17" s="1"/>
  <c r="D297" i="17" a="1"/>
  <c r="D297" i="17" s="1"/>
  <c r="D357" i="17" a="1"/>
  <c r="D357" i="17" s="1"/>
  <c r="D326" i="17" a="1"/>
  <c r="D326" i="17" s="1"/>
  <c r="D332" i="17" a="1"/>
  <c r="D332" i="17" s="1"/>
  <c r="D292" i="17" a="1"/>
  <c r="D292" i="17" s="1"/>
  <c r="D329" i="17" a="1"/>
  <c r="D329" i="17" s="1"/>
  <c r="D404" i="17" a="1"/>
  <c r="D404" i="17" s="1"/>
  <c r="D294" i="17" a="1"/>
  <c r="D294" i="17" s="1"/>
  <c r="D495" i="13" a="1"/>
  <c r="D495" i="13" s="1"/>
  <c r="D526" i="13" a="1"/>
  <c r="D526" i="13" s="1"/>
  <c r="D371" i="13" a="1"/>
  <c r="D371" i="13" s="1"/>
  <c r="D306" i="13" a="1"/>
  <c r="D306" i="13" s="1"/>
  <c r="D478" i="17" a="1"/>
  <c r="D478" i="17" s="1"/>
  <c r="D456" i="17" a="1"/>
  <c r="D456" i="17" s="1"/>
  <c r="D384" i="17" a="1"/>
  <c r="D384" i="17" s="1"/>
  <c r="D418" i="17" a="1"/>
  <c r="D418" i="17" s="1"/>
  <c r="D352" i="13" a="1"/>
  <c r="D352" i="13" s="1"/>
  <c r="D472" i="13" a="1"/>
  <c r="D472" i="13" s="1"/>
  <c r="D506" i="17" a="1"/>
  <c r="D506" i="17" s="1"/>
  <c r="D336" i="13" a="1"/>
  <c r="D336" i="13" s="1"/>
  <c r="D308" i="13" a="1"/>
  <c r="D308" i="13" s="1"/>
  <c r="D504" i="17" a="1"/>
  <c r="D504" i="17" s="1"/>
  <c r="D342" i="17" a="1"/>
  <c r="D342" i="17" s="1"/>
  <c r="D323" i="17" a="1"/>
  <c r="D323" i="17" s="1"/>
  <c r="D527" i="13" a="1"/>
  <c r="D527" i="13" s="1"/>
  <c r="D406" i="13" a="1"/>
  <c r="D406" i="13" s="1"/>
  <c r="D496" i="13" a="1"/>
  <c r="D496" i="13" s="1"/>
  <c r="D490" i="17" a="1"/>
  <c r="D490" i="17" s="1"/>
  <c r="D292" i="13" a="1"/>
  <c r="D292" i="13" s="1"/>
  <c r="D488" i="17" a="1"/>
  <c r="D488" i="17" s="1"/>
  <c r="D416" i="17" a="1"/>
  <c r="D416" i="17" s="1"/>
  <c r="D309" i="17" a="1"/>
  <c r="D309" i="17" s="1"/>
  <c r="D511" i="13" a="1"/>
  <c r="D511" i="13" s="1"/>
  <c r="D310" i="13" a="1"/>
  <c r="D310" i="13" s="1"/>
  <c r="D432" i="13" a="1"/>
  <c r="D432" i="13" s="1"/>
  <c r="D322" i="13" a="1"/>
  <c r="D322" i="13" s="1"/>
  <c r="D413" i="13" a="1"/>
  <c r="D413" i="13" s="1"/>
  <c r="D444" i="13" a="1"/>
  <c r="D444" i="13" s="1"/>
  <c r="D474" i="13" a="1"/>
  <c r="D474" i="13" s="1"/>
  <c r="D497" i="13" a="1"/>
  <c r="D497" i="13" s="1"/>
  <c r="D442" i="17" a="1"/>
  <c r="D442" i="17" s="1"/>
  <c r="D428" i="13" a="1"/>
  <c r="D428" i="13" s="1"/>
  <c r="D458" i="13" a="1"/>
  <c r="D458" i="13" s="1"/>
  <c r="D481" i="13" a="1"/>
  <c r="D481" i="13" s="1"/>
  <c r="D334" i="13" a="1"/>
  <c r="D334" i="13" s="1"/>
  <c r="D475" i="13" a="1"/>
  <c r="D475" i="13" s="1"/>
  <c r="D506" i="13" a="1"/>
  <c r="D506" i="13" s="1"/>
  <c r="D529" i="13" a="1"/>
  <c r="D529" i="13" s="1"/>
  <c r="D285" i="13" a="1"/>
  <c r="D285" i="13" s="1"/>
  <c r="D396" i="13" a="1"/>
  <c r="D396" i="13" s="1"/>
  <c r="D427" i="13" a="1"/>
  <c r="D427" i="13" s="1"/>
  <c r="D449" i="13" a="1"/>
  <c r="D449" i="13" s="1"/>
  <c r="D302" i="13" a="1"/>
  <c r="D302" i="13" s="1"/>
  <c r="D505" i="17" a="1"/>
  <c r="D505" i="17" s="1"/>
  <c r="D360" i="17" a="1"/>
  <c r="D360" i="17" s="1"/>
  <c r="D331" i="17" a="1"/>
  <c r="D331" i="17" s="1"/>
  <c r="D368" i="17" a="1"/>
  <c r="D368" i="17" s="1"/>
  <c r="D471" i="13" a="1"/>
  <c r="D471" i="13" s="1"/>
  <c r="D502" i="13" a="1"/>
  <c r="D502" i="13" s="1"/>
  <c r="D525" i="13" a="1"/>
  <c r="D525" i="13" s="1"/>
  <c r="D282" i="13" a="1"/>
  <c r="D282" i="13" s="1"/>
  <c r="D533" i="17" a="1"/>
  <c r="D533" i="17" s="1"/>
  <c r="D431" i="17" a="1"/>
  <c r="D431" i="17" s="1"/>
  <c r="D359" i="17" a="1"/>
  <c r="D359" i="17" s="1"/>
  <c r="D396" i="17" a="1"/>
  <c r="D396" i="17" s="1"/>
  <c r="D462" i="17" a="1"/>
  <c r="D462" i="17" s="1"/>
  <c r="D452" i="17" a="1"/>
  <c r="D452" i="17" s="1"/>
  <c r="D381" i="17" a="1"/>
  <c r="D381" i="17" s="1"/>
  <c r="D415" i="17" a="1"/>
  <c r="D415" i="17" s="1"/>
  <c r="D519" i="13" a="1"/>
  <c r="D519" i="13" s="1"/>
  <c r="D374" i="13" a="1"/>
  <c r="D374" i="13" s="1"/>
  <c r="D464" i="13" a="1"/>
  <c r="D464" i="13" s="1"/>
  <c r="D332" i="13" a="1"/>
  <c r="D332" i="13" s="1"/>
  <c r="D286" i="13" a="1"/>
  <c r="D286" i="13" s="1"/>
  <c r="D480" i="17" a="1"/>
  <c r="D480" i="17" s="1"/>
  <c r="D407" i="17" a="1"/>
  <c r="D407" i="17" s="1"/>
  <c r="D298" i="17" a="1"/>
  <c r="D298" i="17" s="1"/>
  <c r="D305" i="13" a="1"/>
  <c r="D305" i="13" s="1"/>
  <c r="D500" i="17" a="1"/>
  <c r="D500" i="17" s="1"/>
  <c r="D328" i="17" a="1"/>
  <c r="D328" i="17" s="1"/>
  <c r="D319" i="17" a="1"/>
  <c r="D319" i="17" s="1"/>
  <c r="D445" i="13" a="1"/>
  <c r="D445" i="13" s="1"/>
  <c r="D458" i="17" a="1"/>
  <c r="D458" i="17" s="1"/>
  <c r="D344" i="13" a="1"/>
  <c r="D344" i="13" s="1"/>
  <c r="D362" i="13" a="1"/>
  <c r="D362" i="13" s="1"/>
  <c r="D330" i="13" a="1"/>
  <c r="D330" i="13" s="1"/>
  <c r="D528" i="17" a="1"/>
  <c r="D528" i="17" s="1"/>
  <c r="D421" i="17" a="1"/>
  <c r="D421" i="17" s="1"/>
  <c r="D348" i="17" a="1"/>
  <c r="D348" i="17" s="1"/>
  <c r="D339" i="17" a="1"/>
  <c r="D339" i="17" s="1"/>
  <c r="D307" i="17" a="1"/>
  <c r="D307" i="17" s="1"/>
  <c r="D443" i="17" a="1"/>
  <c r="D443" i="17" s="1"/>
  <c r="D369" i="17" a="1"/>
  <c r="D369" i="17" s="1"/>
  <c r="D419" i="13" a="1"/>
  <c r="D419" i="13" s="1"/>
  <c r="D361" i="13" a="1"/>
  <c r="D361" i="13" s="1"/>
  <c r="D392" i="13" a="1"/>
  <c r="D392" i="13" s="1"/>
  <c r="D410" i="13" a="1"/>
  <c r="D410" i="13" s="1"/>
  <c r="D498" i="17" a="1"/>
  <c r="D498" i="17" s="1"/>
  <c r="D422" i="17" a="1"/>
  <c r="D422" i="17" s="1"/>
  <c r="D471" i="17" a="1"/>
  <c r="D471" i="17" s="1"/>
  <c r="D393" i="17" a="1"/>
  <c r="D393" i="17" s="1"/>
  <c r="D283" i="17" a="1"/>
  <c r="D283" i="17" s="1"/>
  <c r="D402" i="13" a="1"/>
  <c r="D402" i="13" s="1"/>
  <c r="D437" i="13" a="1"/>
  <c r="D437" i="13" s="1"/>
  <c r="D457" i="13" a="1"/>
  <c r="D457" i="13" s="1"/>
  <c r="D312" i="13" a="1"/>
  <c r="D312" i="13" s="1"/>
  <c r="D465" i="17" a="1"/>
  <c r="D465" i="17" s="1"/>
  <c r="D488" i="13" a="1"/>
  <c r="D488" i="13" s="1"/>
  <c r="D294" i="13" a="1"/>
  <c r="D294" i="13" s="1"/>
  <c r="D357" i="13" a="1"/>
  <c r="D357" i="13" s="1"/>
  <c r="D375" i="13" a="1"/>
  <c r="D375" i="13" s="1"/>
  <c r="D343" i="13" a="1"/>
  <c r="D343" i="13" s="1"/>
  <c r="D499" i="13" a="1"/>
  <c r="D499" i="13" s="1"/>
  <c r="D530" i="13" a="1"/>
  <c r="D530" i="13" s="1"/>
  <c r="D390" i="13" a="1"/>
  <c r="D390" i="13" s="1"/>
  <c r="D313" i="13" a="1"/>
  <c r="D313" i="13" s="1"/>
  <c r="D494" i="17" a="1"/>
  <c r="D494" i="17" s="1"/>
  <c r="D460" i="17" a="1"/>
  <c r="D460" i="17" s="1"/>
  <c r="D418" i="13" a="1"/>
  <c r="D418" i="13" s="1"/>
  <c r="D450" i="13" a="1"/>
  <c r="D450" i="13" s="1"/>
  <c r="D473" i="13" a="1"/>
  <c r="D473" i="13" s="1"/>
  <c r="D328" i="13" a="1"/>
  <c r="D328" i="13" s="1"/>
  <c r="D481" i="17" a="1"/>
  <c r="D481" i="17" s="1"/>
  <c r="D531" i="17" a="1"/>
  <c r="D531" i="17" s="1"/>
  <c r="D411" i="17" a="1"/>
  <c r="D411" i="17" s="1"/>
  <c r="D344" i="17" a="1"/>
  <c r="D344" i="17" s="1"/>
  <c r="D513" i="17" a="1"/>
  <c r="D513" i="17" s="1"/>
  <c r="D370" i="17" a="1"/>
  <c r="D370" i="17" s="1"/>
  <c r="D408" i="17" a="1"/>
  <c r="D408" i="17" s="1"/>
  <c r="D449" i="17" a="1"/>
  <c r="D449" i="17" s="1"/>
  <c r="D376" i="17" a="1"/>
  <c r="D376" i="17" s="1"/>
  <c r="D279" i="17" a="1"/>
  <c r="D279" i="17" s="1"/>
  <c r="D338" i="17" a="1"/>
  <c r="D338" i="17" s="1"/>
  <c r="D375" i="17" a="1"/>
  <c r="D375" i="17" s="1"/>
  <c r="D431" i="13" a="1"/>
  <c r="D431" i="13" s="1"/>
  <c r="D462" i="13" a="1"/>
  <c r="D462" i="13" s="1"/>
  <c r="D485" i="13" a="1"/>
  <c r="D485" i="13" s="1"/>
  <c r="D341" i="13" a="1"/>
  <c r="D341" i="13" s="1"/>
  <c r="D493" i="17" a="1"/>
  <c r="D493" i="17" s="1"/>
  <c r="D303" i="17" a="1"/>
  <c r="D303" i="17" s="1"/>
  <c r="D320" i="17" a="1"/>
  <c r="D320" i="17" s="1"/>
  <c r="D354" i="17" a="1"/>
  <c r="D354" i="17" s="1"/>
  <c r="D479" i="13" a="1"/>
  <c r="D479" i="13" s="1"/>
  <c r="D510" i="13" a="1"/>
  <c r="D510" i="13" s="1"/>
  <c r="D533" i="13" a="1"/>
  <c r="D533" i="13" s="1"/>
  <c r="D290" i="13" a="1"/>
  <c r="D290" i="13" s="1"/>
  <c r="D423" i="17" a="1"/>
  <c r="D423" i="17" s="1"/>
  <c r="D440" i="17" a="1"/>
  <c r="D440" i="17" s="1"/>
  <c r="D366" i="17" a="1"/>
  <c r="D366" i="17" s="1"/>
  <c r="D402" i="17" a="1"/>
  <c r="D402" i="17" s="1"/>
  <c r="D463" i="13" a="1"/>
  <c r="D463" i="13" s="1"/>
  <c r="D494" i="13" a="1"/>
  <c r="D494" i="13" s="1"/>
  <c r="D517" i="13" a="1"/>
  <c r="D517" i="13" s="1"/>
  <c r="D518" i="17" a="1"/>
  <c r="D518" i="17" s="1"/>
  <c r="D525" i="17" a="1"/>
  <c r="D525" i="17" s="1"/>
  <c r="D424" i="17" a="1"/>
  <c r="D424" i="17" s="1"/>
  <c r="D352" i="17" a="1"/>
  <c r="D352" i="17" s="1"/>
  <c r="D386" i="17" a="1"/>
  <c r="D386" i="17" s="1"/>
  <c r="D447" i="13" a="1"/>
  <c r="D447" i="13" s="1"/>
  <c r="D478" i="13" a="1"/>
  <c r="D478" i="13" s="1"/>
  <c r="D501" i="13" a="1"/>
  <c r="D501" i="13" s="1"/>
  <c r="D454" i="17" a="1"/>
  <c r="D454" i="17" s="1"/>
  <c r="D509" i="17" a="1"/>
  <c r="D509" i="17" s="1"/>
  <c r="D374" i="17" a="1"/>
  <c r="D374" i="17" s="1"/>
  <c r="D334" i="17" a="1"/>
  <c r="D334" i="17" s="1"/>
  <c r="D372" i="17" a="1"/>
  <c r="D372" i="17" s="1"/>
  <c r="D293" i="13" a="1"/>
  <c r="D293" i="13" s="1"/>
  <c r="D495" i="17" a="1"/>
  <c r="D495" i="17" s="1"/>
  <c r="D308" i="17" a="1"/>
  <c r="D308" i="17" s="1"/>
  <c r="D278" i="13" a="1"/>
  <c r="D278" i="13" s="1"/>
  <c r="D400" i="17" a="1"/>
  <c r="D400" i="17" s="1"/>
  <c r="D445" i="17" a="1"/>
  <c r="D445" i="17" s="1"/>
  <c r="D419" i="17" a="1"/>
  <c r="D419" i="17" s="1"/>
  <c r="D472" i="17" a="1"/>
  <c r="D472" i="17" s="1"/>
  <c r="D291" i="17" a="1"/>
  <c r="D291" i="17" s="1"/>
  <c r="C571" i="13"/>
  <c r="C836" i="13" s="1"/>
  <c r="C1101" i="13" s="1"/>
  <c r="C608" i="13"/>
  <c r="C873" i="13" s="1"/>
  <c r="C1138" i="13" s="1"/>
  <c r="C698" i="13"/>
  <c r="C963" i="13" s="1"/>
  <c r="C1228" i="13" s="1"/>
  <c r="C627" i="13"/>
  <c r="C892" i="13" s="1"/>
  <c r="C768" i="13"/>
  <c r="C1033" i="13" s="1"/>
  <c r="C1298" i="13" s="1"/>
  <c r="C772" i="13"/>
  <c r="C1037" i="13" s="1"/>
  <c r="C1302" i="13" s="1"/>
  <c r="C651" i="13"/>
  <c r="C916" i="13" s="1"/>
  <c r="C1181" i="13" s="1"/>
  <c r="C734" i="13"/>
  <c r="C999" i="13" s="1"/>
  <c r="C1264" i="13" s="1"/>
  <c r="C555" i="13"/>
  <c r="C820" i="13" s="1"/>
  <c r="C1085" i="13" s="1"/>
  <c r="C746" i="13"/>
  <c r="C1011" i="13" s="1"/>
  <c r="C1276" i="13" s="1"/>
  <c r="C578" i="13"/>
  <c r="C843" i="13" s="1"/>
  <c r="C1108" i="13" s="1"/>
  <c r="C770" i="13"/>
  <c r="C1035" i="13" s="1"/>
  <c r="C1300" i="13" s="1"/>
  <c r="C701" i="13"/>
  <c r="C966" i="13" s="1"/>
  <c r="C652" i="13"/>
  <c r="C917" i="13" s="1"/>
  <c r="C1182" i="13" s="1"/>
  <c r="C551" i="13"/>
  <c r="C816" i="13" s="1"/>
  <c r="C1081" i="13" s="1"/>
  <c r="C635" i="13"/>
  <c r="C900" i="13" s="1"/>
  <c r="C1165" i="13" s="1"/>
  <c r="C738" i="13"/>
  <c r="C1003" i="13" s="1"/>
  <c r="C1268" i="13" s="1"/>
  <c r="C754" i="13"/>
  <c r="C1019" i="13" s="1"/>
  <c r="C767" i="13"/>
  <c r="C1032" i="13" s="1"/>
  <c r="C1297" i="13" s="1"/>
  <c r="C620" i="13"/>
  <c r="C885" i="13" s="1"/>
  <c r="C1150" i="13" s="1"/>
  <c r="C741" i="13"/>
  <c r="C1006" i="13" s="1"/>
  <c r="C1271" i="13" s="1"/>
  <c r="C569" i="13"/>
  <c r="C834" i="13" s="1"/>
  <c r="C1099" i="13" s="1"/>
  <c r="C667" i="13"/>
  <c r="C932" i="13" s="1"/>
  <c r="C1197" i="13" s="1"/>
  <c r="C634" i="13"/>
  <c r="C899" i="13" s="1"/>
  <c r="C1164" i="13" s="1"/>
  <c r="C731" i="13"/>
  <c r="C996" i="13" s="1"/>
  <c r="C1261" i="13" s="1"/>
  <c r="C554" i="13"/>
  <c r="C819" i="13" s="1"/>
  <c r="C712" i="13"/>
  <c r="C977" i="13" s="1"/>
  <c r="C1242" i="13" s="1"/>
  <c r="C536" i="13"/>
  <c r="C542" i="13"/>
  <c r="C737" i="13"/>
  <c r="C1002" i="13" s="1"/>
  <c r="C1267" i="13" s="1"/>
  <c r="C800" i="13"/>
  <c r="C1065" i="13" s="1"/>
  <c r="C1330" i="13" s="1"/>
  <c r="C612" i="13"/>
  <c r="C877" i="13" s="1"/>
  <c r="C1142" i="13" s="1"/>
  <c r="C700" i="13"/>
  <c r="C965" i="13" s="1"/>
  <c r="C1230" i="13" s="1"/>
  <c r="C597" i="13"/>
  <c r="C862" i="13" s="1"/>
  <c r="C1127" i="13" s="1"/>
  <c r="C762" i="13"/>
  <c r="C1027" i="13" s="1"/>
  <c r="C1292" i="13" s="1"/>
  <c r="C735" i="13"/>
  <c r="C1000" i="13" s="1"/>
  <c r="C1265" i="13" s="1"/>
  <c r="C640" i="13"/>
  <c r="C905" i="13" s="1"/>
  <c r="C1170" i="13" s="1"/>
  <c r="C752" i="13"/>
  <c r="C1017" i="13" s="1"/>
  <c r="C1282" i="13" s="1"/>
  <c r="C648" i="13"/>
  <c r="C913" i="13" s="1"/>
  <c r="C1178" i="13" s="1"/>
  <c r="C764" i="13"/>
  <c r="C1029" i="13" s="1"/>
  <c r="C1294" i="13" s="1"/>
  <c r="C644" i="13"/>
  <c r="C909" i="13" s="1"/>
  <c r="C1174" i="13" s="1"/>
  <c r="C679" i="13"/>
  <c r="C944" i="13" s="1"/>
  <c r="C1209" i="13" s="1"/>
  <c r="C798" i="13"/>
  <c r="C1063" i="13" s="1"/>
  <c r="C1328" i="13" s="1"/>
  <c r="C669" i="13"/>
  <c r="C934" i="13" s="1"/>
  <c r="C1199" i="13" s="1"/>
  <c r="C696" i="13"/>
  <c r="C961" i="13" s="1"/>
  <c r="C617" i="13"/>
  <c r="C882" i="13" s="1"/>
  <c r="C1147" i="13" s="1"/>
  <c r="C774" i="13"/>
  <c r="C1039" i="13" s="1"/>
  <c r="C1304" i="13" s="1"/>
  <c r="C779" i="13"/>
  <c r="C1044" i="13" s="1"/>
  <c r="C1309" i="13" s="1"/>
  <c r="C763" i="13"/>
  <c r="C1028" i="13" s="1"/>
  <c r="C1293" i="13" s="1"/>
  <c r="G265" i="17"/>
  <c r="G37" i="15"/>
  <c r="G26" i="16" s="1"/>
  <c r="G112" i="9"/>
  <c r="G28" i="10" s="1"/>
  <c r="G106" i="9"/>
  <c r="H45" i="10"/>
  <c r="H29" i="12" s="1"/>
  <c r="H13" i="18"/>
  <c r="H52" i="10"/>
  <c r="H36" i="12" s="1"/>
  <c r="H27" i="18"/>
  <c r="H81" i="9"/>
  <c r="H87" i="9"/>
  <c r="H32" i="9"/>
  <c r="G28" i="18"/>
  <c r="G30" i="18"/>
  <c r="G29" i="18"/>
  <c r="G53" i="10"/>
  <c r="G37" i="12" s="1"/>
  <c r="D22" i="10"/>
  <c r="D23" i="10" s="1"/>
  <c r="D16" i="12"/>
  <c r="D22" i="12" s="1"/>
  <c r="C750" i="13"/>
  <c r="C1015" i="13" s="1"/>
  <c r="C1280" i="13" s="1"/>
  <c r="C550" i="13"/>
  <c r="C815" i="13" s="1"/>
  <c r="C1080" i="13" s="1"/>
  <c r="C641" i="13"/>
  <c r="C906" i="13" s="1"/>
  <c r="C1171" i="13" s="1"/>
  <c r="C740" i="13"/>
  <c r="C1005" i="13" s="1"/>
  <c r="C1270" i="13" s="1"/>
  <c r="C794" i="13"/>
  <c r="C1059" i="13" s="1"/>
  <c r="C1324" i="13" s="1"/>
  <c r="I116" i="9"/>
  <c r="I31" i="10"/>
  <c r="C681" i="13"/>
  <c r="C946" i="13" s="1"/>
  <c r="C1211" i="13" s="1"/>
  <c r="C744" i="13"/>
  <c r="C1009" i="13" s="1"/>
  <c r="C1274" i="13" s="1"/>
  <c r="C705" i="13"/>
  <c r="C970" i="13" s="1"/>
  <c r="C1235" i="13" s="1"/>
  <c r="C643" i="13"/>
  <c r="C908" i="13" s="1"/>
  <c r="C1173" i="13" s="1"/>
  <c r="C575" i="13"/>
  <c r="C840" i="13" s="1"/>
  <c r="C1105" i="13" s="1"/>
  <c r="C653" i="13"/>
  <c r="C918" i="13" s="1"/>
  <c r="C1183" i="13" s="1"/>
  <c r="C675" i="13"/>
  <c r="C940" i="13" s="1"/>
  <c r="C668" i="13"/>
  <c r="C933" i="13" s="1"/>
  <c r="C1198" i="13" s="1"/>
  <c r="C697" i="13"/>
  <c r="C962" i="13" s="1"/>
  <c r="C1227" i="13" s="1"/>
  <c r="C628" i="13"/>
  <c r="C893" i="13" s="1"/>
  <c r="C1158" i="13" s="1"/>
  <c r="C775" i="13"/>
  <c r="C1040" i="13" s="1"/>
  <c r="C1305" i="13" s="1"/>
  <c r="C723" i="13"/>
  <c r="C988" i="13" s="1"/>
  <c r="C1253" i="13" s="1"/>
  <c r="C616" i="13"/>
  <c r="C881" i="13" s="1"/>
  <c r="C1146" i="13" s="1"/>
  <c r="C610" i="13"/>
  <c r="C875" i="13" s="1"/>
  <c r="C1140" i="13" s="1"/>
  <c r="C730" i="13"/>
  <c r="C995" i="13" s="1"/>
  <c r="C1260" i="13" s="1"/>
  <c r="C662" i="13"/>
  <c r="C927" i="13" s="1"/>
  <c r="C1192" i="13" s="1"/>
  <c r="C722" i="13"/>
  <c r="C987" i="13" s="1"/>
  <c r="C1252" i="13" s="1"/>
  <c r="C695" i="13"/>
  <c r="C960" i="13" s="1"/>
  <c r="C1225" i="13" s="1"/>
  <c r="C716" i="13"/>
  <c r="C981" i="13" s="1"/>
  <c r="C1246" i="13" s="1"/>
  <c r="C745" i="13"/>
  <c r="C1010" i="13" s="1"/>
  <c r="C1275" i="13" s="1"/>
  <c r="C799" i="13"/>
  <c r="C1064" i="13" s="1"/>
  <c r="C1329" i="13" s="1"/>
  <c r="C615" i="13"/>
  <c r="C880" i="13" s="1"/>
  <c r="C1145" i="13" s="1"/>
  <c r="C788" i="13"/>
  <c r="C1053" i="13" s="1"/>
  <c r="C559" i="13"/>
  <c r="C824" i="13" s="1"/>
  <c r="C1089" i="13" s="1"/>
  <c r="C619" i="13"/>
  <c r="C884" i="13" s="1"/>
  <c r="C1149" i="13" s="1"/>
  <c r="C787" i="13"/>
  <c r="C1052" i="13" s="1"/>
  <c r="C613" i="13"/>
  <c r="C878" i="13" s="1"/>
  <c r="C1143" i="13" s="1"/>
  <c r="C560" i="13"/>
  <c r="C825" i="13" s="1"/>
  <c r="C682" i="13"/>
  <c r="C947" i="13" s="1"/>
  <c r="C1212" i="13" s="1"/>
  <c r="C589" i="13"/>
  <c r="C854" i="13" s="1"/>
  <c r="C1119" i="13" s="1"/>
  <c r="C632" i="13"/>
  <c r="C897" i="13" s="1"/>
  <c r="C1162" i="13" s="1"/>
  <c r="C633" i="13"/>
  <c r="C898" i="13" s="1"/>
  <c r="C1163" i="13" s="1"/>
  <c r="C595" i="13"/>
  <c r="C860" i="13" s="1"/>
  <c r="C1125" i="13" s="1"/>
  <c r="C724" i="13"/>
  <c r="C989" i="13" s="1"/>
  <c r="C1254" i="13" s="1"/>
  <c r="C639" i="13"/>
  <c r="C904" i="13" s="1"/>
  <c r="C1169" i="13" s="1"/>
  <c r="C769" i="13"/>
  <c r="C1034" i="13" s="1"/>
  <c r="C1299" i="13" s="1"/>
  <c r="C784" i="13"/>
  <c r="C1049" i="13" s="1"/>
  <c r="C647" i="13"/>
  <c r="C912" i="13" s="1"/>
  <c r="C1177" i="13" s="1"/>
  <c r="C671" i="13"/>
  <c r="C936" i="13" s="1"/>
  <c r="C1201" i="13" s="1"/>
  <c r="C664" i="13"/>
  <c r="C929" i="13" s="1"/>
  <c r="C1194" i="13" s="1"/>
  <c r="C776" i="13"/>
  <c r="C1041" i="13" s="1"/>
  <c r="C1306" i="13" s="1"/>
  <c r="C557" i="13"/>
  <c r="C822" i="13" s="1"/>
  <c r="C1087" i="13" s="1"/>
  <c r="C676" i="13"/>
  <c r="C941" i="13" s="1"/>
  <c r="C1206" i="13" s="1"/>
  <c r="C765" i="13"/>
  <c r="C1030" i="13" s="1"/>
  <c r="C1295" i="13" s="1"/>
  <c r="C591" i="13"/>
  <c r="C856" i="13" s="1"/>
  <c r="C743" i="13"/>
  <c r="C1008" i="13" s="1"/>
  <c r="C1273" i="13" s="1"/>
  <c r="C718" i="13"/>
  <c r="C983" i="13" s="1"/>
  <c r="C1248" i="13" s="1"/>
  <c r="C713" i="13"/>
  <c r="C978" i="13" s="1"/>
  <c r="C562" i="13"/>
  <c r="C827" i="13" s="1"/>
  <c r="C1092" i="13" s="1"/>
  <c r="C678" i="13"/>
  <c r="C943" i="13" s="1"/>
  <c r="C1208" i="13" s="1"/>
  <c r="C614" i="13"/>
  <c r="C879" i="13" s="1"/>
  <c r="C1144" i="13" s="1"/>
  <c r="C748" i="13"/>
  <c r="C1013" i="13" s="1"/>
  <c r="C1278" i="13" s="1"/>
  <c r="C603" i="13"/>
  <c r="C868" i="13" s="1"/>
  <c r="C1133" i="13" s="1"/>
  <c r="C757" i="13"/>
  <c r="C1022" i="13" s="1"/>
  <c r="C1287" i="13" s="1"/>
  <c r="C766" i="13"/>
  <c r="C1031" i="13" s="1"/>
  <c r="C1296" i="13" s="1"/>
  <c r="C630" i="13"/>
  <c r="C895" i="13" s="1"/>
  <c r="C548" i="13"/>
  <c r="C813" i="13" s="1"/>
  <c r="C1078" i="13" s="1"/>
  <c r="C579" i="13"/>
  <c r="C844" i="13" s="1"/>
  <c r="C1109" i="13" s="1"/>
  <c r="C650" i="13"/>
  <c r="C915" i="13" s="1"/>
  <c r="C1180" i="13" s="1"/>
  <c r="C756" i="13"/>
  <c r="C1021" i="13" s="1"/>
  <c r="C1286" i="13" s="1"/>
  <c r="C790" i="13"/>
  <c r="C1055" i="13" s="1"/>
  <c r="C549" i="13"/>
  <c r="C814" i="13" s="1"/>
  <c r="C1079" i="13" s="1"/>
  <c r="C636" i="13"/>
  <c r="C901" i="13" s="1"/>
  <c r="C1166" i="13" s="1"/>
  <c r="C759" i="13"/>
  <c r="C1024" i="13" s="1"/>
  <c r="C1289" i="13" s="1"/>
  <c r="C568" i="13"/>
  <c r="C833" i="13" s="1"/>
  <c r="C1098" i="13" s="1"/>
  <c r="G15" i="18"/>
  <c r="G46" i="10"/>
  <c r="G30" i="12" s="1"/>
  <c r="G14" i="18"/>
  <c r="H25" i="15"/>
  <c r="H1323" i="13"/>
  <c r="H51" i="10"/>
  <c r="H35" i="12" s="1"/>
  <c r="H26" i="18"/>
  <c r="H114" i="9"/>
  <c r="H30" i="10"/>
  <c r="H33" i="10"/>
  <c r="H37" i="10"/>
  <c r="G795" i="17" l="1"/>
  <c r="G1060" i="17" s="1"/>
  <c r="G1325" i="17" s="1"/>
  <c r="D543" i="13"/>
  <c r="D808" i="13" s="1"/>
  <c r="D1073" i="13" s="1"/>
  <c r="D684" i="13"/>
  <c r="D949" i="13" s="1"/>
  <c r="D1214" i="13" s="1"/>
  <c r="D595" i="13"/>
  <c r="D860" i="13" s="1"/>
  <c r="D1125" i="13" s="1"/>
  <c r="D710" i="13"/>
  <c r="D975" i="13" s="1"/>
  <c r="D1240" i="13" s="1"/>
  <c r="D570" i="13"/>
  <c r="D835" i="13" s="1"/>
  <c r="D1100" i="13" s="1"/>
  <c r="D551" i="13"/>
  <c r="D816" i="13" s="1"/>
  <c r="D1081" i="13" s="1"/>
  <c r="D784" i="13"/>
  <c r="D1049" i="13" s="1"/>
  <c r="D736" i="13"/>
  <c r="D1001" i="13" s="1"/>
  <c r="D1266" i="13" s="1"/>
  <c r="D661" i="13"/>
  <c r="D926" i="13" s="1"/>
  <c r="D1191" i="13" s="1"/>
  <c r="D740" i="13"/>
  <c r="D1005" i="13" s="1"/>
  <c r="D1270" i="13" s="1"/>
  <c r="D693" i="13"/>
  <c r="D958" i="13" s="1"/>
  <c r="D1223" i="13" s="1"/>
  <c r="D709" i="13"/>
  <c r="D974" i="13" s="1"/>
  <c r="D1239" i="13" s="1"/>
  <c r="D575" i="13"/>
  <c r="D840" i="13" s="1"/>
  <c r="D1105" i="13" s="1"/>
  <c r="D671" i="13"/>
  <c r="D936" i="13" s="1"/>
  <c r="D1201" i="13" s="1"/>
  <c r="D737" i="13"/>
  <c r="D1002" i="13" s="1"/>
  <c r="D1267" i="13" s="1"/>
  <c r="D791" i="13"/>
  <c r="D1056" i="13" s="1"/>
  <c r="D779" i="13"/>
  <c r="D1044" i="13" s="1"/>
  <c r="D1309" i="13" s="1"/>
  <c r="D624" i="13"/>
  <c r="D889" i="13" s="1"/>
  <c r="D1154" i="13" s="1"/>
  <c r="D561" i="13"/>
  <c r="D826" i="13" s="1"/>
  <c r="D763" i="13"/>
  <c r="D1028" i="13" s="1"/>
  <c r="D1293" i="13" s="1"/>
  <c r="D719" i="13"/>
  <c r="D984" i="13" s="1"/>
  <c r="D1249" i="13" s="1"/>
  <c r="D673" i="13"/>
  <c r="D938" i="13" s="1"/>
  <c r="D1203" i="13" s="1"/>
  <c r="D625" i="13"/>
  <c r="D890" i="13" s="1"/>
  <c r="D793" i="13"/>
  <c r="D1058" i="13" s="1"/>
  <c r="D778" i="13"/>
  <c r="D1043" i="13" s="1"/>
  <c r="D1308" i="13" s="1"/>
  <c r="D620" i="13"/>
  <c r="D885" i="13" s="1"/>
  <c r="D1150" i="13" s="1"/>
  <c r="D681" i="13"/>
  <c r="D946" i="13" s="1"/>
  <c r="D1211" i="13" s="1"/>
  <c r="D605" i="13"/>
  <c r="D870" i="13" s="1"/>
  <c r="D1135" i="13" s="1"/>
  <c r="D649" i="13"/>
  <c r="D914" i="13" s="1"/>
  <c r="D1179" i="13" s="1"/>
  <c r="D721" i="13"/>
  <c r="D986" i="13" s="1"/>
  <c r="D1251" i="13" s="1"/>
  <c r="D789" i="13"/>
  <c r="D1054" i="13" s="1"/>
  <c r="D589" i="13"/>
  <c r="D854" i="13" s="1"/>
  <c r="D1119" i="13" s="1"/>
  <c r="D741" i="13"/>
  <c r="D1006" i="13" s="1"/>
  <c r="D1271" i="13" s="1"/>
  <c r="D576" i="13"/>
  <c r="D841" i="13" s="1"/>
  <c r="D1106" i="13" s="1"/>
  <c r="D630" i="13"/>
  <c r="D895" i="13" s="1"/>
  <c r="D670" i="13"/>
  <c r="D935" i="13" s="1"/>
  <c r="D1200" i="13" s="1"/>
  <c r="D770" i="13"/>
  <c r="D1035" i="13" s="1"/>
  <c r="D1300" i="13" s="1"/>
  <c r="D560" i="13"/>
  <c r="D825" i="13" s="1"/>
  <c r="D796" i="13"/>
  <c r="D1061" i="13" s="1"/>
  <c r="D1326" i="13" s="1"/>
  <c r="D752" i="13"/>
  <c r="D1017" i="13" s="1"/>
  <c r="D1282" i="13" s="1"/>
  <c r="D706" i="13"/>
  <c r="D971" i="13" s="1"/>
  <c r="D1236" i="13" s="1"/>
  <c r="D658" i="13"/>
  <c r="D923" i="13" s="1"/>
  <c r="D1188" i="13" s="1"/>
  <c r="D610" i="13"/>
  <c r="D875" i="13" s="1"/>
  <c r="D1140" i="13" s="1"/>
  <c r="D652" i="13"/>
  <c r="D917" i="13" s="1"/>
  <c r="D1182" i="13" s="1"/>
  <c r="D613" i="13"/>
  <c r="D878" i="13" s="1"/>
  <c r="D1143" i="13" s="1"/>
  <c r="D781" i="13"/>
  <c r="D1046" i="13" s="1"/>
  <c r="D1311" i="13" s="1"/>
  <c r="D648" i="13"/>
  <c r="D913" i="13" s="1"/>
  <c r="D1178" i="13" s="1"/>
  <c r="D664" i="13"/>
  <c r="D929" i="13" s="1"/>
  <c r="D1194" i="13" s="1"/>
  <c r="D680" i="13"/>
  <c r="D945" i="13" s="1"/>
  <c r="D1210" i="13" s="1"/>
  <c r="D632" i="13"/>
  <c r="D897" i="13" s="1"/>
  <c r="D1162" i="13" s="1"/>
  <c r="D619" i="13"/>
  <c r="D884" i="13" s="1"/>
  <c r="D1149" i="13" s="1"/>
  <c r="D754" i="13"/>
  <c r="D1019" i="13" s="1"/>
  <c r="D594" i="13"/>
  <c r="D859" i="13" s="1"/>
  <c r="D1124" i="13" s="1"/>
  <c r="D604" i="13"/>
  <c r="D869" i="13" s="1"/>
  <c r="D1134" i="13" s="1"/>
  <c r="D765" i="13"/>
  <c r="D1030" i="13" s="1"/>
  <c r="D1295" i="13" s="1"/>
  <c r="D799" i="13"/>
  <c r="D1064" i="13" s="1"/>
  <c r="D1329" i="13" s="1"/>
  <c r="D751" i="13"/>
  <c r="D1016" i="13" s="1"/>
  <c r="D1281" i="13" s="1"/>
  <c r="D705" i="13"/>
  <c r="D970" i="13" s="1"/>
  <c r="D1235" i="13" s="1"/>
  <c r="D628" i="13"/>
  <c r="D893" i="13" s="1"/>
  <c r="D1158" i="13" s="1"/>
  <c r="D708" i="13"/>
  <c r="D973" i="13" s="1"/>
  <c r="D1238" i="13" s="1"/>
  <c r="D660" i="13"/>
  <c r="D925" i="13" s="1"/>
  <c r="D1190" i="13" s="1"/>
  <c r="D676" i="13"/>
  <c r="D941" i="13" s="1"/>
  <c r="D1206" i="13" s="1"/>
  <c r="H47" i="10"/>
  <c r="H31" i="12" s="1"/>
  <c r="H16" i="18"/>
  <c r="H17" i="18"/>
  <c r="G34" i="15"/>
  <c r="G29" i="15"/>
  <c r="G28" i="15"/>
  <c r="C87" i="9"/>
  <c r="C81" i="9"/>
  <c r="C51" i="10"/>
  <c r="C35" i="12" s="1"/>
  <c r="C26" i="18"/>
  <c r="C33" i="10"/>
  <c r="C37" i="10"/>
  <c r="I24" i="18"/>
  <c r="I49" i="10"/>
  <c r="I33" i="12" s="1"/>
  <c r="H1066" i="13"/>
  <c r="H23" i="15"/>
  <c r="H1072" i="13"/>
  <c r="D555" i="13"/>
  <c r="D820" i="13" s="1"/>
  <c r="D1085" i="13" s="1"/>
  <c r="D795" i="13"/>
  <c r="D1060" i="13" s="1"/>
  <c r="H24" i="18"/>
  <c r="H49" i="10"/>
  <c r="H33" i="12" s="1"/>
  <c r="H112" i="9"/>
  <c r="H28" i="10" s="1"/>
  <c r="H106" i="9"/>
  <c r="D766" i="13"/>
  <c r="D1031" i="13" s="1"/>
  <c r="D1296" i="13" s="1"/>
  <c r="D782" i="13"/>
  <c r="D1047" i="13" s="1"/>
  <c r="D1312" i="13" s="1"/>
  <c r="D798" i="13"/>
  <c r="D1063" i="13" s="1"/>
  <c r="D1328" i="13" s="1"/>
  <c r="D750" i="13"/>
  <c r="D1015" i="13" s="1"/>
  <c r="D1280" i="13" s="1"/>
  <c r="D738" i="13"/>
  <c r="D1003" i="13" s="1"/>
  <c r="D1268" i="13" s="1"/>
  <c r="D764" i="13"/>
  <c r="D1029" i="13" s="1"/>
  <c r="D1294" i="13" s="1"/>
  <c r="D559" i="13"/>
  <c r="D824" i="13" s="1"/>
  <c r="D1089" i="13" s="1"/>
  <c r="D722" i="13"/>
  <c r="D987" i="13" s="1"/>
  <c r="D1252" i="13" s="1"/>
  <c r="D675" i="13"/>
  <c r="D940" i="13" s="1"/>
  <c r="D627" i="13"/>
  <c r="D892" i="13" s="1"/>
  <c r="D597" i="13"/>
  <c r="D862" i="13" s="1"/>
  <c r="D1127" i="13" s="1"/>
  <c r="D547" i="13"/>
  <c r="D812" i="13" s="1"/>
  <c r="D1077" i="13" s="1"/>
  <c r="D567" i="13"/>
  <c r="D832" i="13" s="1"/>
  <c r="D1097" i="13" s="1"/>
  <c r="D550" i="13"/>
  <c r="D815" i="13" s="1"/>
  <c r="D1080" i="13" s="1"/>
  <c r="D599" i="13"/>
  <c r="D864" i="13" s="1"/>
  <c r="D678" i="13"/>
  <c r="D943" i="13" s="1"/>
  <c r="D1208" i="13" s="1"/>
  <c r="D776" i="13"/>
  <c r="D1041" i="13" s="1"/>
  <c r="D1306" i="13" s="1"/>
  <c r="D557" i="13"/>
  <c r="D822" i="13" s="1"/>
  <c r="D1087" i="13" s="1"/>
  <c r="D792" i="13"/>
  <c r="D1057" i="13" s="1"/>
  <c r="D573" i="13"/>
  <c r="D838" i="13" s="1"/>
  <c r="D1103" i="13" s="1"/>
  <c r="D617" i="13"/>
  <c r="D882" i="13" s="1"/>
  <c r="D1147" i="13" s="1"/>
  <c r="D760" i="13"/>
  <c r="D1025" i="13" s="1"/>
  <c r="D1290" i="13" s="1"/>
  <c r="D748" i="13"/>
  <c r="D1013" i="13" s="1"/>
  <c r="D1278" i="13" s="1"/>
  <c r="D603" i="13"/>
  <c r="D868" i="13" s="1"/>
  <c r="D1133" i="13" s="1"/>
  <c r="D704" i="13"/>
  <c r="D969" i="13" s="1"/>
  <c r="D1234" i="13" s="1"/>
  <c r="D732" i="13"/>
  <c r="D997" i="13" s="1"/>
  <c r="D1262" i="13" s="1"/>
  <c r="D690" i="13"/>
  <c r="D955" i="13" s="1"/>
  <c r="D642" i="13"/>
  <c r="D907" i="13" s="1"/>
  <c r="D572" i="13"/>
  <c r="D837" i="13" s="1"/>
  <c r="D1102" i="13" s="1"/>
  <c r="D703" i="13"/>
  <c r="D968" i="13" s="1"/>
  <c r="D1233" i="13" s="1"/>
  <c r="D755" i="13"/>
  <c r="D1020" i="13" s="1"/>
  <c r="D1285" i="13" s="1"/>
  <c r="D717" i="13"/>
  <c r="D982" i="13" s="1"/>
  <c r="D1247" i="13" s="1"/>
  <c r="D787" i="13"/>
  <c r="D1052" i="13" s="1"/>
  <c r="D637" i="13"/>
  <c r="D902" i="13" s="1"/>
  <c r="D1167" i="13" s="1"/>
  <c r="D653" i="13"/>
  <c r="D918" i="13" s="1"/>
  <c r="D1183" i="13" s="1"/>
  <c r="D669" i="13"/>
  <c r="D934" i="13" s="1"/>
  <c r="D1199" i="13" s="1"/>
  <c r="D621" i="13"/>
  <c r="D886" i="13" s="1"/>
  <c r="D1151" i="13" s="1"/>
  <c r="D607" i="13"/>
  <c r="D872" i="13" s="1"/>
  <c r="D1137" i="13" s="1"/>
  <c r="D635" i="13"/>
  <c r="D900" i="13" s="1"/>
  <c r="D1165" i="13" s="1"/>
  <c r="D747" i="13"/>
  <c r="D1012" i="13" s="1"/>
  <c r="D1277" i="13" s="1"/>
  <c r="D553" i="13"/>
  <c r="D818" i="13" s="1"/>
  <c r="D1083" i="13" s="1"/>
  <c r="D565" i="13"/>
  <c r="D830" i="13" s="1"/>
  <c r="D1095" i="13" s="1"/>
  <c r="D564" i="13"/>
  <c r="D829" i="13" s="1"/>
  <c r="D1094" i="13" s="1"/>
  <c r="D552" i="13"/>
  <c r="D817" i="13" s="1"/>
  <c r="D614" i="13"/>
  <c r="D879" i="13" s="1"/>
  <c r="D1144" i="13" s="1"/>
  <c r="D602" i="13"/>
  <c r="D867" i="13" s="1"/>
  <c r="D1132" i="13" s="1"/>
  <c r="D788" i="13"/>
  <c r="D1053" i="13" s="1"/>
  <c r="D633" i="13"/>
  <c r="D898" i="13" s="1"/>
  <c r="D1163" i="13" s="1"/>
  <c r="D662" i="13"/>
  <c r="D927" i="13" s="1"/>
  <c r="D1192" i="13" s="1"/>
  <c r="D725" i="13"/>
  <c r="D990" i="13" s="1"/>
  <c r="D1255" i="13" s="1"/>
  <c r="D574" i="13"/>
  <c r="D839" i="13" s="1"/>
  <c r="D1104" i="13" s="1"/>
  <c r="D590" i="13"/>
  <c r="D855" i="13" s="1"/>
  <c r="D1120" i="13" s="1"/>
  <c r="D668" i="13"/>
  <c r="D933" i="13" s="1"/>
  <c r="D1198" i="13" s="1"/>
  <c r="D731" i="13"/>
  <c r="D996" i="13" s="1"/>
  <c r="D1261" i="13" s="1"/>
  <c r="D713" i="13"/>
  <c r="D978" i="13" s="1"/>
  <c r="D579" i="13"/>
  <c r="D844" i="13" s="1"/>
  <c r="D1109" i="13" s="1"/>
  <c r="D646" i="13"/>
  <c r="D911" i="13" s="1"/>
  <c r="D1176" i="13" s="1"/>
  <c r="D554" i="13"/>
  <c r="D819" i="13" s="1"/>
  <c r="D768" i="13"/>
  <c r="D1033" i="13" s="1"/>
  <c r="D1298" i="13" s="1"/>
  <c r="D720" i="13"/>
  <c r="D985" i="13" s="1"/>
  <c r="D1250" i="13" s="1"/>
  <c r="D674" i="13"/>
  <c r="D939" i="13" s="1"/>
  <c r="D1204" i="13" s="1"/>
  <c r="D585" i="13"/>
  <c r="D850" i="13" s="1"/>
  <c r="D1115" i="13" s="1"/>
  <c r="D677" i="13"/>
  <c r="D942" i="13" s="1"/>
  <c r="D1207" i="13" s="1"/>
  <c r="D629" i="13"/>
  <c r="D894" i="13" s="1"/>
  <c r="D1159" i="13" s="1"/>
  <c r="D645" i="13"/>
  <c r="D910" i="13" s="1"/>
  <c r="D1175" i="13" s="1"/>
  <c r="H23" i="18"/>
  <c r="H20" i="18"/>
  <c r="H21" i="18"/>
  <c r="H22" i="18"/>
  <c r="H18" i="18"/>
  <c r="H19" i="18"/>
  <c r="H48" i="10"/>
  <c r="H32" i="12" s="1"/>
  <c r="I266" i="17"/>
  <c r="I38" i="15"/>
  <c r="I27" i="16" s="1"/>
  <c r="G1067" i="13"/>
  <c r="G1331" i="13"/>
  <c r="I264" i="17"/>
  <c r="I263" i="17"/>
  <c r="I36" i="15"/>
  <c r="I25" i="16" s="1"/>
  <c r="H37" i="15"/>
  <c r="H26" i="16" s="1"/>
  <c r="H265" i="17"/>
  <c r="G796" i="17"/>
  <c r="G1061" i="17" s="1"/>
  <c r="G1326" i="17" s="1"/>
  <c r="C13" i="18"/>
  <c r="C45" i="10"/>
  <c r="C29" i="12" s="1"/>
  <c r="C27" i="18"/>
  <c r="C52" i="10"/>
  <c r="C36" i="12" s="1"/>
  <c r="C116" i="9"/>
  <c r="C31" i="10"/>
  <c r="C32" i="9"/>
  <c r="C1325" i="13"/>
  <c r="C26" i="15"/>
  <c r="I30" i="18"/>
  <c r="I29" i="18"/>
  <c r="I28" i="18"/>
  <c r="I53" i="10"/>
  <c r="I37" i="12" s="1"/>
  <c r="I37" i="15"/>
  <c r="I26" i="16" s="1"/>
  <c r="I265" i="17"/>
  <c r="E22" i="10"/>
  <c r="E23" i="10" s="1"/>
  <c r="E16" i="12"/>
  <c r="E22" i="12" s="1"/>
  <c r="F300" i="17" a="1"/>
  <c r="F300" i="17" s="1"/>
  <c r="F317" i="17" a="1"/>
  <c r="F317" i="17" s="1"/>
  <c r="F337" i="17" a="1"/>
  <c r="F337" i="17" s="1"/>
  <c r="F466" i="17" a="1"/>
  <c r="F466" i="17" s="1"/>
  <c r="F305" i="13" a="1"/>
  <c r="F305" i="13" s="1"/>
  <c r="F296" i="13" a="1"/>
  <c r="F296" i="13" s="1"/>
  <c r="F285" i="13" a="1"/>
  <c r="F285" i="13" s="1"/>
  <c r="F444" i="17" a="1"/>
  <c r="F444" i="17" s="1"/>
  <c r="F460" i="17" a="1"/>
  <c r="F460" i="17" s="1"/>
  <c r="F457" i="17" a="1"/>
  <c r="F457" i="17" s="1"/>
  <c r="F277" i="17" a="1"/>
  <c r="F277" i="17" s="1"/>
  <c r="F449" i="13" a="1"/>
  <c r="F449" i="13" s="1"/>
  <c r="F440" i="13" a="1"/>
  <c r="F440" i="13" s="1"/>
  <c r="F429" i="13" a="1"/>
  <c r="F429" i="13" s="1"/>
  <c r="F285" i="17" a="1"/>
  <c r="F285" i="17" s="1"/>
  <c r="F305" i="17" a="1"/>
  <c r="F305" i="17" s="1"/>
  <c r="F395" i="17" a="1"/>
  <c r="F395" i="17" s="1"/>
  <c r="F350" i="17" a="1"/>
  <c r="F350" i="17" s="1"/>
  <c r="F528" i="13" a="1"/>
  <c r="F528" i="13" s="1"/>
  <c r="F521" i="13" a="1"/>
  <c r="F521" i="13" s="1"/>
  <c r="F475" i="17" a="1"/>
  <c r="F475" i="17" s="1"/>
  <c r="F492" i="17" a="1"/>
  <c r="F492" i="17" s="1"/>
  <c r="F518" i="17" a="1"/>
  <c r="F518" i="17" s="1"/>
  <c r="F325" i="17" a="1"/>
  <c r="F325" i="17" s="1"/>
  <c r="F481" i="13" a="1"/>
  <c r="F481" i="13" s="1"/>
  <c r="F471" i="13" a="1"/>
  <c r="F471" i="13" s="1"/>
  <c r="F317" i="13" a="1"/>
  <c r="F317" i="13" s="1"/>
  <c r="F491" i="13" a="1"/>
  <c r="F491" i="13" s="1"/>
  <c r="F383" i="17" a="1"/>
  <c r="F383" i="17" s="1"/>
  <c r="F400" i="17" a="1"/>
  <c r="F400" i="17" s="1"/>
  <c r="F420" i="17" a="1"/>
  <c r="F420" i="17" s="1"/>
  <c r="F433" i="17" a="1"/>
  <c r="F433" i="17" s="1"/>
  <c r="F389" i="13" a="1"/>
  <c r="F389" i="13" s="1"/>
  <c r="F380" i="13" a="1"/>
  <c r="F380" i="13" s="1"/>
  <c r="F371" i="13" a="1"/>
  <c r="F371" i="13" s="1"/>
  <c r="F368" i="13" a="1"/>
  <c r="F368" i="13" s="1"/>
  <c r="F354" i="17" a="1"/>
  <c r="F354" i="17" s="1"/>
  <c r="F371" i="17" a="1"/>
  <c r="F371" i="17" s="1"/>
  <c r="F391" i="17" a="1"/>
  <c r="F391" i="17" s="1"/>
  <c r="F334" i="17" a="1"/>
  <c r="F334" i="17" s="1"/>
  <c r="F363" i="13" a="1"/>
  <c r="F363" i="13" s="1"/>
  <c r="F367" i="13" a="1"/>
  <c r="F367" i="13" s="1"/>
  <c r="F358" i="13" a="1"/>
  <c r="F358" i="13" s="1"/>
  <c r="F330" i="13" a="1"/>
  <c r="F330" i="13" s="1"/>
  <c r="F345" i="17" a="1"/>
  <c r="F345" i="17" s="1"/>
  <c r="F358" i="17" a="1"/>
  <c r="F358" i="17" s="1"/>
  <c r="F378" i="17" a="1"/>
  <c r="F378" i="17" s="1"/>
  <c r="F329" i="13" a="1"/>
  <c r="F329" i="13" s="1"/>
  <c r="F477" i="13" a="1"/>
  <c r="F477" i="13" s="1"/>
  <c r="F384" i="13" a="1"/>
  <c r="F384" i="13" s="1"/>
  <c r="F463" i="17" a="1"/>
  <c r="F463" i="17" s="1"/>
  <c r="F480" i="17" a="1"/>
  <c r="F480" i="17" s="1"/>
  <c r="F497" i="17" a="1"/>
  <c r="F497" i="17" s="1"/>
  <c r="F478" i="17" a="1"/>
  <c r="F478" i="17" s="1"/>
  <c r="F470" i="13" a="1"/>
  <c r="F470" i="13" s="1"/>
  <c r="F460" i="13" a="1"/>
  <c r="F460" i="13" s="1"/>
  <c r="F450" i="13" a="1"/>
  <c r="F450" i="13" s="1"/>
  <c r="F282" i="13" a="1"/>
  <c r="F282" i="13" s="1"/>
  <c r="F434" i="17" a="1"/>
  <c r="F434" i="17" s="1"/>
  <c r="F452" i="17" a="1"/>
  <c r="F452" i="17" s="1"/>
  <c r="F442" i="17" a="1"/>
  <c r="F442" i="17" s="1"/>
  <c r="F528" i="17" a="1"/>
  <c r="F528" i="17" s="1"/>
  <c r="F443" i="13" a="1"/>
  <c r="F443" i="13" s="1"/>
  <c r="F447" i="13" a="1"/>
  <c r="F447" i="13" s="1"/>
  <c r="F438" i="13" a="1"/>
  <c r="F438" i="13" s="1"/>
  <c r="F483" i="13" a="1"/>
  <c r="F483" i="13" s="1"/>
  <c r="F425" i="17" a="1"/>
  <c r="F425" i="17" s="1"/>
  <c r="F438" i="17" a="1"/>
  <c r="F438" i="17" s="1"/>
  <c r="F485" i="17" a="1"/>
  <c r="F485" i="17" s="1"/>
  <c r="F467" i="13" a="1"/>
  <c r="F467" i="13" s="1"/>
  <c r="F418" i="13" a="1"/>
  <c r="F418" i="13" s="1"/>
  <c r="F356" i="13" a="1"/>
  <c r="F356" i="13" s="1"/>
  <c r="F351" i="17" a="1"/>
  <c r="F351" i="17" s="1"/>
  <c r="F368" i="17" a="1"/>
  <c r="F368" i="17" s="1"/>
  <c r="F388" i="17" a="1"/>
  <c r="F388" i="17" s="1"/>
  <c r="F309" i="17" a="1"/>
  <c r="F309" i="17" s="1"/>
  <c r="F357" i="13" a="1"/>
  <c r="F357" i="13" s="1"/>
  <c r="F348" i="13" a="1"/>
  <c r="F348" i="13" s="1"/>
  <c r="F339" i="13" a="1"/>
  <c r="F339" i="13" s="1"/>
  <c r="F519" i="13" a="1"/>
  <c r="F519" i="13" s="1"/>
  <c r="F322" i="17" a="1"/>
  <c r="F322" i="17" s="1"/>
  <c r="F339" i="17" a="1"/>
  <c r="F339" i="17" s="1"/>
  <c r="F359" i="17" a="1"/>
  <c r="F359" i="17" s="1"/>
  <c r="F514" i="17" a="1"/>
  <c r="F514" i="17" s="1"/>
  <c r="F331" i="13" a="1"/>
  <c r="F331" i="13" s="1"/>
  <c r="F335" i="13" a="1"/>
  <c r="F335" i="13" s="1"/>
  <c r="F326" i="13" a="1"/>
  <c r="F326" i="13" s="1"/>
  <c r="F475" i="13" a="1"/>
  <c r="F475" i="13" s="1"/>
  <c r="F313" i="17" a="1"/>
  <c r="F313" i="17" s="1"/>
  <c r="F326" i="17" a="1"/>
  <c r="F326" i="17" s="1"/>
  <c r="F346" i="17" a="1"/>
  <c r="F346" i="17" s="1"/>
  <c r="F468" i="13" a="1"/>
  <c r="F468" i="13" s="1"/>
  <c r="F442" i="13" a="1"/>
  <c r="F442" i="13" s="1"/>
  <c r="F303" i="17" a="1"/>
  <c r="F303" i="17" s="1"/>
  <c r="F320" i="17" a="1"/>
  <c r="F320" i="17" s="1"/>
  <c r="F340" i="17" a="1"/>
  <c r="F340" i="17" s="1"/>
  <c r="F474" i="17" a="1"/>
  <c r="F474" i="17" s="1"/>
  <c r="F309" i="13" a="1"/>
  <c r="F309" i="13" s="1"/>
  <c r="F300" i="13" a="1"/>
  <c r="F300" i="13" s="1"/>
  <c r="F291" i="13" a="1"/>
  <c r="F291" i="13" s="1"/>
  <c r="F327" i="13" a="1"/>
  <c r="F327" i="13" s="1"/>
  <c r="F531" i="13" a="1"/>
  <c r="F531" i="13" s="1"/>
  <c r="F291" i="17" a="1"/>
  <c r="F291" i="17" s="1"/>
  <c r="F311" i="17" a="1"/>
  <c r="F311" i="17" s="1"/>
  <c r="F421" i="17" a="1"/>
  <c r="F421" i="17" s="1"/>
  <c r="F283" i="13" a="1"/>
  <c r="F283" i="13" s="1"/>
  <c r="F287" i="13" a="1"/>
  <c r="F287" i="13" s="1"/>
  <c r="F278" i="13" a="1"/>
  <c r="F278" i="13" s="1"/>
  <c r="F534" i="13" a="1"/>
  <c r="F534" i="13" s="1"/>
  <c r="F439" i="13" a="1"/>
  <c r="F439" i="13" s="1"/>
  <c r="F282" i="17" a="1"/>
  <c r="F282" i="17" s="1"/>
  <c r="F298" i="17" a="1"/>
  <c r="F298" i="17" s="1"/>
  <c r="F525" i="17" a="1"/>
  <c r="F525" i="17" s="1"/>
  <c r="F458" i="17" a="1"/>
  <c r="F458" i="17" s="1"/>
  <c r="F366" i="13" a="1"/>
  <c r="F366" i="13" s="1"/>
  <c r="F490" i="17" a="1"/>
  <c r="F490" i="17" s="1"/>
  <c r="F352" i="13" a="1"/>
  <c r="F352" i="13" s="1"/>
  <c r="F386" i="13" a="1"/>
  <c r="F386" i="13" s="1"/>
  <c r="F492" i="13" a="1"/>
  <c r="F492" i="13" s="1"/>
  <c r="F411" i="17" a="1"/>
  <c r="F411" i="17" s="1"/>
  <c r="F343" i="13" a="1"/>
  <c r="F343" i="13" s="1"/>
  <c r="F452" i="13" a="1"/>
  <c r="F452" i="13" s="1"/>
  <c r="F354" i="13" a="1"/>
  <c r="F354" i="13" s="1"/>
  <c r="F364" i="17" a="1"/>
  <c r="F364" i="17" s="1"/>
  <c r="F381" i="17" a="1"/>
  <c r="F381" i="17" s="1"/>
  <c r="F401" i="17" a="1"/>
  <c r="F401" i="17" s="1"/>
  <c r="F360" i="17" a="1"/>
  <c r="F360" i="17" s="1"/>
  <c r="F369" i="13" a="1"/>
  <c r="F369" i="13" s="1"/>
  <c r="F360" i="13" a="1"/>
  <c r="F360" i="13" s="1"/>
  <c r="F349" i="13" a="1"/>
  <c r="F349" i="13" s="1"/>
  <c r="F507" i="17" a="1"/>
  <c r="F507" i="17" s="1"/>
  <c r="F289" i="17" a="1"/>
  <c r="F289" i="17" s="1"/>
  <c r="F331" i="17" a="1"/>
  <c r="F331" i="17" s="1"/>
  <c r="F389" i="17" a="1"/>
  <c r="F389" i="17" s="1"/>
  <c r="F512" i="13" a="1"/>
  <c r="F512" i="13" s="1"/>
  <c r="F505" i="13" a="1"/>
  <c r="F505" i="13" s="1"/>
  <c r="F332" i="17" a="1"/>
  <c r="F332" i="17" s="1"/>
  <c r="F349" i="17" a="1"/>
  <c r="F349" i="17" s="1"/>
  <c r="F369" i="17" a="1"/>
  <c r="F369" i="17" s="1"/>
  <c r="F523" i="17" a="1"/>
  <c r="F523" i="17" s="1"/>
  <c r="F337" i="13" a="1"/>
  <c r="F337" i="13" s="1"/>
  <c r="F328" i="13" a="1"/>
  <c r="F328" i="13" s="1"/>
  <c r="F284" i="17" a="1"/>
  <c r="F284" i="17" s="1"/>
  <c r="F301" i="17" a="1"/>
  <c r="F301" i="17" s="1"/>
  <c r="F321" i="17" a="1"/>
  <c r="F321" i="17" s="1"/>
  <c r="F437" i="17" a="1"/>
  <c r="F437" i="17" s="1"/>
  <c r="F289" i="13" a="1"/>
  <c r="F289" i="13" s="1"/>
  <c r="F280" i="13" a="1"/>
  <c r="F280" i="13" s="1"/>
  <c r="F277" i="13" a="1"/>
  <c r="F277" i="13" s="1"/>
  <c r="F461" i="13" a="1"/>
  <c r="F461" i="13" s="1"/>
  <c r="F320" i="13" a="1"/>
  <c r="F320" i="13" s="1"/>
  <c r="F447" i="17" a="1"/>
  <c r="F447" i="17" s="1"/>
  <c r="F464" i="17" a="1"/>
  <c r="F464" i="17" s="1"/>
  <c r="F465" i="17" a="1"/>
  <c r="F465" i="17" s="1"/>
  <c r="F312" i="17" a="1"/>
  <c r="F312" i="17" s="1"/>
  <c r="F454" i="13" a="1"/>
  <c r="F454" i="13" s="1"/>
  <c r="F444" i="13" a="1"/>
  <c r="F444" i="13" s="1"/>
  <c r="F435" i="13" a="1"/>
  <c r="F435" i="13" s="1"/>
  <c r="F451" i="13" a="1"/>
  <c r="F451" i="13" s="1"/>
  <c r="F418" i="17" a="1"/>
  <c r="F418" i="17" s="1"/>
  <c r="F435" i="17" a="1"/>
  <c r="F435" i="17" s="1"/>
  <c r="F379" i="17" a="1"/>
  <c r="F379" i="17" s="1"/>
  <c r="F509" i="17" a="1"/>
  <c r="F509" i="17" s="1"/>
  <c r="F427" i="13" a="1"/>
  <c r="F427" i="13" s="1"/>
  <c r="F431" i="13" a="1"/>
  <c r="F431" i="13" s="1"/>
  <c r="F422" i="13" a="1"/>
  <c r="F422" i="13" s="1"/>
  <c r="F375" i="13" a="1"/>
  <c r="F375" i="13" s="1"/>
  <c r="F409" i="17" a="1"/>
  <c r="F409" i="17" s="1"/>
  <c r="F422" i="17" a="1"/>
  <c r="F422" i="17" s="1"/>
  <c r="F535" i="17" a="1"/>
  <c r="F535" i="17" s="1"/>
  <c r="F487" i="13" a="1"/>
  <c r="F487" i="13" s="1"/>
  <c r="F314" i="13" a="1"/>
  <c r="F314" i="13" s="1"/>
  <c r="F499" i="13" a="1"/>
  <c r="F499" i="13" s="1"/>
  <c r="F288" i="17" a="1"/>
  <c r="F288" i="17" s="1"/>
  <c r="F308" i="17" a="1"/>
  <c r="F308" i="17" s="1"/>
  <c r="F408" i="17" a="1"/>
  <c r="F408" i="17" s="1"/>
  <c r="F502" i="17" a="1"/>
  <c r="F502" i="17" s="1"/>
  <c r="F532" i="13" a="1"/>
  <c r="F532" i="13" s="1"/>
  <c r="F525" i="13" a="1"/>
  <c r="F525" i="13" s="1"/>
  <c r="F514" i="13" a="1"/>
  <c r="F514" i="13" s="1"/>
  <c r="F527" i="13" a="1"/>
  <c r="F527" i="13" s="1"/>
  <c r="F499" i="17" a="1"/>
  <c r="F499" i="17" s="1"/>
  <c r="F280" i="17" a="1"/>
  <c r="F280" i="17" s="1"/>
  <c r="F293" i="17" a="1"/>
  <c r="F293" i="17" s="1"/>
  <c r="F533" i="17" a="1"/>
  <c r="F533" i="17" s="1"/>
  <c r="F504" i="13" a="1"/>
  <c r="F504" i="13" s="1"/>
  <c r="F513" i="13" a="1"/>
  <c r="F513" i="13" s="1"/>
  <c r="F502" i="13" a="1"/>
  <c r="F502" i="13" s="1"/>
  <c r="F480" i="13" a="1"/>
  <c r="F480" i="13" s="1"/>
  <c r="F487" i="17" a="1"/>
  <c r="F487" i="17" s="1"/>
  <c r="F504" i="17" a="1"/>
  <c r="F504" i="17" s="1"/>
  <c r="F414" i="13" a="1"/>
  <c r="F414" i="13" s="1"/>
  <c r="F392" i="17" a="1"/>
  <c r="F392" i="17" s="1"/>
  <c r="F413" i="13" a="1"/>
  <c r="F413" i="13" s="1"/>
  <c r="F426" i="13" a="1"/>
  <c r="F426" i="13" s="1"/>
  <c r="F415" i="17" a="1"/>
  <c r="F415" i="17" s="1"/>
  <c r="F432" i="17" a="1"/>
  <c r="F432" i="17" s="1"/>
  <c r="F366" i="17" a="1"/>
  <c r="F366" i="17" s="1"/>
  <c r="F501" i="17" a="1"/>
  <c r="F501" i="17" s="1"/>
  <c r="F421" i="13" a="1"/>
  <c r="F421" i="13" s="1"/>
  <c r="F412" i="13" a="1"/>
  <c r="F412" i="13" s="1"/>
  <c r="F403" i="13" a="1"/>
  <c r="F403" i="13" s="1"/>
  <c r="F507" i="13" a="1"/>
  <c r="F507" i="13" s="1"/>
  <c r="F386" i="17" a="1"/>
  <c r="F386" i="17" s="1"/>
  <c r="F403" i="17" a="1"/>
  <c r="F403" i="17" s="1"/>
  <c r="F423" i="17" a="1"/>
  <c r="F423" i="17" s="1"/>
  <c r="F439" i="17" a="1"/>
  <c r="F439" i="17" s="1"/>
  <c r="F395" i="13" a="1"/>
  <c r="F395" i="13" s="1"/>
  <c r="F399" i="13" a="1"/>
  <c r="F399" i="13" s="1"/>
  <c r="F390" i="13" a="1"/>
  <c r="F390" i="13" s="1"/>
  <c r="F456" i="13" a="1"/>
  <c r="F456" i="13" s="1"/>
  <c r="F377" i="17" a="1"/>
  <c r="F377" i="17" s="1"/>
  <c r="F390" i="17" a="1"/>
  <c r="F390" i="17" s="1"/>
  <c r="F513" i="17" a="1"/>
  <c r="F513" i="17" s="1"/>
  <c r="F458" i="13" a="1"/>
  <c r="F458" i="13" s="1"/>
  <c r="F420" i="13" a="1"/>
  <c r="F420" i="13" s="1"/>
  <c r="F367" i="17" a="1"/>
  <c r="F367" i="17" s="1"/>
  <c r="F384" i="17" a="1"/>
  <c r="F384" i="17" s="1"/>
  <c r="F404" i="17" a="1"/>
  <c r="F404" i="17" s="1"/>
  <c r="F373" i="17" a="1"/>
  <c r="F373" i="17" s="1"/>
  <c r="F373" i="13" a="1"/>
  <c r="F373" i="13" s="1"/>
  <c r="F364" i="13" a="1"/>
  <c r="F364" i="13" s="1"/>
  <c r="F355" i="13" a="1"/>
  <c r="F355" i="13" s="1"/>
  <c r="F304" i="13" a="1"/>
  <c r="F304" i="13" s="1"/>
  <c r="F338" i="17" a="1"/>
  <c r="F338" i="17" s="1"/>
  <c r="F355" i="17" a="1"/>
  <c r="F355" i="17" s="1"/>
  <c r="F375" i="17" a="1"/>
  <c r="F375" i="17" s="1"/>
  <c r="F531" i="17" a="1"/>
  <c r="F531" i="17" s="1"/>
  <c r="F347" i="13" a="1"/>
  <c r="F347" i="13" s="1"/>
  <c r="F351" i="13" a="1"/>
  <c r="F351" i="13" s="1"/>
  <c r="F342" i="13" a="1"/>
  <c r="F342" i="13" s="1"/>
  <c r="F535" i="13" a="1"/>
  <c r="F535" i="13" s="1"/>
  <c r="F329" i="17" a="1"/>
  <c r="F329" i="17" s="1"/>
  <c r="F342" i="17" a="1"/>
  <c r="F342" i="17" s="1"/>
  <c r="F362" i="17" a="1"/>
  <c r="F362" i="17" s="1"/>
  <c r="F533" i="13" a="1"/>
  <c r="F533" i="13" s="1"/>
  <c r="F302" i="13" a="1"/>
  <c r="F302" i="13" s="1"/>
  <c r="F281" i="13" a="1"/>
  <c r="F281" i="13" s="1"/>
  <c r="F318" i="13" a="1"/>
  <c r="F318" i="13" s="1"/>
  <c r="F426" i="17" a="1"/>
  <c r="F426" i="17" s="1"/>
  <c r="F377" i="13" a="1"/>
  <c r="F377" i="13" s="1"/>
  <c r="F345" i="13" a="1"/>
  <c r="F345" i="13" s="1"/>
  <c r="F382" i="13" a="1"/>
  <c r="F382" i="13" s="1"/>
  <c r="F481" i="17" a="1"/>
  <c r="F481" i="17" s="1"/>
  <c r="F441" i="13" a="1"/>
  <c r="F441" i="13" s="1"/>
  <c r="F409" i="13" a="1"/>
  <c r="F409" i="13" s="1"/>
  <c r="F446" i="13" a="1"/>
  <c r="F446" i="13" s="1"/>
  <c r="F382" i="17" a="1"/>
  <c r="F382" i="17" s="1"/>
  <c r="F506" i="13" a="1"/>
  <c r="F506" i="13" s="1"/>
  <c r="F474" i="13" a="1"/>
  <c r="F474" i="13" s="1"/>
  <c r="F428" i="17" a="1"/>
  <c r="F428" i="17" s="1"/>
  <c r="F445" i="17" a="1"/>
  <c r="F445" i="17" s="1"/>
  <c r="F405" i="17" a="1"/>
  <c r="F405" i="17" s="1"/>
  <c r="F520" i="17" a="1"/>
  <c r="F520" i="17" s="1"/>
  <c r="F433" i="13" a="1"/>
  <c r="F433" i="13" s="1"/>
  <c r="F424" i="13" a="1"/>
  <c r="F424" i="13" s="1"/>
  <c r="F316" i="17" a="1"/>
  <c r="F316" i="17" s="1"/>
  <c r="F333" i="17" a="1"/>
  <c r="F333" i="17" s="1"/>
  <c r="F353" i="17" a="1"/>
  <c r="F353" i="17" s="1"/>
  <c r="F498" i="17" a="1"/>
  <c r="F498" i="17" s="1"/>
  <c r="F321" i="13" a="1"/>
  <c r="F321" i="13" s="1"/>
  <c r="F312" i="13" a="1"/>
  <c r="F312" i="13" s="1"/>
  <c r="F301" i="13" a="1"/>
  <c r="F301" i="13" s="1"/>
  <c r="F396" i="17" a="1"/>
  <c r="F396" i="17" s="1"/>
  <c r="F413" i="17" a="1"/>
  <c r="F413" i="17" s="1"/>
  <c r="F278" i="17" a="1"/>
  <c r="F278" i="17" s="1"/>
  <c r="F461" i="17" a="1"/>
  <c r="F461" i="17" s="1"/>
  <c r="F401" i="13" a="1"/>
  <c r="F401" i="13" s="1"/>
  <c r="F392" i="13" a="1"/>
  <c r="F392" i="13" s="1"/>
  <c r="F348" i="17" a="1"/>
  <c r="F348" i="17" s="1"/>
  <c r="F365" i="17" a="1"/>
  <c r="F365" i="17" s="1"/>
  <c r="F385" i="17" a="1"/>
  <c r="F385" i="17" s="1"/>
  <c r="F296" i="17" a="1"/>
  <c r="F296" i="17" s="1"/>
  <c r="F353" i="13" a="1"/>
  <c r="F353" i="13" s="1"/>
  <c r="F344" i="13" a="1"/>
  <c r="F344" i="13" s="1"/>
  <c r="F333" i="13" a="1"/>
  <c r="F333" i="13" s="1"/>
  <c r="F526" i="13" a="1"/>
  <c r="F526" i="13" s="1"/>
  <c r="F362" i="13" a="1"/>
  <c r="F362" i="13" s="1"/>
  <c r="F511" i="17" a="1"/>
  <c r="F511" i="17" s="1"/>
  <c r="F292" i="17" a="1"/>
  <c r="F292" i="17" s="1"/>
  <c r="F344" i="17" a="1"/>
  <c r="F344" i="17" s="1"/>
  <c r="F462" i="17" a="1"/>
  <c r="F462" i="17" s="1"/>
  <c r="F516" i="13" a="1"/>
  <c r="F516" i="13" s="1"/>
  <c r="F509" i="13" a="1"/>
  <c r="F509" i="13" s="1"/>
  <c r="F498" i="13" a="1"/>
  <c r="F498" i="13" s="1"/>
  <c r="F459" i="13" a="1"/>
  <c r="F459" i="13" s="1"/>
  <c r="F483" i="17" a="1"/>
  <c r="F483" i="17" s="1"/>
  <c r="F500" i="17" a="1"/>
  <c r="F500" i="17" s="1"/>
  <c r="F526" i="17" a="1"/>
  <c r="F526" i="17" s="1"/>
  <c r="F427" i="17" a="1"/>
  <c r="F427" i="17" s="1"/>
  <c r="F488" i="13" a="1"/>
  <c r="F488" i="13" s="1"/>
  <c r="F497" i="13" a="1"/>
  <c r="F497" i="13" s="1"/>
  <c r="F486" i="13" a="1"/>
  <c r="F486" i="13" s="1"/>
  <c r="F423" i="13" a="1"/>
  <c r="F423" i="13" s="1"/>
  <c r="F471" i="17" a="1"/>
  <c r="F471" i="17" s="1"/>
  <c r="F488" i="17" a="1"/>
  <c r="F488" i="17" s="1"/>
  <c r="F350" i="13" a="1"/>
  <c r="F350" i="13" s="1"/>
  <c r="F394" i="17" a="1"/>
  <c r="F394" i="17" s="1"/>
  <c r="F292" i="13" a="1"/>
  <c r="F292" i="13" s="1"/>
  <c r="F335" i="17" a="1"/>
  <c r="F335" i="17" s="1"/>
  <c r="F352" i="17" a="1"/>
  <c r="F352" i="17" s="1"/>
  <c r="F372" i="17" a="1"/>
  <c r="F372" i="17" s="1"/>
  <c r="F527" i="17" a="1"/>
  <c r="F527" i="17" s="1"/>
  <c r="F341" i="13" a="1"/>
  <c r="F341" i="13" s="1"/>
  <c r="F332" i="13" a="1"/>
  <c r="F332" i="13" s="1"/>
  <c r="F323" i="13" a="1"/>
  <c r="F323" i="13" s="1"/>
  <c r="F464" i="13" a="1"/>
  <c r="F464" i="13" s="1"/>
  <c r="F306" i="17" a="1"/>
  <c r="F306" i="17" s="1"/>
  <c r="F323" i="17" a="1"/>
  <c r="F323" i="17" s="1"/>
  <c r="F343" i="17" a="1"/>
  <c r="F343" i="17" s="1"/>
  <c r="F482" i="17" a="1"/>
  <c r="F482" i="17" s="1"/>
  <c r="F315" i="13" a="1"/>
  <c r="F315" i="13" s="1"/>
  <c r="F319" i="13" a="1"/>
  <c r="F319" i="13" s="1"/>
  <c r="F310" i="13" a="1"/>
  <c r="F310" i="13" s="1"/>
  <c r="F404" i="13" a="1"/>
  <c r="F404" i="13" s="1"/>
  <c r="F297" i="17" a="1"/>
  <c r="F297" i="17" s="1"/>
  <c r="F310" i="17" a="1"/>
  <c r="F310" i="17" s="1"/>
  <c r="F330" i="17" a="1"/>
  <c r="F330" i="17" s="1"/>
  <c r="F402" i="13" a="1"/>
  <c r="F402" i="13" s="1"/>
  <c r="F516" i="17" a="1"/>
  <c r="F516" i="17" s="1"/>
  <c r="F494" i="13" a="1"/>
  <c r="F494" i="13" s="1"/>
  <c r="F448" i="13" a="1"/>
  <c r="F448" i="13" s="1"/>
  <c r="F479" i="17" a="1"/>
  <c r="F479" i="17" s="1"/>
  <c r="F496" i="17" a="1"/>
  <c r="F496" i="17" s="1"/>
  <c r="F522" i="17" a="1"/>
  <c r="F522" i="17" s="1"/>
  <c r="F376" i="17" a="1"/>
  <c r="F376" i="17" s="1"/>
  <c r="F484" i="13" a="1"/>
  <c r="F484" i="13" s="1"/>
  <c r="F476" i="13" a="1"/>
  <c r="F476" i="13" s="1"/>
  <c r="F466" i="13" a="1"/>
  <c r="F466" i="13" s="1"/>
  <c r="F346" i="13" a="1"/>
  <c r="F346" i="13" s="1"/>
  <c r="F451" i="17" a="1"/>
  <c r="F451" i="17" s="1"/>
  <c r="F468" i="17" a="1"/>
  <c r="F468" i="17" s="1"/>
  <c r="F473" i="17" a="1"/>
  <c r="F473" i="17" s="1"/>
  <c r="F363" i="17" a="1"/>
  <c r="F363" i="17" s="1"/>
  <c r="F457" i="13" a="1"/>
  <c r="F457" i="13" s="1"/>
  <c r="F463" i="13" a="1"/>
  <c r="F463" i="13" s="1"/>
  <c r="F453" i="13" a="1"/>
  <c r="F453" i="13" s="1"/>
  <c r="F295" i="13" a="1"/>
  <c r="F295" i="13" s="1"/>
  <c r="F441" i="17" a="1"/>
  <c r="F441" i="17" s="1"/>
  <c r="F456" i="17" a="1"/>
  <c r="F456" i="17" s="1"/>
  <c r="F529" i="17" a="1"/>
  <c r="F529" i="17" s="1"/>
  <c r="F445" i="13" a="1"/>
  <c r="F445" i="13" s="1"/>
  <c r="F299" i="17" a="1"/>
  <c r="F299" i="17" s="1"/>
  <c r="F431" i="17" a="1"/>
  <c r="F431" i="17" s="1"/>
  <c r="F448" i="17" a="1"/>
  <c r="F448" i="17" s="1"/>
  <c r="F436" i="17" a="1"/>
  <c r="F436" i="17" s="1"/>
  <c r="F524" i="17" a="1"/>
  <c r="F524" i="17" s="1"/>
  <c r="F437" i="13" a="1"/>
  <c r="F437" i="13" s="1"/>
  <c r="F428" i="13" a="1"/>
  <c r="F428" i="13" s="1"/>
  <c r="F419" i="13" a="1"/>
  <c r="F419" i="13" s="1"/>
  <c r="F324" i="13" a="1"/>
  <c r="F324" i="13" s="1"/>
  <c r="F402" i="17" a="1"/>
  <c r="F402" i="17" s="1"/>
  <c r="F419" i="17" a="1"/>
  <c r="F419" i="17" s="1"/>
  <c r="F315" i="17" a="1"/>
  <c r="F315" i="17" s="1"/>
  <c r="F477" i="17" a="1"/>
  <c r="F477" i="17" s="1"/>
  <c r="F411" i="13" a="1"/>
  <c r="F411" i="13" s="1"/>
  <c r="F415" i="13" a="1"/>
  <c r="F415" i="13" s="1"/>
  <c r="F406" i="13" a="1"/>
  <c r="F406" i="13" s="1"/>
  <c r="F523" i="13" a="1"/>
  <c r="F523" i="13" s="1"/>
  <c r="F393" i="17" a="1"/>
  <c r="F393" i="17" s="1"/>
  <c r="F406" i="17" a="1"/>
  <c r="F406" i="17" s="1"/>
  <c r="F430" i="17" a="1"/>
  <c r="F430" i="17" s="1"/>
  <c r="F522" i="13" a="1"/>
  <c r="F522" i="13" s="1"/>
  <c r="F290" i="13" a="1"/>
  <c r="F290" i="13" s="1"/>
  <c r="F288" i="13" a="1"/>
  <c r="F288" i="13" s="1"/>
  <c r="F306" i="13" a="1"/>
  <c r="F306" i="13" s="1"/>
  <c r="F453" i="17" a="1"/>
  <c r="F453" i="17" s="1"/>
  <c r="F407" i="13" a="1"/>
  <c r="F407" i="13" s="1"/>
  <c r="F279" i="13" a="1"/>
  <c r="F279" i="13" s="1"/>
  <c r="F370" i="13" a="1"/>
  <c r="F370" i="13" s="1"/>
  <c r="F414" i="17" a="1"/>
  <c r="F414" i="17" s="1"/>
  <c r="F515" i="13" a="1"/>
  <c r="F515" i="13" s="1"/>
  <c r="F470" i="17" a="1"/>
  <c r="F470" i="17" s="1"/>
  <c r="F18" i="9"/>
  <c r="F491" i="17" a="1"/>
  <c r="F491" i="17" s="1"/>
  <c r="F508" i="17" a="1"/>
  <c r="F508" i="17" s="1"/>
  <c r="F534" i="17" a="1"/>
  <c r="F534" i="17" s="1"/>
  <c r="F486" i="17" a="1"/>
  <c r="F486" i="17" s="1"/>
  <c r="F496" i="13" a="1"/>
  <c r="F496" i="13" s="1"/>
  <c r="F489" i="13" a="1"/>
  <c r="F489" i="13" s="1"/>
  <c r="F380" i="17" a="1"/>
  <c r="F380" i="17" s="1"/>
  <c r="F397" i="17" a="1"/>
  <c r="F397" i="17" s="1"/>
  <c r="F417" i="17" a="1"/>
  <c r="F417" i="17" s="1"/>
  <c r="F424" i="17" a="1"/>
  <c r="F424" i="17" s="1"/>
  <c r="F385" i="13" a="1"/>
  <c r="F385" i="13" s="1"/>
  <c r="F376" i="13" a="1"/>
  <c r="F376" i="13" s="1"/>
  <c r="F365" i="13" a="1"/>
  <c r="F365" i="13" s="1"/>
  <c r="F459" i="17" a="1"/>
  <c r="F459" i="17" s="1"/>
  <c r="F476" i="17" a="1"/>
  <c r="F476" i="17" s="1"/>
  <c r="F489" i="17" a="1"/>
  <c r="F489" i="17" s="1"/>
  <c r="F446" i="17" a="1"/>
  <c r="F446" i="17" s="1"/>
  <c r="F465" i="13" a="1"/>
  <c r="F465" i="13" s="1"/>
  <c r="F455" i="13" a="1"/>
  <c r="F455" i="13" s="1"/>
  <c r="F412" i="17" a="1"/>
  <c r="F412" i="17" s="1"/>
  <c r="F429" i="17" a="1"/>
  <c r="F429" i="17" s="1"/>
  <c r="F341" i="17" a="1"/>
  <c r="F341" i="17" s="1"/>
  <c r="F493" i="17" a="1"/>
  <c r="F493" i="17" s="1"/>
  <c r="F417" i="13" a="1"/>
  <c r="F417" i="13" s="1"/>
  <c r="F408" i="13" a="1"/>
  <c r="F408" i="13" s="1"/>
  <c r="F397" i="13" a="1"/>
  <c r="F397" i="13" s="1"/>
  <c r="F503" i="13" a="1"/>
  <c r="F503" i="13" s="1"/>
  <c r="F319" i="17" a="1"/>
  <c r="F319" i="17" s="1"/>
  <c r="F336" i="17" a="1"/>
  <c r="F336" i="17" s="1"/>
  <c r="F356" i="17" a="1"/>
  <c r="F356" i="17" s="1"/>
  <c r="F506" i="17" a="1"/>
  <c r="F506" i="17" s="1"/>
  <c r="F325" i="13" a="1"/>
  <c r="F325" i="13" s="1"/>
  <c r="F316" i="13" a="1"/>
  <c r="F316" i="13" s="1"/>
  <c r="F307" i="13" a="1"/>
  <c r="F307" i="13" s="1"/>
  <c r="F391" i="13" a="1"/>
  <c r="F391" i="13" s="1"/>
  <c r="F290" i="17" a="1"/>
  <c r="F290" i="17" s="1"/>
  <c r="F307" i="17" a="1"/>
  <c r="F307" i="17" s="1"/>
  <c r="F327" i="17" a="1"/>
  <c r="F327" i="17" s="1"/>
  <c r="F450" i="17" a="1"/>
  <c r="F450" i="17" s="1"/>
  <c r="F299" i="13" a="1"/>
  <c r="F299" i="13" s="1"/>
  <c r="F303" i="13" a="1"/>
  <c r="F303" i="13" s="1"/>
  <c r="F294" i="13" a="1"/>
  <c r="F294" i="13" s="1"/>
  <c r="F340" i="13" a="1"/>
  <c r="F340" i="13" s="1"/>
  <c r="F279" i="17" a="1"/>
  <c r="F279" i="17" s="1"/>
  <c r="F294" i="17" a="1"/>
  <c r="F294" i="17" s="1"/>
  <c r="F314" i="17" a="1"/>
  <c r="F314" i="17" s="1"/>
  <c r="F338" i="13" a="1"/>
  <c r="F338" i="13" s="1"/>
  <c r="F381" i="13" a="1"/>
  <c r="F381" i="13" s="1"/>
  <c r="F298" i="13" a="1"/>
  <c r="F298" i="13" s="1"/>
  <c r="F399" i="17" a="1"/>
  <c r="F399" i="17" s="1"/>
  <c r="F416" i="17" a="1"/>
  <c r="F416" i="17" s="1"/>
  <c r="F302" i="17" a="1"/>
  <c r="F302" i="17" s="1"/>
  <c r="F469" i="17" a="1"/>
  <c r="F469" i="17" s="1"/>
  <c r="F405" i="13" a="1"/>
  <c r="F405" i="13" s="1"/>
  <c r="F396" i="13" a="1"/>
  <c r="F396" i="13" s="1"/>
  <c r="F387" i="13" a="1"/>
  <c r="F387" i="13" s="1"/>
  <c r="F432" i="13" a="1"/>
  <c r="F432" i="13" s="1"/>
  <c r="F370" i="17" a="1"/>
  <c r="F370" i="17" s="1"/>
  <c r="F387" i="17" a="1"/>
  <c r="F387" i="17" s="1"/>
  <c r="F407" i="17" a="1"/>
  <c r="F407" i="17" s="1"/>
  <c r="F398" i="17" a="1"/>
  <c r="F398" i="17" s="1"/>
  <c r="F379" i="13" a="1"/>
  <c r="F379" i="13" s="1"/>
  <c r="F383" i="13" a="1"/>
  <c r="F383" i="13" s="1"/>
  <c r="F374" i="13" a="1"/>
  <c r="F374" i="13" s="1"/>
  <c r="F394" i="13" a="1"/>
  <c r="F394" i="13" s="1"/>
  <c r="F361" i="17" a="1"/>
  <c r="F361" i="17" s="1"/>
  <c r="F374" i="17" a="1"/>
  <c r="F374" i="17" s="1"/>
  <c r="F328" i="17" a="1"/>
  <c r="F328" i="17" s="1"/>
  <c r="F393" i="13" a="1"/>
  <c r="F393" i="13" s="1"/>
  <c r="F430" i="13" a="1"/>
  <c r="F430" i="13" s="1"/>
  <c r="F378" i="13" a="1"/>
  <c r="F378" i="13" s="1"/>
  <c r="F287" i="17" a="1"/>
  <c r="F287" i="17" s="1"/>
  <c r="F304" i="17" a="1"/>
  <c r="F304" i="17" s="1"/>
  <c r="F324" i="17" a="1"/>
  <c r="F324" i="17" s="1"/>
  <c r="F443" i="17" a="1"/>
  <c r="F443" i="17" s="1"/>
  <c r="F293" i="13" a="1"/>
  <c r="F293" i="13" s="1"/>
  <c r="F284" i="13" a="1"/>
  <c r="F284" i="13" s="1"/>
  <c r="F440" i="17" a="1"/>
  <c r="F440" i="17" s="1"/>
  <c r="F530" i="13" a="1"/>
  <c r="F530" i="13" s="1"/>
  <c r="F400" i="13" a="1"/>
  <c r="F400" i="13" s="1"/>
  <c r="F515" i="17" a="1"/>
  <c r="F515" i="17" s="1"/>
  <c r="F295" i="17" a="1"/>
  <c r="F295" i="17" s="1"/>
  <c r="F357" i="17" a="1"/>
  <c r="F357" i="17" s="1"/>
  <c r="F494" i="17" a="1"/>
  <c r="F494" i="17" s="1"/>
  <c r="F520" i="13" a="1"/>
  <c r="F520" i="13" s="1"/>
  <c r="F529" i="13" a="1"/>
  <c r="F529" i="13" s="1"/>
  <c r="F518" i="13" a="1"/>
  <c r="F518" i="13" s="1"/>
  <c r="F311" i="13" a="1"/>
  <c r="F311" i="13" s="1"/>
  <c r="F503" i="17" a="1"/>
  <c r="F503" i="17" s="1"/>
  <c r="F283" i="17" a="1"/>
  <c r="F283" i="17" s="1"/>
  <c r="F478" i="13" a="1"/>
  <c r="F478" i="13" s="1"/>
  <c r="F510" i="13" a="1"/>
  <c r="F510" i="13" s="1"/>
  <c r="F511" i="13" a="1"/>
  <c r="F511" i="13" s="1"/>
  <c r="F495" i="17" a="1"/>
  <c r="F495" i="17" s="1"/>
  <c r="F512" i="17" a="1"/>
  <c r="F512" i="17" s="1"/>
  <c r="F281" i="17" a="1"/>
  <c r="F281" i="17" s="1"/>
  <c r="F517" i="17" a="1"/>
  <c r="F517" i="17" s="1"/>
  <c r="F500" i="13" a="1"/>
  <c r="F500" i="13" s="1"/>
  <c r="F493" i="13" a="1"/>
  <c r="F493" i="13" s="1"/>
  <c r="F482" i="13" a="1"/>
  <c r="F482" i="13" s="1"/>
  <c r="F410" i="13" a="1"/>
  <c r="F410" i="13" s="1"/>
  <c r="F467" i="17" a="1"/>
  <c r="F467" i="17" s="1"/>
  <c r="F484" i="17" a="1"/>
  <c r="F484" i="17" s="1"/>
  <c r="F505" i="17" a="1"/>
  <c r="F505" i="17" s="1"/>
  <c r="F510" i="17" a="1"/>
  <c r="F510" i="17" s="1"/>
  <c r="F473" i="13" a="1"/>
  <c r="F473" i="13" s="1"/>
  <c r="F479" i="13" a="1"/>
  <c r="F479" i="13" s="1"/>
  <c r="F469" i="13" a="1"/>
  <c r="F469" i="13" s="1"/>
  <c r="F359" i="13" a="1"/>
  <c r="F359" i="13" s="1"/>
  <c r="F455" i="17" a="1"/>
  <c r="F455" i="17" s="1"/>
  <c r="F472" i="17" a="1"/>
  <c r="F472" i="17" s="1"/>
  <c r="F286" i="13" a="1"/>
  <c r="F286" i="13" s="1"/>
  <c r="F336" i="13" a="1"/>
  <c r="F336" i="13" s="1"/>
  <c r="F308" i="13" a="1"/>
  <c r="F308" i="13" s="1"/>
  <c r="F472" i="13" a="1"/>
  <c r="F472" i="13" s="1"/>
  <c r="F297" i="13" a="1"/>
  <c r="F297" i="13" s="1"/>
  <c r="F398" i="13" a="1"/>
  <c r="F398" i="13" s="1"/>
  <c r="F530" i="17" a="1"/>
  <c r="F530" i="17" s="1"/>
  <c r="F410" i="17" a="1"/>
  <c r="F410" i="17" s="1"/>
  <c r="F361" i="13" a="1"/>
  <c r="F361" i="13" s="1"/>
  <c r="F462" i="13" a="1"/>
  <c r="F462" i="13" s="1"/>
  <c r="F347" i="17" a="1"/>
  <c r="F347" i="17" s="1"/>
  <c r="F449" i="17" a="1"/>
  <c r="F449" i="17" s="1"/>
  <c r="F532" i="17" a="1"/>
  <c r="F532" i="17" s="1"/>
  <c r="F521" i="17" a="1"/>
  <c r="F521" i="17" s="1"/>
  <c r="F454" i="17" a="1"/>
  <c r="F454" i="17" s="1"/>
  <c r="F286" i="17" a="1"/>
  <c r="F286" i="17" s="1"/>
  <c r="F436" i="13" a="1"/>
  <c r="F436" i="13" s="1"/>
  <c r="F313" i="13" a="1"/>
  <c r="F313" i="13" s="1"/>
  <c r="F434" i="13" a="1"/>
  <c r="F434" i="13" s="1"/>
  <c r="F524" i="13" a="1"/>
  <c r="F524" i="13" s="1"/>
  <c r="F485" i="13" a="1"/>
  <c r="F485" i="13" s="1"/>
  <c r="F508" i="13" a="1"/>
  <c r="F508" i="13" s="1"/>
  <c r="F519" i="17" a="1"/>
  <c r="F519" i="17" s="1"/>
  <c r="F416" i="13" a="1"/>
  <c r="F416" i="13" s="1"/>
  <c r="F425" i="13" a="1"/>
  <c r="F425" i="13" s="1"/>
  <c r="F517" i="13" a="1"/>
  <c r="F517" i="13" s="1"/>
  <c r="F372" i="13" a="1"/>
  <c r="F372" i="13" s="1"/>
  <c r="F501" i="13" a="1"/>
  <c r="F501" i="13" s="1"/>
  <c r="F334" i="13" a="1"/>
  <c r="F334" i="13" s="1"/>
  <c r="F31" i="3"/>
  <c r="F32" i="3" s="1"/>
  <c r="F388" i="13" a="1"/>
  <c r="F388" i="13" s="1"/>
  <c r="F495" i="13" a="1"/>
  <c r="F495" i="13" s="1"/>
  <c r="F318" i="17" a="1"/>
  <c r="F318" i="17" s="1"/>
  <c r="F490" i="13" a="1"/>
  <c r="F490" i="13" s="1"/>
  <c r="F322" i="13" a="1"/>
  <c r="F322" i="13" s="1"/>
  <c r="C1323" i="13"/>
  <c r="C25" i="15"/>
  <c r="G271" i="17"/>
  <c r="G789" i="17"/>
  <c r="G1054" i="17" s="1"/>
  <c r="G1319" i="17" s="1"/>
  <c r="G689" i="17"/>
  <c r="G954" i="17" s="1"/>
  <c r="G1219" i="17" s="1"/>
  <c r="G692" i="17"/>
  <c r="G957" i="17" s="1"/>
  <c r="G1222" i="17" s="1"/>
  <c r="G779" i="17"/>
  <c r="G1044" i="17" s="1"/>
  <c r="G1309" i="17" s="1"/>
  <c r="G693" i="17"/>
  <c r="G958" i="17" s="1"/>
  <c r="G1223" i="17" s="1"/>
  <c r="G788" i="17"/>
  <c r="G1053" i="17" s="1"/>
  <c r="G1318" i="17" s="1"/>
  <c r="G797" i="17"/>
  <c r="G1062" i="17" s="1"/>
  <c r="G1327" i="17" s="1"/>
  <c r="G651" i="17"/>
  <c r="G916" i="17" s="1"/>
  <c r="G1181" i="17" s="1"/>
  <c r="G722" i="17"/>
  <c r="G987" i="17" s="1"/>
  <c r="G1252" i="17" s="1"/>
  <c r="G596" i="17"/>
  <c r="G861" i="17" s="1"/>
  <c r="G1126" i="17" s="1"/>
  <c r="G642" i="17"/>
  <c r="G907" i="17" s="1"/>
  <c r="G582" i="17"/>
  <c r="G847" i="17" s="1"/>
  <c r="G1112" i="17" s="1"/>
  <c r="G621" i="17"/>
  <c r="G886" i="17" s="1"/>
  <c r="G1151" i="17" s="1"/>
  <c r="G733" i="17"/>
  <c r="G998" i="17" s="1"/>
  <c r="G1263" i="17" s="1"/>
  <c r="G558" i="17"/>
  <c r="G823" i="17" s="1"/>
  <c r="G1088" i="17" s="1"/>
  <c r="G580" i="17"/>
  <c r="G845" i="17" s="1"/>
  <c r="G1110" i="17" s="1"/>
  <c r="G694" i="17"/>
  <c r="G959" i="17" s="1"/>
  <c r="G1224" i="17" s="1"/>
  <c r="G563" i="17"/>
  <c r="G828" i="17" s="1"/>
  <c r="G1093" i="17" s="1"/>
  <c r="G761" i="17"/>
  <c r="G1026" i="17" s="1"/>
  <c r="G1291" i="17" s="1"/>
  <c r="G727" i="17"/>
  <c r="G992" i="17" s="1"/>
  <c r="G1257" i="17" s="1"/>
  <c r="G798" i="17"/>
  <c r="G1063" i="17" s="1"/>
  <c r="G1328" i="17" s="1"/>
  <c r="G550" i="17"/>
  <c r="G815" i="17" s="1"/>
  <c r="G1080" i="17" s="1"/>
  <c r="G617" i="17"/>
  <c r="G882" i="17" s="1"/>
  <c r="G1147" i="17" s="1"/>
  <c r="G592" i="17"/>
  <c r="G857" i="17" s="1"/>
  <c r="G1122" i="17" s="1"/>
  <c r="G591" i="17"/>
  <c r="G856" i="17" s="1"/>
  <c r="G638" i="17"/>
  <c r="G903" i="17" s="1"/>
  <c r="G1168" i="17" s="1"/>
  <c r="G766" i="17"/>
  <c r="G1031" i="17" s="1"/>
  <c r="G1296" i="17" s="1"/>
  <c r="G575" i="17"/>
  <c r="G840" i="17" s="1"/>
  <c r="G1105" i="17" s="1"/>
  <c r="G774" i="17"/>
  <c r="G1039" i="17" s="1"/>
  <c r="G1304" i="17" s="1"/>
  <c r="G598" i="17"/>
  <c r="G863" i="17" s="1"/>
  <c r="G1128" i="17" s="1"/>
  <c r="G799" i="17"/>
  <c r="G1064" i="17" s="1"/>
  <c r="G1329" i="17" s="1"/>
  <c r="G562" i="17"/>
  <c r="G827" i="17" s="1"/>
  <c r="G1092" i="17" s="1"/>
  <c r="G709" i="17"/>
  <c r="G974" i="17" s="1"/>
  <c r="G1239" i="17" s="1"/>
  <c r="G739" i="17"/>
  <c r="G1004" i="17" s="1"/>
  <c r="G1269" i="17" s="1"/>
  <c r="G572" i="17"/>
  <c r="G837" i="17" s="1"/>
  <c r="G1102" i="17" s="1"/>
  <c r="G696" i="17"/>
  <c r="G961" i="17" s="1"/>
  <c r="G611" i="17"/>
  <c r="G876" i="17" s="1"/>
  <c r="G1141" i="17" s="1"/>
  <c r="G737" i="17"/>
  <c r="G1002" i="17" s="1"/>
  <c r="G1267" i="17" s="1"/>
  <c r="G764" i="17"/>
  <c r="G1029" i="17" s="1"/>
  <c r="G1294" i="17" s="1"/>
  <c r="G769" i="17"/>
  <c r="G1034" i="17" s="1"/>
  <c r="G1299" i="17" s="1"/>
  <c r="G546" i="17"/>
  <c r="G811" i="17" s="1"/>
  <c r="G1076" i="17" s="1"/>
  <c r="G679" i="17"/>
  <c r="G944" i="17" s="1"/>
  <c r="G1209" i="17" s="1"/>
  <c r="G743" i="17"/>
  <c r="G1008" i="17" s="1"/>
  <c r="G1273" i="17" s="1"/>
  <c r="G723" i="17"/>
  <c r="G988" i="17" s="1"/>
  <c r="G1253" i="17" s="1"/>
  <c r="G599" i="17"/>
  <c r="G864" i="17" s="1"/>
  <c r="G672" i="17"/>
  <c r="G937" i="17" s="1"/>
  <c r="G1202" i="17" s="1"/>
  <c r="G725" i="17"/>
  <c r="G990" i="17" s="1"/>
  <c r="G1255" i="17" s="1"/>
  <c r="G593" i="17"/>
  <c r="G858" i="17" s="1"/>
  <c r="G1123" i="17" s="1"/>
  <c r="G629" i="17"/>
  <c r="G894" i="17" s="1"/>
  <c r="G1159" i="17" s="1"/>
  <c r="G778" i="17"/>
  <c r="G1043" i="17" s="1"/>
  <c r="G1308" i="17" s="1"/>
  <c r="G640" i="17"/>
  <c r="G905" i="17" s="1"/>
  <c r="G1170" i="17" s="1"/>
  <c r="G705" i="17"/>
  <c r="G970" i="17" s="1"/>
  <c r="G1235" i="17" s="1"/>
  <c r="G740" i="17"/>
  <c r="G1005" i="17" s="1"/>
  <c r="G1270" i="17" s="1"/>
  <c r="G771" i="17"/>
  <c r="G1036" i="17" s="1"/>
  <c r="G1301" i="17" s="1"/>
  <c r="G634" i="17"/>
  <c r="G899" i="17" s="1"/>
  <c r="G1164" i="17" s="1"/>
  <c r="G561" i="17"/>
  <c r="G826" i="17" s="1"/>
  <c r="G650" i="17"/>
  <c r="G915" i="17" s="1"/>
  <c r="G1180" i="17" s="1"/>
  <c r="G730" i="17"/>
  <c r="G995" i="17" s="1"/>
  <c r="G1260" i="17" s="1"/>
  <c r="G628" i="17"/>
  <c r="G893" i="17" s="1"/>
  <c r="G1158" i="17" s="1"/>
  <c r="G682" i="17"/>
  <c r="G947" i="17" s="1"/>
  <c r="G1212" i="17" s="1"/>
  <c r="G571" i="17"/>
  <c r="G836" i="17" s="1"/>
  <c r="G1101" i="17" s="1"/>
  <c r="G625" i="17"/>
  <c r="G890" i="17" s="1"/>
  <c r="G595" i="17"/>
  <c r="G860" i="17" s="1"/>
  <c r="G1125" i="17" s="1"/>
  <c r="G652" i="17"/>
  <c r="G917" i="17" s="1"/>
  <c r="G1182" i="17" s="1"/>
  <c r="G548" i="17"/>
  <c r="G813" i="17" s="1"/>
  <c r="G1078" i="17" s="1"/>
  <c r="G587" i="17"/>
  <c r="G852" i="17" s="1"/>
  <c r="G1117" i="17" s="1"/>
  <c r="G574" i="17"/>
  <c r="G839" i="17" s="1"/>
  <c r="G1104" i="17" s="1"/>
  <c r="G697" i="17"/>
  <c r="G962" i="17" s="1"/>
  <c r="G1227" i="17" s="1"/>
  <c r="G647" i="17"/>
  <c r="G912" i="17" s="1"/>
  <c r="G1177" i="17" s="1"/>
  <c r="G754" i="17"/>
  <c r="G1019" i="17" s="1"/>
  <c r="G675" i="17"/>
  <c r="G940" i="17" s="1"/>
  <c r="G792" i="17"/>
  <c r="G1057" i="17" s="1"/>
  <c r="G1322" i="17" s="1"/>
  <c r="G735" i="17"/>
  <c r="G1000" i="17" s="1"/>
  <c r="G1265" i="17" s="1"/>
  <c r="G567" i="17"/>
  <c r="G832" i="17" s="1"/>
  <c r="G1097" i="17" s="1"/>
  <c r="G703" i="17"/>
  <c r="G968" i="17" s="1"/>
  <c r="G1233" i="17" s="1"/>
  <c r="G551" i="17"/>
  <c r="G816" i="17" s="1"/>
  <c r="G1081" i="17" s="1"/>
  <c r="G732" i="17"/>
  <c r="G997" i="17" s="1"/>
  <c r="G1262" i="17" s="1"/>
  <c r="G776" i="17"/>
  <c r="G1041" i="17" s="1"/>
  <c r="G1306" i="17" s="1"/>
  <c r="G605" i="17"/>
  <c r="G870" i="17" s="1"/>
  <c r="G1135" i="17" s="1"/>
  <c r="G736" i="17"/>
  <c r="G1001" i="17" s="1"/>
  <c r="G1266" i="17" s="1"/>
  <c r="G578" i="17"/>
  <c r="G843" i="17" s="1"/>
  <c r="G1108" i="17" s="1"/>
  <c r="G632" i="17"/>
  <c r="G897" i="17" s="1"/>
  <c r="G1162" i="17" s="1"/>
  <c r="G684" i="17"/>
  <c r="G949" i="17" s="1"/>
  <c r="G1214" i="17" s="1"/>
  <c r="G671" i="17"/>
  <c r="G936" i="17" s="1"/>
  <c r="G1201" i="17" s="1"/>
  <c r="G699" i="17"/>
  <c r="G964" i="17" s="1"/>
  <c r="G751" i="17"/>
  <c r="G1016" i="17" s="1"/>
  <c r="G1281" i="17" s="1"/>
  <c r="G758" i="17"/>
  <c r="G1023" i="17" s="1"/>
  <c r="G1288" i="17" s="1"/>
  <c r="G635" i="17"/>
  <c r="G900" i="17" s="1"/>
  <c r="G1165" i="17" s="1"/>
  <c r="G729" i="17"/>
  <c r="G994" i="17" s="1"/>
  <c r="G1259" i="17" s="1"/>
  <c r="G713" i="17"/>
  <c r="G978" i="17" s="1"/>
  <c r="G653" i="17"/>
  <c r="G918" i="17" s="1"/>
  <c r="G1183" i="17" s="1"/>
  <c r="G608" i="17"/>
  <c r="G873" i="17" s="1"/>
  <c r="G1138" i="17" s="1"/>
  <c r="G721" i="17"/>
  <c r="G986" i="17" s="1"/>
  <c r="G1251" i="17" s="1"/>
  <c r="G615" i="17"/>
  <c r="G880" i="17" s="1"/>
  <c r="G1145" i="17" s="1"/>
  <c r="G661" i="17"/>
  <c r="G926" i="17" s="1"/>
  <c r="G1191" i="17" s="1"/>
  <c r="G547" i="17"/>
  <c r="G812" i="17" s="1"/>
  <c r="G1077" i="17" s="1"/>
  <c r="G606" i="17"/>
  <c r="G871" i="17" s="1"/>
  <c r="G1136" i="17" s="1"/>
  <c r="G659" i="17"/>
  <c r="G924" i="17" s="1"/>
  <c r="G1189" i="17" s="1"/>
  <c r="G717" i="17"/>
  <c r="G982" i="17" s="1"/>
  <c r="G1247" i="17" s="1"/>
  <c r="G564" i="17"/>
  <c r="G829" i="17" s="1"/>
  <c r="G1094" i="17" s="1"/>
  <c r="G678" i="17"/>
  <c r="G943" i="17" s="1"/>
  <c r="G1208" i="17" s="1"/>
  <c r="G783" i="17"/>
  <c r="G1048" i="17" s="1"/>
  <c r="G1313" i="17" s="1"/>
  <c r="G759" i="17"/>
  <c r="G1024" i="17" s="1"/>
  <c r="G1289" i="17" s="1"/>
  <c r="G559" i="17"/>
  <c r="G824" i="17" s="1"/>
  <c r="G1089" i="17" s="1"/>
  <c r="G701" i="17"/>
  <c r="G966" i="17" s="1"/>
  <c r="G641" i="17"/>
  <c r="G906" i="17" s="1"/>
  <c r="G1171" i="17" s="1"/>
  <c r="G552" i="17"/>
  <c r="G817" i="17" s="1"/>
  <c r="G619" i="17"/>
  <c r="G884" i="17" s="1"/>
  <c r="G1149" i="17" s="1"/>
  <c r="G666" i="17"/>
  <c r="G931" i="17" s="1"/>
  <c r="G1196" i="17" s="1"/>
  <c r="G748" i="17"/>
  <c r="G1013" i="17" s="1"/>
  <c r="G1278" i="17" s="1"/>
  <c r="G712" i="17"/>
  <c r="G977" i="17" s="1"/>
  <c r="G1242" i="17" s="1"/>
  <c r="G560" i="17"/>
  <c r="G825" i="17" s="1"/>
  <c r="G662" i="17"/>
  <c r="G927" i="17" s="1"/>
  <c r="G1192" i="17" s="1"/>
  <c r="G711" i="17"/>
  <c r="G976" i="17" s="1"/>
  <c r="G1241" i="17" s="1"/>
  <c r="G600" i="17"/>
  <c r="G865" i="17" s="1"/>
  <c r="G1130" i="17" s="1"/>
  <c r="G556" i="17"/>
  <c r="G821" i="17" s="1"/>
  <c r="G1086" i="17" s="1"/>
  <c r="G545" i="17"/>
  <c r="G810" i="17" s="1"/>
  <c r="G1075" i="17" s="1"/>
  <c r="G738" i="17"/>
  <c r="G1003" i="17" s="1"/>
  <c r="G1268" i="17" s="1"/>
  <c r="G604" i="17"/>
  <c r="G869" i="17" s="1"/>
  <c r="G1134" i="17" s="1"/>
  <c r="G715" i="17"/>
  <c r="G980" i="17" s="1"/>
  <c r="G1245" i="17" s="1"/>
  <c r="G579" i="17"/>
  <c r="G844" i="17" s="1"/>
  <c r="G1109" i="17" s="1"/>
  <c r="G658" i="17"/>
  <c r="G923" i="17" s="1"/>
  <c r="G1188" i="17" s="1"/>
  <c r="G565" i="17"/>
  <c r="G830" i="17" s="1"/>
  <c r="G1095" i="17" s="1"/>
  <c r="G790" i="17"/>
  <c r="G1055" i="17" s="1"/>
  <c r="G1320" i="17" s="1"/>
  <c r="G710" i="17"/>
  <c r="G975" i="17" s="1"/>
  <c r="G1240" i="17" s="1"/>
  <c r="G576" i="17"/>
  <c r="G841" i="17" s="1"/>
  <c r="G1106" i="17" s="1"/>
  <c r="G686" i="17"/>
  <c r="G951" i="17" s="1"/>
  <c r="G1216" i="17" s="1"/>
  <c r="G566" i="17"/>
  <c r="G831" i="17" s="1"/>
  <c r="G1096" i="17" s="1"/>
  <c r="G557" i="17"/>
  <c r="G822" i="17" s="1"/>
  <c r="G1087" i="17" s="1"/>
  <c r="G687" i="17"/>
  <c r="G952" i="17" s="1"/>
  <c r="G726" i="17"/>
  <c r="G991" i="17" s="1"/>
  <c r="G1256" i="17" s="1"/>
  <c r="G787" i="17"/>
  <c r="G1052" i="17" s="1"/>
  <c r="G695" i="17"/>
  <c r="G960" i="17" s="1"/>
  <c r="G1225" i="17" s="1"/>
  <c r="G616" i="17"/>
  <c r="G881" i="17" s="1"/>
  <c r="G1146" i="17" s="1"/>
  <c r="G683" i="17"/>
  <c r="G948" i="17" s="1"/>
  <c r="G741" i="17"/>
  <c r="G1006" i="17" s="1"/>
  <c r="G1271" i="17" s="1"/>
  <c r="G714" i="17"/>
  <c r="G979" i="17" s="1"/>
  <c r="G1244" i="17" s="1"/>
  <c r="G588" i="17"/>
  <c r="G853" i="17" s="1"/>
  <c r="G1118" i="17" s="1"/>
  <c r="G734" i="17"/>
  <c r="G999" i="17" s="1"/>
  <c r="G1264" i="17" s="1"/>
  <c r="G554" i="17"/>
  <c r="G819" i="17" s="1"/>
  <c r="G765" i="17"/>
  <c r="G1030" i="17" s="1"/>
  <c r="G1295" i="17" s="1"/>
  <c r="G744" i="17"/>
  <c r="G1009" i="17" s="1"/>
  <c r="G1274" i="17" s="1"/>
  <c r="G649" i="17"/>
  <c r="G914" i="17" s="1"/>
  <c r="G1179" i="17" s="1"/>
  <c r="G688" i="17"/>
  <c r="G953" i="17" s="1"/>
  <c r="G1218" i="17" s="1"/>
  <c r="G549" i="17"/>
  <c r="G814" i="17" s="1"/>
  <c r="G1079" i="17" s="1"/>
  <c r="G630" i="17"/>
  <c r="G895" i="17" s="1"/>
  <c r="G583" i="17"/>
  <c r="G848" i="17" s="1"/>
  <c r="G1113" i="17" s="1"/>
  <c r="G673" i="17"/>
  <c r="G938" i="17" s="1"/>
  <c r="G1203" i="17" s="1"/>
  <c r="G746" i="17"/>
  <c r="G1011" i="17" s="1"/>
  <c r="G1276" i="17" s="1"/>
  <c r="G620" i="17"/>
  <c r="G885" i="17" s="1"/>
  <c r="G1150" i="17" s="1"/>
  <c r="G655" i="17"/>
  <c r="G920" i="17" s="1"/>
  <c r="G1185" i="17" s="1"/>
  <c r="G597" i="17"/>
  <c r="G862" i="17" s="1"/>
  <c r="G1127" i="17" s="1"/>
  <c r="G555" i="17"/>
  <c r="G820" i="17" s="1"/>
  <c r="G1085" i="17" s="1"/>
  <c r="G573" i="17"/>
  <c r="G838" i="17" s="1"/>
  <c r="G1103" i="17" s="1"/>
  <c r="G639" i="17"/>
  <c r="G904" i="17" s="1"/>
  <c r="G1169" i="17" s="1"/>
  <c r="G667" i="17"/>
  <c r="G932" i="17" s="1"/>
  <c r="G1197" i="17" s="1"/>
  <c r="G719" i="17"/>
  <c r="G984" i="17" s="1"/>
  <c r="G1249" i="17" s="1"/>
  <c r="G756" i="17"/>
  <c r="G1021" i="17" s="1"/>
  <c r="G1286" i="17" s="1"/>
  <c r="G698" i="17"/>
  <c r="G963" i="17" s="1"/>
  <c r="G1228" i="17" s="1"/>
  <c r="G577" i="17"/>
  <c r="G842" i="17" s="1"/>
  <c r="G1107" i="17" s="1"/>
  <c r="G613" i="17"/>
  <c r="G878" i="17" s="1"/>
  <c r="G1143" i="17" s="1"/>
  <c r="G594" i="17"/>
  <c r="G859" i="17" s="1"/>
  <c r="G1124" i="17" s="1"/>
  <c r="G609" i="17"/>
  <c r="G874" i="17" s="1"/>
  <c r="G1139" i="17" s="1"/>
  <c r="G786" i="17"/>
  <c r="G1051" i="17" s="1"/>
  <c r="G1316" i="17" s="1"/>
  <c r="G665" i="17"/>
  <c r="G930" i="17" s="1"/>
  <c r="G1195" i="17" s="1"/>
  <c r="G753" i="17"/>
  <c r="G1018" i="17" s="1"/>
  <c r="G1283" i="17" s="1"/>
  <c r="G668" i="17"/>
  <c r="G933" i="17" s="1"/>
  <c r="G1198" i="17" s="1"/>
  <c r="G707" i="17"/>
  <c r="G972" i="17" s="1"/>
  <c r="G1237" i="17" s="1"/>
  <c r="G784" i="17"/>
  <c r="G1049" i="17" s="1"/>
  <c r="G780" i="17"/>
  <c r="G1045" i="17" s="1"/>
  <c r="G1310" i="17" s="1"/>
  <c r="G656" i="17"/>
  <c r="G921" i="17" s="1"/>
  <c r="G760" i="17"/>
  <c r="G1025" i="17" s="1"/>
  <c r="G1290" i="17" s="1"/>
  <c r="G645" i="17"/>
  <c r="G910" i="17" s="1"/>
  <c r="G1175" i="17" s="1"/>
  <c r="G718" i="17"/>
  <c r="G983" i="17" s="1"/>
  <c r="G1248" i="17" s="1"/>
  <c r="G676" i="17"/>
  <c r="G941" i="17" s="1"/>
  <c r="G1206" i="17" s="1"/>
  <c r="G763" i="17"/>
  <c r="G1028" i="17" s="1"/>
  <c r="G1293" i="17" s="1"/>
  <c r="G677" i="17"/>
  <c r="G942" i="17" s="1"/>
  <c r="G1207" i="17" s="1"/>
  <c r="G708" i="17"/>
  <c r="G973" i="17" s="1"/>
  <c r="G1238" i="17" s="1"/>
  <c r="G618" i="17"/>
  <c r="G883" i="17" s="1"/>
  <c r="G1148" i="17" s="1"/>
  <c r="G706" i="17"/>
  <c r="G971" i="17" s="1"/>
  <c r="G1236" i="17" s="1"/>
  <c r="G731" i="17"/>
  <c r="G996" i="17" s="1"/>
  <c r="G1261" i="17" s="1"/>
  <c r="G782" i="17"/>
  <c r="G1047" i="17" s="1"/>
  <c r="G1312" i="17" s="1"/>
  <c r="G657" i="17"/>
  <c r="G922" i="17" s="1"/>
  <c r="G1187" i="17" s="1"/>
  <c r="G785" i="17"/>
  <c r="G1050" i="17" s="1"/>
  <c r="G1315" i="17" s="1"/>
  <c r="G610" i="17"/>
  <c r="G875" i="17" s="1"/>
  <c r="G1140" i="17" s="1"/>
  <c r="G724" i="17"/>
  <c r="G989" i="17" s="1"/>
  <c r="G1254" i="17" s="1"/>
  <c r="G670" i="17"/>
  <c r="G935" i="17" s="1"/>
  <c r="G1200" i="17" s="1"/>
  <c r="G633" i="17"/>
  <c r="G898" i="17" s="1"/>
  <c r="G1163" i="17" s="1"/>
  <c r="G768" i="17"/>
  <c r="G1033" i="17" s="1"/>
  <c r="G1298" i="17" s="1"/>
  <c r="G680" i="17"/>
  <c r="G945" i="17" s="1"/>
  <c r="G1210" i="17" s="1"/>
  <c r="G654" i="17"/>
  <c r="G919" i="17" s="1"/>
  <c r="G1184" i="17" s="1"/>
  <c r="G745" i="17"/>
  <c r="G1010" i="17" s="1"/>
  <c r="G1275" i="17" s="1"/>
  <c r="G663" i="17"/>
  <c r="G928" i="17" s="1"/>
  <c r="G669" i="17"/>
  <c r="G934" i="17" s="1"/>
  <c r="G1199" i="17" s="1"/>
  <c r="G800" i="17"/>
  <c r="G1065" i="17" s="1"/>
  <c r="G1330" i="17" s="1"/>
  <c r="G601" i="17"/>
  <c r="G866" i="17" s="1"/>
  <c r="G1131" i="17" s="1"/>
  <c r="G648" i="17"/>
  <c r="G913" i="17" s="1"/>
  <c r="G1178" i="17" s="1"/>
  <c r="G749" i="17"/>
  <c r="G1014" i="17" s="1"/>
  <c r="G1279" i="17" s="1"/>
  <c r="G704" i="17"/>
  <c r="G969" i="17" s="1"/>
  <c r="G1234" i="17" s="1"/>
  <c r="G585" i="17"/>
  <c r="G850" i="17" s="1"/>
  <c r="G1115" i="17" s="1"/>
  <c r="G544" i="17"/>
  <c r="G809" i="17" s="1"/>
  <c r="G1074" i="17" s="1"/>
  <c r="G750" i="17"/>
  <c r="G1015" i="17" s="1"/>
  <c r="G1280" i="17" s="1"/>
  <c r="G728" i="17"/>
  <c r="G993" i="17" s="1"/>
  <c r="G1258" i="17" s="1"/>
  <c r="G637" i="17"/>
  <c r="G902" i="17" s="1"/>
  <c r="G1167" i="17" s="1"/>
  <c r="G568" i="17"/>
  <c r="G833" i="17" s="1"/>
  <c r="G1098" i="17" s="1"/>
  <c r="G690" i="17"/>
  <c r="G955" i="17" s="1"/>
  <c r="G607" i="17"/>
  <c r="G872" i="17" s="1"/>
  <c r="G1137" i="17" s="1"/>
  <c r="G631" i="17"/>
  <c r="G896" i="17" s="1"/>
  <c r="G1161" i="17" s="1"/>
  <c r="G602" i="17"/>
  <c r="G867" i="17" s="1"/>
  <c r="G1132" i="17" s="1"/>
  <c r="G700" i="17"/>
  <c r="G965" i="17" s="1"/>
  <c r="G1230" i="17" s="1"/>
  <c r="G685" i="17"/>
  <c r="G950" i="17" s="1"/>
  <c r="G1215" i="17" s="1"/>
  <c r="G747" i="17"/>
  <c r="G1012" i="17" s="1"/>
  <c r="G1277" i="17" s="1"/>
  <c r="G674" i="17"/>
  <c r="G939" i="17" s="1"/>
  <c r="G1204" i="17" s="1"/>
  <c r="G777" i="17"/>
  <c r="G1042" i="17" s="1"/>
  <c r="G1307" i="17" s="1"/>
  <c r="G791" i="17"/>
  <c r="G1056" i="17" s="1"/>
  <c r="G1321" i="17" s="1"/>
  <c r="G644" i="17"/>
  <c r="G909" i="17" s="1"/>
  <c r="G1174" i="17" s="1"/>
  <c r="G757" i="17"/>
  <c r="G1022" i="17" s="1"/>
  <c r="G1287" i="17" s="1"/>
  <c r="G755" i="17"/>
  <c r="G1020" i="17" s="1"/>
  <c r="G1285" i="17" s="1"/>
  <c r="G570" i="17"/>
  <c r="G835" i="17" s="1"/>
  <c r="G1100" i="17" s="1"/>
  <c r="G581" i="17"/>
  <c r="G846" i="17" s="1"/>
  <c r="G1111" i="17" s="1"/>
  <c r="G586" i="17"/>
  <c r="G851" i="17" s="1"/>
  <c r="G1116" i="17" s="1"/>
  <c r="G742" i="17"/>
  <c r="G1007" i="17" s="1"/>
  <c r="G1272" i="17" s="1"/>
  <c r="G612" i="17"/>
  <c r="G877" i="17" s="1"/>
  <c r="G1142" i="17" s="1"/>
  <c r="G589" i="17"/>
  <c r="G854" i="17" s="1"/>
  <c r="G1119" i="17" s="1"/>
  <c r="G702" i="17"/>
  <c r="G967" i="17" s="1"/>
  <c r="G1232" i="17" s="1"/>
  <c r="G793" i="17"/>
  <c r="G1058" i="17" s="1"/>
  <c r="G1323" i="17" s="1"/>
  <c r="G664" i="17"/>
  <c r="G929" i="17" s="1"/>
  <c r="G1194" i="17" s="1"/>
  <c r="G626" i="17"/>
  <c r="G891" i="17" s="1"/>
  <c r="G1156" i="17" s="1"/>
  <c r="G553" i="17"/>
  <c r="G818" i="17" s="1"/>
  <c r="G1083" i="17" s="1"/>
  <c r="G773" i="17"/>
  <c r="G1038" i="17" s="1"/>
  <c r="G1303" i="17" s="1"/>
  <c r="G603" i="17"/>
  <c r="G868" i="17" s="1"/>
  <c r="G1133" i="17" s="1"/>
  <c r="G716" i="17"/>
  <c r="G981" i="17" s="1"/>
  <c r="G1246" i="17" s="1"/>
  <c r="G660" i="17"/>
  <c r="G925" i="17" s="1"/>
  <c r="G1190" i="17" s="1"/>
  <c r="G636" i="17"/>
  <c r="G901" i="17" s="1"/>
  <c r="G1166" i="17" s="1"/>
  <c r="G762" i="17"/>
  <c r="G1027" i="17" s="1"/>
  <c r="G1292" i="17" s="1"/>
  <c r="G584" i="17"/>
  <c r="G849" i="17" s="1"/>
  <c r="G1114" i="17" s="1"/>
  <c r="G752" i="17"/>
  <c r="G1017" i="17" s="1"/>
  <c r="G1282" i="17" s="1"/>
  <c r="G623" i="17"/>
  <c r="G888" i="17" s="1"/>
  <c r="G1153" i="17" s="1"/>
  <c r="G542" i="17"/>
  <c r="G643" i="17"/>
  <c r="G908" i="17" s="1"/>
  <c r="G1173" i="17" s="1"/>
  <c r="G720" i="17"/>
  <c r="G985" i="17" s="1"/>
  <c r="G1250" i="17" s="1"/>
  <c r="G614" i="17"/>
  <c r="G879" i="17" s="1"/>
  <c r="G1144" i="17" s="1"/>
  <c r="G590" i="17"/>
  <c r="G855" i="17" s="1"/>
  <c r="G1120" i="17" s="1"/>
  <c r="G681" i="17"/>
  <c r="G946" i="17" s="1"/>
  <c r="G1211" i="17" s="1"/>
  <c r="G770" i="17"/>
  <c r="G1035" i="17" s="1"/>
  <c r="G1300" i="17" s="1"/>
  <c r="G646" i="17"/>
  <c r="G911" i="17" s="1"/>
  <c r="G1176" i="17" s="1"/>
  <c r="G624" i="17"/>
  <c r="G889" i="17" s="1"/>
  <c r="G1154" i="17" s="1"/>
  <c r="G622" i="17"/>
  <c r="G887" i="17" s="1"/>
  <c r="G1152" i="17" s="1"/>
  <c r="G691" i="17"/>
  <c r="G956" i="17" s="1"/>
  <c r="G1221" i="17" s="1"/>
  <c r="G627" i="17"/>
  <c r="G892" i="17" s="1"/>
  <c r="G781" i="17"/>
  <c r="G1046" i="17" s="1"/>
  <c r="G1311" i="17" s="1"/>
  <c r="G767" i="17"/>
  <c r="G1032" i="17" s="1"/>
  <c r="G1297" i="17" s="1"/>
  <c r="G569" i="17"/>
  <c r="G834" i="17" s="1"/>
  <c r="G1099" i="17" s="1"/>
  <c r="G775" i="17"/>
  <c r="G1040" i="17" s="1"/>
  <c r="G1305" i="17" s="1"/>
  <c r="G772" i="17"/>
  <c r="G1037" i="17" s="1"/>
  <c r="G1302" i="17" s="1"/>
  <c r="G543" i="17"/>
  <c r="G808" i="17" s="1"/>
  <c r="G1073" i="17" s="1"/>
  <c r="H28" i="18"/>
  <c r="H30" i="18"/>
  <c r="H29" i="18"/>
  <c r="H53" i="10"/>
  <c r="H37" i="12" s="1"/>
  <c r="D606" i="13"/>
  <c r="D871" i="13" s="1"/>
  <c r="D1136" i="13" s="1"/>
  <c r="D593" i="13"/>
  <c r="D858" i="13" s="1"/>
  <c r="D1123" i="13" s="1"/>
  <c r="D577" i="13"/>
  <c r="D842" i="13" s="1"/>
  <c r="D1107" i="13" s="1"/>
  <c r="H15" i="18"/>
  <c r="H14" i="18"/>
  <c r="H46" i="10"/>
  <c r="H30" i="12" s="1"/>
  <c r="D743" i="13"/>
  <c r="D1008" i="13" s="1"/>
  <c r="D1273" i="13" s="1"/>
  <c r="D759" i="13"/>
  <c r="D1024" i="13" s="1"/>
  <c r="D1289" i="13" s="1"/>
  <c r="D775" i="13"/>
  <c r="D1040" i="13" s="1"/>
  <c r="D1305" i="13" s="1"/>
  <c r="D727" i="13"/>
  <c r="D992" i="13" s="1"/>
  <c r="D1257" i="13" s="1"/>
  <c r="D715" i="13"/>
  <c r="D980" i="13" s="1"/>
  <c r="D1245" i="13" s="1"/>
  <c r="D578" i="13"/>
  <c r="D843" i="13" s="1"/>
  <c r="D1108" i="13" s="1"/>
  <c r="D608" i="13"/>
  <c r="D873" i="13" s="1"/>
  <c r="D1138" i="13" s="1"/>
  <c r="D753" i="13"/>
  <c r="D1018" i="13" s="1"/>
  <c r="D1283" i="13" s="1"/>
  <c r="D702" i="13"/>
  <c r="D967" i="13" s="1"/>
  <c r="D1232" i="13" s="1"/>
  <c r="D657" i="13"/>
  <c r="D922" i="13" s="1"/>
  <c r="D1187" i="13" s="1"/>
  <c r="D609" i="13"/>
  <c r="D874" i="13" s="1"/>
  <c r="D1139" i="13" s="1"/>
  <c r="D729" i="13"/>
  <c r="D994" i="13" s="1"/>
  <c r="D1259" i="13" s="1"/>
  <c r="D790" i="13"/>
  <c r="D1055" i="13" s="1"/>
  <c r="D714" i="13"/>
  <c r="D979" i="13" s="1"/>
  <c r="D1244" i="13" s="1"/>
  <c r="D794" i="13"/>
  <c r="D1059" i="13" s="1"/>
  <c r="D1324" i="13" s="1"/>
  <c r="D746" i="13"/>
  <c r="D1011" i="13" s="1"/>
  <c r="D1276" i="13" s="1"/>
  <c r="D762" i="13"/>
  <c r="D1027" i="13" s="1"/>
  <c r="D1292" i="13" s="1"/>
  <c r="D587" i="13"/>
  <c r="D852" i="13" s="1"/>
  <c r="D1117" i="13" s="1"/>
  <c r="D601" i="13"/>
  <c r="D866" i="13" s="1"/>
  <c r="D1131" i="13" s="1"/>
  <c r="D571" i="13"/>
  <c r="D836" i="13" s="1"/>
  <c r="D1101" i="13" s="1"/>
  <c r="D562" i="13"/>
  <c r="D827" i="13" s="1"/>
  <c r="D1092" i="13" s="1"/>
  <c r="D686" i="13"/>
  <c r="D951" i="13" s="1"/>
  <c r="D1216" i="13" s="1"/>
  <c r="D596" i="13"/>
  <c r="D861" i="13" s="1"/>
  <c r="D1126" i="13" s="1"/>
  <c r="D549" i="13"/>
  <c r="D814" i="13" s="1"/>
  <c r="D1079" i="13" s="1"/>
  <c r="D757" i="13"/>
  <c r="D1022" i="13" s="1"/>
  <c r="D1287" i="13" s="1"/>
  <c r="D769" i="13"/>
  <c r="D1034" i="13" s="1"/>
  <c r="D1299" i="13" s="1"/>
  <c r="D586" i="13"/>
  <c r="D851" i="13" s="1"/>
  <c r="D1116" i="13" s="1"/>
  <c r="D563" i="13"/>
  <c r="D828" i="13" s="1"/>
  <c r="D1093" i="13" s="1"/>
  <c r="D800" i="13"/>
  <c r="D1065" i="13" s="1"/>
  <c r="D1330" i="13" s="1"/>
  <c r="D724" i="13"/>
  <c r="D989" i="13" s="1"/>
  <c r="D1254" i="13" s="1"/>
  <c r="D588" i="13"/>
  <c r="D853" i="13" s="1"/>
  <c r="D1118" i="13" s="1"/>
  <c r="D756" i="13"/>
  <c r="D1021" i="13" s="1"/>
  <c r="D1286" i="13" s="1"/>
  <c r="D772" i="13"/>
  <c r="D1037" i="13" s="1"/>
  <c r="D1302" i="13" s="1"/>
  <c r="D615" i="13"/>
  <c r="D880" i="13" s="1"/>
  <c r="D1145" i="13" s="1"/>
  <c r="D631" i="13"/>
  <c r="D896" i="13" s="1"/>
  <c r="D1161" i="13" s="1"/>
  <c r="D647" i="13"/>
  <c r="D912" i="13" s="1"/>
  <c r="D1177" i="13" s="1"/>
  <c r="D582" i="13"/>
  <c r="D847" i="13" s="1"/>
  <c r="D1112" i="13" s="1"/>
  <c r="D545" i="13"/>
  <c r="D810" i="13" s="1"/>
  <c r="D1075" i="13" s="1"/>
  <c r="D544" i="13"/>
  <c r="D809" i="13" s="1"/>
  <c r="D1074" i="13" s="1"/>
  <c r="D733" i="13"/>
  <c r="D998" i="13" s="1"/>
  <c r="D1263" i="13" s="1"/>
  <c r="D716" i="13"/>
  <c r="D981" i="13" s="1"/>
  <c r="D1246" i="13" s="1"/>
  <c r="D777" i="13"/>
  <c r="D1042" i="13" s="1"/>
  <c r="D1307" i="13" s="1"/>
  <c r="D600" i="13"/>
  <c r="D865" i="13" s="1"/>
  <c r="D1130" i="13" s="1"/>
  <c r="D758" i="13"/>
  <c r="D1023" i="13" s="1"/>
  <c r="D1288" i="13" s="1"/>
  <c r="D707" i="13"/>
  <c r="D972" i="13" s="1"/>
  <c r="D1237" i="13" s="1"/>
  <c r="D659" i="13"/>
  <c r="D924" i="13" s="1"/>
  <c r="D1189" i="13" s="1"/>
  <c r="D666" i="13"/>
  <c r="D931" i="13" s="1"/>
  <c r="D1196" i="13" s="1"/>
  <c r="D618" i="13"/>
  <c r="D883" i="13" s="1"/>
  <c r="D1148" i="13" s="1"/>
  <c r="D634" i="13"/>
  <c r="D899" i="13" s="1"/>
  <c r="D1164" i="13" s="1"/>
  <c r="D701" i="13"/>
  <c r="D966" i="13" s="1"/>
  <c r="D718" i="13"/>
  <c r="D983" i="13" s="1"/>
  <c r="D1248" i="13" s="1"/>
  <c r="D734" i="13"/>
  <c r="D999" i="13" s="1"/>
  <c r="D1264" i="13" s="1"/>
  <c r="D685" i="13"/>
  <c r="D950" i="13" s="1"/>
  <c r="D1215" i="13" s="1"/>
  <c r="D672" i="13"/>
  <c r="D937" i="13" s="1"/>
  <c r="D1202" i="13" s="1"/>
  <c r="D699" i="13"/>
  <c r="D964" i="13" s="1"/>
  <c r="D623" i="13"/>
  <c r="D888" i="13" s="1"/>
  <c r="D1153" i="13" s="1"/>
  <c r="D656" i="13"/>
  <c r="D921" i="13" s="1"/>
  <c r="D611" i="13"/>
  <c r="D876" i="13" s="1"/>
  <c r="D1141" i="13" s="1"/>
  <c r="D581" i="13"/>
  <c r="D846" i="13" s="1"/>
  <c r="D1111" i="13" s="1"/>
  <c r="D580" i="13"/>
  <c r="D845" i="13" s="1"/>
  <c r="D1110" i="13" s="1"/>
  <c r="D583" i="13"/>
  <c r="D848" i="13" s="1"/>
  <c r="D1113" i="13" s="1"/>
  <c r="D785" i="13"/>
  <c r="D1050" i="13" s="1"/>
  <c r="D1315" i="13" s="1"/>
  <c r="D700" i="13"/>
  <c r="D965" i="13" s="1"/>
  <c r="D1230" i="13" s="1"/>
  <c r="D773" i="13"/>
  <c r="D1038" i="13" s="1"/>
  <c r="D1303" i="13" s="1"/>
  <c r="I1072" i="13"/>
  <c r="I23" i="15"/>
  <c r="I1066" i="13"/>
  <c r="C25" i="18"/>
  <c r="C50" i="10"/>
  <c r="C34" i="12" s="1"/>
  <c r="C30" i="10"/>
  <c r="C114" i="9"/>
  <c r="C32" i="10"/>
  <c r="I112" i="9"/>
  <c r="I28" i="10" s="1"/>
  <c r="I106" i="9"/>
  <c r="I20" i="18"/>
  <c r="I22" i="18"/>
  <c r="I18" i="18"/>
  <c r="I19" i="18"/>
  <c r="I23" i="18"/>
  <c r="I21" i="18"/>
  <c r="I48" i="10"/>
  <c r="I32" i="12" s="1"/>
  <c r="I17" i="18"/>
  <c r="I16" i="18"/>
  <c r="I47" i="10"/>
  <c r="I31" i="12" s="1"/>
  <c r="G12" i="18"/>
  <c r="D622" i="13"/>
  <c r="D887" i="13" s="1"/>
  <c r="D1152" i="13" s="1"/>
  <c r="H36" i="15"/>
  <c r="H25" i="16" s="1"/>
  <c r="H263" i="17"/>
  <c r="H264" i="17"/>
  <c r="G39" i="10"/>
  <c r="G107" i="9"/>
  <c r="G131" i="9"/>
  <c r="G38" i="10" s="1"/>
  <c r="C807" i="13"/>
  <c r="C801" i="13"/>
  <c r="D558" i="13"/>
  <c r="D823" i="13" s="1"/>
  <c r="D1088" i="13" s="1"/>
  <c r="D712" i="13"/>
  <c r="D977" i="13" s="1"/>
  <c r="D1242" i="13" s="1"/>
  <c r="D728" i="13"/>
  <c r="D993" i="13" s="1"/>
  <c r="D1258" i="13" s="1"/>
  <c r="D744" i="13"/>
  <c r="D1009" i="13" s="1"/>
  <c r="D1274" i="13" s="1"/>
  <c r="D696" i="13"/>
  <c r="D961" i="13" s="1"/>
  <c r="D683" i="13"/>
  <c r="D948" i="13" s="1"/>
  <c r="D655" i="13"/>
  <c r="D920" i="13" s="1"/>
  <c r="D1185" i="13" s="1"/>
  <c r="D640" i="13"/>
  <c r="D905" i="13" s="1"/>
  <c r="D1170" i="13" s="1"/>
  <c r="D667" i="13"/>
  <c r="D932" i="13" s="1"/>
  <c r="D1197" i="13" s="1"/>
  <c r="D626" i="13"/>
  <c r="D891" i="13" s="1"/>
  <c r="D1156" i="13" s="1"/>
  <c r="D639" i="13"/>
  <c r="D904" i="13" s="1"/>
  <c r="D1169" i="13" s="1"/>
  <c r="D767" i="13"/>
  <c r="D1032" i="13" s="1"/>
  <c r="D1297" i="13" s="1"/>
  <c r="D692" i="13"/>
  <c r="D957" i="13" s="1"/>
  <c r="D1222" i="13" s="1"/>
  <c r="D771" i="13"/>
  <c r="D1036" i="13" s="1"/>
  <c r="D1301" i="13" s="1"/>
  <c r="D723" i="13"/>
  <c r="D988" i="13" s="1"/>
  <c r="D1253" i="13" s="1"/>
  <c r="D739" i="13"/>
  <c r="D1004" i="13" s="1"/>
  <c r="D1269" i="13" s="1"/>
  <c r="D697" i="13"/>
  <c r="D962" i="13" s="1"/>
  <c r="D1227" i="13" s="1"/>
  <c r="D761" i="13"/>
  <c r="D1026" i="13" s="1"/>
  <c r="D1291" i="13" s="1"/>
  <c r="D636" i="13"/>
  <c r="D901" i="13" s="1"/>
  <c r="D1166" i="13" s="1"/>
  <c r="D536" i="13"/>
  <c r="D542" i="13"/>
  <c r="D592" i="13"/>
  <c r="D857" i="13" s="1"/>
  <c r="D1122" i="13" s="1"/>
  <c r="D694" i="13"/>
  <c r="D959" i="13" s="1"/>
  <c r="D1224" i="13" s="1"/>
  <c r="D651" i="13"/>
  <c r="D916" i="13" s="1"/>
  <c r="D1181" i="13" s="1"/>
  <c r="D786" i="13"/>
  <c r="D1051" i="13" s="1"/>
  <c r="D1316" i="13" s="1"/>
  <c r="D742" i="13"/>
  <c r="D1007" i="13" s="1"/>
  <c r="D1272" i="13" s="1"/>
  <c r="D691" i="13"/>
  <c r="D956" i="13" s="1"/>
  <c r="D1221" i="13" s="1"/>
  <c r="D643" i="13"/>
  <c r="D908" i="13" s="1"/>
  <c r="D1173" i="13" s="1"/>
  <c r="D566" i="13"/>
  <c r="D831" i="13" s="1"/>
  <c r="D1096" i="13" s="1"/>
  <c r="D591" i="13"/>
  <c r="D856" i="13" s="1"/>
  <c r="D568" i="13"/>
  <c r="D833" i="13" s="1"/>
  <c r="D1098" i="13" s="1"/>
  <c r="D584" i="13"/>
  <c r="D849" i="13" s="1"/>
  <c r="D1114" i="13" s="1"/>
  <c r="D68" i="9"/>
  <c r="D93" i="9" s="1"/>
  <c r="D118" i="9" s="1"/>
  <c r="D31" i="9"/>
  <c r="D78" i="9"/>
  <c r="D103" i="9" s="1"/>
  <c r="D128" i="9" s="1"/>
  <c r="D66" i="9"/>
  <c r="D91" i="9" s="1"/>
  <c r="D65" i="9"/>
  <c r="D90" i="9" s="1"/>
  <c r="D115" i="9" s="1"/>
  <c r="D77" i="9"/>
  <c r="D102" i="9" s="1"/>
  <c r="D127" i="9" s="1"/>
  <c r="D36" i="10" s="1"/>
  <c r="D74" i="9"/>
  <c r="D99" i="9" s="1"/>
  <c r="D124" i="9" s="1"/>
  <c r="D76" i="9"/>
  <c r="D101" i="9" s="1"/>
  <c r="D126" i="9" s="1"/>
  <c r="D35" i="10" s="1"/>
  <c r="D80" i="9"/>
  <c r="D105" i="9" s="1"/>
  <c r="D130" i="9" s="1"/>
  <c r="D63" i="9"/>
  <c r="D88" i="9" s="1"/>
  <c r="D113" i="9" s="1"/>
  <c r="D29" i="10" s="1"/>
  <c r="D62" i="9"/>
  <c r="D79" i="9"/>
  <c r="D104" i="9" s="1"/>
  <c r="D129" i="9" s="1"/>
  <c r="D67" i="9"/>
  <c r="D92" i="9" s="1"/>
  <c r="D117" i="9" s="1"/>
  <c r="D75" i="9"/>
  <c r="D100" i="9" s="1"/>
  <c r="D125" i="9" s="1"/>
  <c r="D34" i="10" s="1"/>
  <c r="D64" i="9"/>
  <c r="D89" i="9" s="1"/>
  <c r="D71" i="9"/>
  <c r="D96" i="9" s="1"/>
  <c r="D121" i="9" s="1"/>
  <c r="D69" i="9"/>
  <c r="D94" i="9" s="1"/>
  <c r="D119" i="9" s="1"/>
  <c r="D73" i="9"/>
  <c r="D98" i="9" s="1"/>
  <c r="D123" i="9" s="1"/>
  <c r="D72" i="9"/>
  <c r="D97" i="9" s="1"/>
  <c r="D122" i="9" s="1"/>
  <c r="D70" i="9"/>
  <c r="D95" i="9" s="1"/>
  <c r="D120" i="9" s="1"/>
  <c r="D536" i="17"/>
  <c r="D548" i="13"/>
  <c r="D813" i="13" s="1"/>
  <c r="D1078" i="13" s="1"/>
  <c r="D598" i="13"/>
  <c r="D863" i="13" s="1"/>
  <c r="D1128" i="13" s="1"/>
  <c r="D616" i="13"/>
  <c r="D881" i="13" s="1"/>
  <c r="D1146" i="13" s="1"/>
  <c r="D797" i="13"/>
  <c r="D1062" i="13" s="1"/>
  <c r="D749" i="13"/>
  <c r="D1014" i="13" s="1"/>
  <c r="D1279" i="13" s="1"/>
  <c r="D688" i="13"/>
  <c r="D953" i="13" s="1"/>
  <c r="D1218" i="13" s="1"/>
  <c r="D687" i="13"/>
  <c r="D952" i="13" s="1"/>
  <c r="D783" i="13"/>
  <c r="D1048" i="13" s="1"/>
  <c r="D1313" i="13" s="1"/>
  <c r="D735" i="13"/>
  <c r="D1000" i="13" s="1"/>
  <c r="D1265" i="13" s="1"/>
  <c r="D689" i="13"/>
  <c r="D954" i="13" s="1"/>
  <c r="D1219" i="13" s="1"/>
  <c r="D641" i="13"/>
  <c r="D906" i="13" s="1"/>
  <c r="D1171" i="13" s="1"/>
  <c r="D745" i="13"/>
  <c r="D1010" i="13" s="1"/>
  <c r="D1275" i="13" s="1"/>
  <c r="D644" i="13"/>
  <c r="D909" i="13" s="1"/>
  <c r="D1174" i="13" s="1"/>
  <c r="D569" i="13"/>
  <c r="D834" i="13" s="1"/>
  <c r="D1099" i="13" s="1"/>
  <c r="D612" i="13"/>
  <c r="D877" i="13" s="1"/>
  <c r="D1142" i="13" s="1"/>
  <c r="D679" i="13"/>
  <c r="D944" i="13" s="1"/>
  <c r="D1209" i="13" s="1"/>
  <c r="D695" i="13"/>
  <c r="D960" i="13" s="1"/>
  <c r="D1225" i="13" s="1"/>
  <c r="D711" i="13"/>
  <c r="D976" i="13" s="1"/>
  <c r="D1241" i="13" s="1"/>
  <c r="D663" i="13"/>
  <c r="D928" i="13" s="1"/>
  <c r="D654" i="13"/>
  <c r="D919" i="13" s="1"/>
  <c r="D1184" i="13" s="1"/>
  <c r="D546" i="13"/>
  <c r="D811" i="13" s="1"/>
  <c r="D1076" i="13" s="1"/>
  <c r="D780" i="13"/>
  <c r="D1045" i="13" s="1"/>
  <c r="D1310" i="13" s="1"/>
  <c r="D638" i="13"/>
  <c r="D903" i="13" s="1"/>
  <c r="D1168" i="13" s="1"/>
  <c r="D556" i="13"/>
  <c r="D821" i="13" s="1"/>
  <c r="D1086" i="13" s="1"/>
  <c r="D665" i="13"/>
  <c r="D930" i="13" s="1"/>
  <c r="D1195" i="13" s="1"/>
  <c r="D774" i="13"/>
  <c r="D1039" i="13" s="1"/>
  <c r="D1304" i="13" s="1"/>
  <c r="D726" i="13"/>
  <c r="D991" i="13" s="1"/>
  <c r="D1256" i="13" s="1"/>
  <c r="D650" i="13"/>
  <c r="D915" i="13" s="1"/>
  <c r="D1180" i="13" s="1"/>
  <c r="D730" i="13"/>
  <c r="D995" i="13" s="1"/>
  <c r="D1260" i="13" s="1"/>
  <c r="D682" i="13"/>
  <c r="D947" i="13" s="1"/>
  <c r="D1212" i="13" s="1"/>
  <c r="D698" i="13"/>
  <c r="D963" i="13" s="1"/>
  <c r="D1228" i="13" s="1"/>
  <c r="H266" i="17"/>
  <c r="H38" i="15"/>
  <c r="H27" i="16" s="1"/>
  <c r="C1327" i="13"/>
  <c r="C27" i="15"/>
  <c r="I46" i="10"/>
  <c r="I30" i="12" s="1"/>
  <c r="I14" i="18"/>
  <c r="I15" i="18"/>
  <c r="E31" i="3"/>
  <c r="E32" i="3" s="1"/>
  <c r="E329" i="17" a="1"/>
  <c r="E329" i="17" s="1"/>
  <c r="E393" i="17" a="1"/>
  <c r="E393" i="17" s="1"/>
  <c r="E455" i="17" a="1"/>
  <c r="E455" i="17" s="1"/>
  <c r="E519" i="17" a="1"/>
  <c r="E519" i="17" s="1"/>
  <c r="E323" i="17" a="1"/>
  <c r="E323" i="17" s="1"/>
  <c r="E387" i="17" a="1"/>
  <c r="E387" i="17" s="1"/>
  <c r="E452" i="17" a="1"/>
  <c r="E452" i="17" s="1"/>
  <c r="E516" i="17" a="1"/>
  <c r="E516" i="17" s="1"/>
  <c r="E321" i="17" a="1"/>
  <c r="E321" i="17" s="1"/>
  <c r="E385" i="17" a="1"/>
  <c r="E385" i="17" s="1"/>
  <c r="E332" i="17" a="1"/>
  <c r="E332" i="17" s="1"/>
  <c r="E396" i="17" a="1"/>
  <c r="E396" i="17" s="1"/>
  <c r="E459" i="17" a="1"/>
  <c r="E459" i="17" s="1"/>
  <c r="E523" i="17" a="1"/>
  <c r="E523" i="17" s="1"/>
  <c r="E326" i="17" a="1"/>
  <c r="E326" i="17" s="1"/>
  <c r="E390" i="17" a="1"/>
  <c r="E390" i="17" s="1"/>
  <c r="E456" i="17" a="1"/>
  <c r="E456" i="17" s="1"/>
  <c r="E520" i="17" a="1"/>
  <c r="E520" i="17" s="1"/>
  <c r="E324" i="17" a="1"/>
  <c r="E324" i="17" s="1"/>
  <c r="E388" i="17" a="1"/>
  <c r="E388" i="17" s="1"/>
  <c r="E453" i="17" a="1"/>
  <c r="E453" i="17" s="1"/>
  <c r="E319" i="17" a="1"/>
  <c r="E319" i="17" s="1"/>
  <c r="E383" i="17" a="1"/>
  <c r="E383" i="17" s="1"/>
  <c r="E447" i="17" a="1"/>
  <c r="E447" i="17" s="1"/>
  <c r="E511" i="17" a="1"/>
  <c r="E511" i="17" s="1"/>
  <c r="E317" i="17" a="1"/>
  <c r="E317" i="17" s="1"/>
  <c r="E381" i="17" a="1"/>
  <c r="E381" i="17" s="1"/>
  <c r="E445" i="17" a="1"/>
  <c r="E445" i="17" s="1"/>
  <c r="E508" i="17" a="1"/>
  <c r="E508" i="17" s="1"/>
  <c r="E290" i="17" a="1"/>
  <c r="E290" i="17" s="1"/>
  <c r="E354" i="17" a="1"/>
  <c r="E354" i="17" s="1"/>
  <c r="E418" i="17" a="1"/>
  <c r="E418" i="17" s="1"/>
  <c r="E483" i="17" a="1"/>
  <c r="E483" i="17" s="1"/>
  <c r="E288" i="17" a="1"/>
  <c r="E288" i="17" s="1"/>
  <c r="E352" i="17" a="1"/>
  <c r="E352" i="17" s="1"/>
  <c r="E416" i="17" a="1"/>
  <c r="E416" i="17" s="1"/>
  <c r="E480" i="17" a="1"/>
  <c r="E480" i="17" s="1"/>
  <c r="E283" i="17" a="1"/>
  <c r="E283" i="17" s="1"/>
  <c r="E346" i="17" a="1"/>
  <c r="E346" i="17" s="1"/>
  <c r="E410" i="17" a="1"/>
  <c r="E410" i="17" s="1"/>
  <c r="E407" i="17" a="1"/>
  <c r="E407" i="17" s="1"/>
  <c r="E501" i="17" a="1"/>
  <c r="E501" i="17" s="1"/>
  <c r="E411" i="17" a="1"/>
  <c r="E411" i="17" s="1"/>
  <c r="E389" i="17" a="1"/>
  <c r="E389" i="17" s="1"/>
  <c r="E379" i="17" a="1"/>
  <c r="E379" i="17" s="1"/>
  <c r="E293" i="13" a="1"/>
  <c r="E293" i="13" s="1"/>
  <c r="E357" i="13" a="1"/>
  <c r="E357" i="13" s="1"/>
  <c r="E421" i="13" a="1"/>
  <c r="E421" i="13" s="1"/>
  <c r="E482" i="13" a="1"/>
  <c r="E482" i="13" s="1"/>
  <c r="E478" i="17" a="1"/>
  <c r="E478" i="17" s="1"/>
  <c r="E338" i="13" a="1"/>
  <c r="E338" i="13" s="1"/>
  <c r="E402" i="13" a="1"/>
  <c r="E402" i="13" s="1"/>
  <c r="E467" i="13" a="1"/>
  <c r="E467" i="13" s="1"/>
  <c r="E531" i="13" a="1"/>
  <c r="E531" i="13" s="1"/>
  <c r="E317" i="13" a="1"/>
  <c r="E317" i="13" s="1"/>
  <c r="E381" i="13" a="1"/>
  <c r="E381" i="13" s="1"/>
  <c r="E445" i="13" a="1"/>
  <c r="E445" i="13" s="1"/>
  <c r="E508" i="13" a="1"/>
  <c r="E508" i="13" s="1"/>
  <c r="E404" i="13" a="1"/>
  <c r="E404" i="13" s="1"/>
  <c r="E330" i="13" a="1"/>
  <c r="E330" i="13" s="1"/>
  <c r="E426" i="13" a="1"/>
  <c r="E426" i="13" s="1"/>
  <c r="E481" i="13" a="1"/>
  <c r="E481" i="13" s="1"/>
  <c r="E311" i="17" a="1"/>
  <c r="E311" i="17" s="1"/>
  <c r="E473" i="17" a="1"/>
  <c r="E473" i="17" s="1"/>
  <c r="E296" i="17" a="1"/>
  <c r="E296" i="17" s="1"/>
  <c r="E286" i="17" a="1"/>
  <c r="E286" i="17" s="1"/>
  <c r="E534" i="17" a="1"/>
  <c r="E534" i="17" s="1"/>
  <c r="E522" i="17" a="1"/>
  <c r="E522" i="17" s="1"/>
  <c r="E328" i="13" a="1"/>
  <c r="E328" i="13" s="1"/>
  <c r="E392" i="13" a="1"/>
  <c r="E392" i="13" s="1"/>
  <c r="E454" i="13" a="1"/>
  <c r="E454" i="13" s="1"/>
  <c r="E518" i="13" a="1"/>
  <c r="E518" i="13" s="1"/>
  <c r="E313" i="13" a="1"/>
  <c r="E313" i="13" s="1"/>
  <c r="E377" i="13" a="1"/>
  <c r="E377" i="13" s="1"/>
  <c r="E441" i="13" a="1"/>
  <c r="E441" i="13" s="1"/>
  <c r="E503" i="13" a="1"/>
  <c r="E503" i="13" s="1"/>
  <c r="E288" i="13" a="1"/>
  <c r="E288" i="13" s="1"/>
  <c r="E352" i="13" a="1"/>
  <c r="E352" i="13" s="1"/>
  <c r="E416" i="13" a="1"/>
  <c r="E416" i="13" s="1"/>
  <c r="E480" i="13" a="1"/>
  <c r="E480" i="13" s="1"/>
  <c r="E289" i="13" a="1"/>
  <c r="E289" i="13" s="1"/>
  <c r="E324" i="13" a="1"/>
  <c r="E324" i="13" s="1"/>
  <c r="E477" i="13" a="1"/>
  <c r="E477" i="13" s="1"/>
  <c r="E372" i="13" a="1"/>
  <c r="E372" i="13" s="1"/>
  <c r="E375" i="13" a="1"/>
  <c r="E375" i="13" s="1"/>
  <c r="E457" i="17" a="1"/>
  <c r="E457" i="17" s="1"/>
  <c r="E525" i="17" a="1"/>
  <c r="E525" i="17" s="1"/>
  <c r="E498" i="17" a="1"/>
  <c r="E498" i="17" s="1"/>
  <c r="E486" i="17" a="1"/>
  <c r="E486" i="17" s="1"/>
  <c r="E474" i="17" a="1"/>
  <c r="E474" i="17" s="1"/>
  <c r="E315" i="13" a="1"/>
  <c r="E315" i="13" s="1"/>
  <c r="E379" i="13" a="1"/>
  <c r="E379" i="13" s="1"/>
  <c r="E443" i="13" a="1"/>
  <c r="E443" i="13" s="1"/>
  <c r="E506" i="13" a="1"/>
  <c r="E506" i="13" s="1"/>
  <c r="E300" i="13" a="1"/>
  <c r="E300" i="13" s="1"/>
  <c r="E364" i="13" a="1"/>
  <c r="E364" i="13" s="1"/>
  <c r="E428" i="13" a="1"/>
  <c r="E428" i="13" s="1"/>
  <c r="E491" i="13" a="1"/>
  <c r="E491" i="13" s="1"/>
  <c r="E278" i="13" a="1"/>
  <c r="E278" i="13" s="1"/>
  <c r="E339" i="13" a="1"/>
  <c r="E339" i="13" s="1"/>
  <c r="E403" i="13" a="1"/>
  <c r="E403" i="13" s="1"/>
  <c r="E468" i="13" a="1"/>
  <c r="E468" i="13" s="1"/>
  <c r="E532" i="13" a="1"/>
  <c r="E532" i="13" s="1"/>
  <c r="E505" i="13" a="1"/>
  <c r="E505" i="13" s="1"/>
  <c r="E420" i="13" a="1"/>
  <c r="E420" i="13" s="1"/>
  <c r="E321" i="13" a="1"/>
  <c r="E321" i="13" s="1"/>
  <c r="E501" i="13" a="1"/>
  <c r="E501" i="13" s="1"/>
  <c r="E433" i="17" a="1"/>
  <c r="E433" i="17" s="1"/>
  <c r="E513" i="17" a="1"/>
  <c r="E513" i="17" s="1"/>
  <c r="E450" i="17" a="1"/>
  <c r="E450" i="17" s="1"/>
  <c r="E440" i="17" a="1"/>
  <c r="E440" i="17" s="1"/>
  <c r="E430" i="17" a="1"/>
  <c r="E430" i="17" s="1"/>
  <c r="E302" i="13" a="1"/>
  <c r="E302" i="13" s="1"/>
  <c r="E366" i="13" a="1"/>
  <c r="E366" i="13" s="1"/>
  <c r="E430" i="13" a="1"/>
  <c r="E430" i="13" s="1"/>
  <c r="E494" i="13" a="1"/>
  <c r="E494" i="13" s="1"/>
  <c r="E287" i="13" a="1"/>
  <c r="E287" i="13" s="1"/>
  <c r="E351" i="13" a="1"/>
  <c r="E351" i="13" s="1"/>
  <c r="E415" i="13" a="1"/>
  <c r="E415" i="13" s="1"/>
  <c r="E479" i="13" a="1"/>
  <c r="E479" i="13" s="1"/>
  <c r="E331" i="17" a="1"/>
  <c r="E331" i="17" s="1"/>
  <c r="E326" i="13" a="1"/>
  <c r="E326" i="13" s="1"/>
  <c r="E390" i="13" a="1"/>
  <c r="E390" i="13" s="1"/>
  <c r="E456" i="13" a="1"/>
  <c r="E456" i="13" s="1"/>
  <c r="E520" i="13" a="1"/>
  <c r="E520" i="13" s="1"/>
  <c r="E457" i="13" a="1"/>
  <c r="E457" i="13" s="1"/>
  <c r="E369" i="13" a="1"/>
  <c r="E369" i="13" s="1"/>
  <c r="E282" i="13" a="1"/>
  <c r="E282" i="13" s="1"/>
  <c r="E529" i="13" a="1"/>
  <c r="E529" i="13" s="1"/>
  <c r="E279" i="17" a="1"/>
  <c r="E279" i="17" s="1"/>
  <c r="E345" i="17" a="1"/>
  <c r="E345" i="17" s="1"/>
  <c r="E409" i="17" a="1"/>
  <c r="E409" i="17" s="1"/>
  <c r="E471" i="17" a="1"/>
  <c r="E471" i="17" s="1"/>
  <c r="E535" i="17" a="1"/>
  <c r="E535" i="17" s="1"/>
  <c r="E339" i="17" a="1"/>
  <c r="E339" i="17" s="1"/>
  <c r="E403" i="17" a="1"/>
  <c r="E403" i="17" s="1"/>
  <c r="E468" i="17" a="1"/>
  <c r="E468" i="17" s="1"/>
  <c r="E532" i="17" a="1"/>
  <c r="E532" i="17" s="1"/>
  <c r="E337" i="17" a="1"/>
  <c r="E337" i="17" s="1"/>
  <c r="E284" i="17" a="1"/>
  <c r="E284" i="17" s="1"/>
  <c r="E348" i="17" a="1"/>
  <c r="E348" i="17" s="1"/>
  <c r="E412" i="17" a="1"/>
  <c r="E412" i="17" s="1"/>
  <c r="E475" i="17" a="1"/>
  <c r="E475" i="17" s="1"/>
  <c r="E282" i="17" a="1"/>
  <c r="E282" i="17" s="1"/>
  <c r="E342" i="17" a="1"/>
  <c r="E342" i="17" s="1"/>
  <c r="E406" i="17" a="1"/>
  <c r="E406" i="17" s="1"/>
  <c r="E472" i="17" a="1"/>
  <c r="E472" i="17" s="1"/>
  <c r="E277" i="17" a="1"/>
  <c r="E277" i="17" s="1"/>
  <c r="E340" i="17" a="1"/>
  <c r="E340" i="17" s="1"/>
  <c r="E404" i="17" a="1"/>
  <c r="E404" i="17" s="1"/>
  <c r="E469" i="17" a="1"/>
  <c r="E469" i="17" s="1"/>
  <c r="E335" i="17" a="1"/>
  <c r="E335" i="17" s="1"/>
  <c r="E399" i="17" a="1"/>
  <c r="E399" i="17" s="1"/>
  <c r="E463" i="17" a="1"/>
  <c r="E463" i="17" s="1"/>
  <c r="E527" i="17" a="1"/>
  <c r="E527" i="17" s="1"/>
  <c r="E333" i="17" a="1"/>
  <c r="E333" i="17" s="1"/>
  <c r="E397" i="17" a="1"/>
  <c r="E397" i="17" s="1"/>
  <c r="E460" i="17" a="1"/>
  <c r="E460" i="17" s="1"/>
  <c r="E524" i="17" a="1"/>
  <c r="E524" i="17" s="1"/>
  <c r="E306" i="17" a="1"/>
  <c r="E306" i="17" s="1"/>
  <c r="E370" i="17" a="1"/>
  <c r="E370" i="17" s="1"/>
  <c r="E434" i="17" a="1"/>
  <c r="E434" i="17" s="1"/>
  <c r="E499" i="17" a="1"/>
  <c r="E499" i="17" s="1"/>
  <c r="E304" i="17" a="1"/>
  <c r="E304" i="17" s="1"/>
  <c r="E368" i="17" a="1"/>
  <c r="E368" i="17" s="1"/>
  <c r="E432" i="17" a="1"/>
  <c r="E432" i="17" s="1"/>
  <c r="E496" i="17" a="1"/>
  <c r="E496" i="17" s="1"/>
  <c r="E298" i="17" a="1"/>
  <c r="E298" i="17" s="1"/>
  <c r="E362" i="17" a="1"/>
  <c r="E362" i="17" s="1"/>
  <c r="E426" i="17" a="1"/>
  <c r="E426" i="17" s="1"/>
  <c r="E439" i="17" a="1"/>
  <c r="E439" i="17" s="1"/>
  <c r="E517" i="17" a="1"/>
  <c r="E517" i="17" s="1"/>
  <c r="E466" i="17" a="1"/>
  <c r="E466" i="17" s="1"/>
  <c r="E454" i="17" a="1"/>
  <c r="E454" i="17" s="1"/>
  <c r="E443" i="17" a="1"/>
  <c r="E443" i="17" s="1"/>
  <c r="E309" i="13" a="1"/>
  <c r="E309" i="13" s="1"/>
  <c r="E373" i="13" a="1"/>
  <c r="E373" i="13" s="1"/>
  <c r="E437" i="13" a="1"/>
  <c r="E437" i="13" s="1"/>
  <c r="E498" i="13" a="1"/>
  <c r="E498" i="13" s="1"/>
  <c r="E290" i="13" a="1"/>
  <c r="E290" i="13" s="1"/>
  <c r="E354" i="13" a="1"/>
  <c r="E354" i="13" s="1"/>
  <c r="E418" i="13" a="1"/>
  <c r="E418" i="13" s="1"/>
  <c r="E483" i="13" a="1"/>
  <c r="E483" i="13" s="1"/>
  <c r="E382" i="17" a="1"/>
  <c r="E382" i="17" s="1"/>
  <c r="E333" i="13" a="1"/>
  <c r="E333" i="13" s="1"/>
  <c r="E397" i="13" a="1"/>
  <c r="E397" i="13" s="1"/>
  <c r="E460" i="13" a="1"/>
  <c r="E460" i="13" s="1"/>
  <c r="E524" i="13" a="1"/>
  <c r="E524" i="13" s="1"/>
  <c r="E473" i="13" a="1"/>
  <c r="E473" i="13" s="1"/>
  <c r="E394" i="13" a="1"/>
  <c r="E394" i="13" s="1"/>
  <c r="E295" i="13" a="1"/>
  <c r="E295" i="13" s="1"/>
  <c r="E311" i="13" a="1"/>
  <c r="E311" i="13" s="1"/>
  <c r="E375" i="17" a="1"/>
  <c r="E375" i="17" s="1"/>
  <c r="E489" i="17" a="1"/>
  <c r="E489" i="17" s="1"/>
  <c r="E360" i="17" a="1"/>
  <c r="E360" i="17" s="1"/>
  <c r="E350" i="17" a="1"/>
  <c r="E350" i="17" s="1"/>
  <c r="E328" i="17" a="1"/>
  <c r="E328" i="17" s="1"/>
  <c r="E526" i="17" a="1"/>
  <c r="E526" i="17" s="1"/>
  <c r="E344" i="13" a="1"/>
  <c r="E344" i="13" s="1"/>
  <c r="E408" i="13" a="1"/>
  <c r="E408" i="13" s="1"/>
  <c r="E470" i="13" a="1"/>
  <c r="E470" i="13" s="1"/>
  <c r="E534" i="13" a="1"/>
  <c r="E534" i="13" s="1"/>
  <c r="E329" i="13" a="1"/>
  <c r="E329" i="13" s="1"/>
  <c r="E393" i="13" a="1"/>
  <c r="E393" i="13" s="1"/>
  <c r="E455" i="13" a="1"/>
  <c r="E455" i="13" s="1"/>
  <c r="E519" i="13" a="1"/>
  <c r="E519" i="13" s="1"/>
  <c r="E304" i="13" a="1"/>
  <c r="E304" i="13" s="1"/>
  <c r="E368" i="13" a="1"/>
  <c r="E368" i="13" s="1"/>
  <c r="E432" i="13" a="1"/>
  <c r="E432" i="13" s="1"/>
  <c r="E496" i="13" a="1"/>
  <c r="E496" i="13" s="1"/>
  <c r="E353" i="13" a="1"/>
  <c r="E353" i="13" s="1"/>
  <c r="E279" i="13" a="1"/>
  <c r="E279" i="13" s="1"/>
  <c r="E298" i="13" a="1"/>
  <c r="E298" i="13" s="1"/>
  <c r="E436" i="13" a="1"/>
  <c r="E436" i="13" s="1"/>
  <c r="E327" i="17" a="1"/>
  <c r="E327" i="17" s="1"/>
  <c r="E477" i="17" a="1"/>
  <c r="E477" i="17" s="1"/>
  <c r="E309" i="17" a="1"/>
  <c r="E309" i="17" s="1"/>
  <c r="E299" i="17" a="1"/>
  <c r="E299" i="17" s="1"/>
  <c r="E278" i="17" a="1"/>
  <c r="E278" i="17" s="1"/>
  <c r="E357" i="17" a="1"/>
  <c r="E357" i="17" s="1"/>
  <c r="E331" i="13" a="1"/>
  <c r="E331" i="13" s="1"/>
  <c r="E395" i="13" a="1"/>
  <c r="E395" i="13" s="1"/>
  <c r="E458" i="13" a="1"/>
  <c r="E458" i="13" s="1"/>
  <c r="E522" i="13" a="1"/>
  <c r="E522" i="13" s="1"/>
  <c r="E316" i="13" a="1"/>
  <c r="E316" i="13" s="1"/>
  <c r="E380" i="13" a="1"/>
  <c r="E380" i="13" s="1"/>
  <c r="E444" i="13" a="1"/>
  <c r="E444" i="13" s="1"/>
  <c r="E507" i="13" a="1"/>
  <c r="E507" i="13" s="1"/>
  <c r="E291" i="13" a="1"/>
  <c r="E291" i="13" s="1"/>
  <c r="E355" i="13" a="1"/>
  <c r="E355" i="13" s="1"/>
  <c r="E419" i="13" a="1"/>
  <c r="E419" i="13" s="1"/>
  <c r="E484" i="13" a="1"/>
  <c r="E484" i="13" s="1"/>
  <c r="E314" i="13" a="1"/>
  <c r="E314" i="13" s="1"/>
  <c r="E453" i="13" a="1"/>
  <c r="E453" i="13" s="1"/>
  <c r="E493" i="13" a="1"/>
  <c r="E493" i="13" s="1"/>
  <c r="E385" i="13" a="1"/>
  <c r="E385" i="13" s="1"/>
  <c r="E401" i="13" a="1"/>
  <c r="E401" i="13" s="1"/>
  <c r="E461" i="17" a="1"/>
  <c r="E461" i="17" s="1"/>
  <c r="E529" i="17" a="1"/>
  <c r="E529" i="17" s="1"/>
  <c r="E514" i="17" a="1"/>
  <c r="E514" i="17" s="1"/>
  <c r="E502" i="17" a="1"/>
  <c r="E502" i="17" s="1"/>
  <c r="E490" i="17" a="1"/>
  <c r="E490" i="17" s="1"/>
  <c r="E318" i="13" a="1"/>
  <c r="E318" i="13" s="1"/>
  <c r="E382" i="13" a="1"/>
  <c r="E382" i="13" s="1"/>
  <c r="E446" i="13" a="1"/>
  <c r="E446" i="13" s="1"/>
  <c r="E510" i="13" a="1"/>
  <c r="E510" i="13" s="1"/>
  <c r="E303" i="13" a="1"/>
  <c r="E303" i="13" s="1"/>
  <c r="E367" i="13" a="1"/>
  <c r="E367" i="13" s="1"/>
  <c r="E431" i="13" a="1"/>
  <c r="E431" i="13" s="1"/>
  <c r="E495" i="13" a="1"/>
  <c r="E495" i="13" s="1"/>
  <c r="E281" i="13" a="1"/>
  <c r="E281" i="13" s="1"/>
  <c r="E342" i="13" a="1"/>
  <c r="E342" i="13" s="1"/>
  <c r="E406" i="13" a="1"/>
  <c r="E406" i="13" s="1"/>
  <c r="E472" i="13" a="1"/>
  <c r="E472" i="13" s="1"/>
  <c r="E293" i="17" a="1"/>
  <c r="E293" i="17" s="1"/>
  <c r="E521" i="13" a="1"/>
  <c r="E521" i="13" s="1"/>
  <c r="E433" i="13" a="1"/>
  <c r="E433" i="13" s="1"/>
  <c r="E346" i="13" a="1"/>
  <c r="E346" i="13" s="1"/>
  <c r="E446" i="17" a="1"/>
  <c r="E446" i="17" s="1"/>
  <c r="E297" i="17" a="1"/>
  <c r="E297" i="17" s="1"/>
  <c r="E361" i="17" a="1"/>
  <c r="E361" i="17" s="1"/>
  <c r="E425" i="17" a="1"/>
  <c r="E425" i="17" s="1"/>
  <c r="E487" i="17" a="1"/>
  <c r="E487" i="17" s="1"/>
  <c r="E291" i="17" a="1"/>
  <c r="E291" i="17" s="1"/>
  <c r="E355" i="17" a="1"/>
  <c r="E355" i="17" s="1"/>
  <c r="E419" i="17" a="1"/>
  <c r="E419" i="17" s="1"/>
  <c r="E484" i="17" a="1"/>
  <c r="E484" i="17" s="1"/>
  <c r="E289" i="17" a="1"/>
  <c r="E289" i="17" s="1"/>
  <c r="E353" i="17" a="1"/>
  <c r="E353" i="17" s="1"/>
  <c r="E300" i="17" a="1"/>
  <c r="E300" i="17" s="1"/>
  <c r="E364" i="17" a="1"/>
  <c r="E364" i="17" s="1"/>
  <c r="E428" i="17" a="1"/>
  <c r="E428" i="17" s="1"/>
  <c r="E491" i="17" a="1"/>
  <c r="E491" i="17" s="1"/>
  <c r="E294" i="17" a="1"/>
  <c r="E294" i="17" s="1"/>
  <c r="E358" i="17" a="1"/>
  <c r="E358" i="17" s="1"/>
  <c r="E422" i="17" a="1"/>
  <c r="E422" i="17" s="1"/>
  <c r="E488" i="17" a="1"/>
  <c r="E488" i="17" s="1"/>
  <c r="E292" i="17" a="1"/>
  <c r="E292" i="17" s="1"/>
  <c r="E356" i="17" a="1"/>
  <c r="E356" i="17" s="1"/>
  <c r="E420" i="17" a="1"/>
  <c r="E420" i="17" s="1"/>
  <c r="E287" i="17" a="1"/>
  <c r="E287" i="17" s="1"/>
  <c r="E351" i="17" a="1"/>
  <c r="E351" i="17" s="1"/>
  <c r="E415" i="17" a="1"/>
  <c r="E415" i="17" s="1"/>
  <c r="E479" i="17" a="1"/>
  <c r="E479" i="17" s="1"/>
  <c r="E285" i="17" a="1"/>
  <c r="E285" i="17" s="1"/>
  <c r="E349" i="17" a="1"/>
  <c r="E349" i="17" s="1"/>
  <c r="E413" i="17" a="1"/>
  <c r="E413" i="17" s="1"/>
  <c r="E476" i="17" a="1"/>
  <c r="E476" i="17" s="1"/>
  <c r="E280" i="17" a="1"/>
  <c r="E280" i="17" s="1"/>
  <c r="E322" i="17" a="1"/>
  <c r="E322" i="17" s="1"/>
  <c r="E386" i="17" a="1"/>
  <c r="E386" i="17" s="1"/>
  <c r="E451" i="17" a="1"/>
  <c r="E451" i="17" s="1"/>
  <c r="E515" i="17" a="1"/>
  <c r="E515" i="17" s="1"/>
  <c r="E320" i="17" a="1"/>
  <c r="E320" i="17" s="1"/>
  <c r="E384" i="17" a="1"/>
  <c r="E384" i="17" s="1"/>
  <c r="E448" i="17" a="1"/>
  <c r="E448" i="17" s="1"/>
  <c r="E512" i="17" a="1"/>
  <c r="E512" i="17" s="1"/>
  <c r="E314" i="17" a="1"/>
  <c r="E314" i="17" s="1"/>
  <c r="E378" i="17" a="1"/>
  <c r="E378" i="17" s="1"/>
  <c r="E442" i="17" a="1"/>
  <c r="E442" i="17" s="1"/>
  <c r="E465" i="17" a="1"/>
  <c r="E465" i="17" s="1"/>
  <c r="E533" i="17" a="1"/>
  <c r="E533" i="17" s="1"/>
  <c r="E530" i="17" a="1"/>
  <c r="E530" i="17" s="1"/>
  <c r="E518" i="17" a="1"/>
  <c r="E518" i="17" s="1"/>
  <c r="E506" i="17" a="1"/>
  <c r="E506" i="17" s="1"/>
  <c r="E325" i="13" a="1"/>
  <c r="E325" i="13" s="1"/>
  <c r="E389" i="13" a="1"/>
  <c r="E389" i="13" s="1"/>
  <c r="E450" i="13" a="1"/>
  <c r="E450" i="13" s="1"/>
  <c r="E514" i="13" a="1"/>
  <c r="E514" i="13" s="1"/>
  <c r="E306" i="13" a="1"/>
  <c r="E306" i="13" s="1"/>
  <c r="E370" i="13" a="1"/>
  <c r="E370" i="13" s="1"/>
  <c r="E434" i="13" a="1"/>
  <c r="E434" i="13" s="1"/>
  <c r="E499" i="13" a="1"/>
  <c r="E499" i="13" s="1"/>
  <c r="E285" i="13" a="1"/>
  <c r="E285" i="13" s="1"/>
  <c r="E349" i="13" a="1"/>
  <c r="E349" i="13" s="1"/>
  <c r="E413" i="13" a="1"/>
  <c r="E413" i="13" s="1"/>
  <c r="E476" i="13" a="1"/>
  <c r="E476" i="13" s="1"/>
  <c r="E510" i="17" a="1"/>
  <c r="E510" i="17" s="1"/>
  <c r="E277" i="13" a="1"/>
  <c r="E277" i="13" s="1"/>
  <c r="E461" i="13" a="1"/>
  <c r="E461" i="13" s="1"/>
  <c r="E359" i="13" a="1"/>
  <c r="E359" i="13" s="1"/>
  <c r="E337" i="13" a="1"/>
  <c r="E337" i="13" s="1"/>
  <c r="E417" i="17" a="1"/>
  <c r="E417" i="17" s="1"/>
  <c r="E505" i="17" a="1"/>
  <c r="E505" i="17" s="1"/>
  <c r="E424" i="17" a="1"/>
  <c r="E424" i="17" s="1"/>
  <c r="E414" i="17" a="1"/>
  <c r="E414" i="17" s="1"/>
  <c r="E392" i="17" a="1"/>
  <c r="E392" i="17" s="1"/>
  <c r="E296" i="13" a="1"/>
  <c r="E296" i="13" s="1"/>
  <c r="E360" i="13" a="1"/>
  <c r="E360" i="13" s="1"/>
  <c r="E424" i="13" a="1"/>
  <c r="E424" i="13" s="1"/>
  <c r="E486" i="13" a="1"/>
  <c r="E486" i="13" s="1"/>
  <c r="E280" i="13" a="1"/>
  <c r="E280" i="13" s="1"/>
  <c r="E345" i="13" a="1"/>
  <c r="E345" i="13" s="1"/>
  <c r="E409" i="13" a="1"/>
  <c r="E409" i="13" s="1"/>
  <c r="E471" i="13" a="1"/>
  <c r="E471" i="13" s="1"/>
  <c r="E535" i="13" a="1"/>
  <c r="E535" i="13" s="1"/>
  <c r="E320" i="13" a="1"/>
  <c r="E320" i="13" s="1"/>
  <c r="E384" i="13" a="1"/>
  <c r="E384" i="13" s="1"/>
  <c r="E448" i="13" a="1"/>
  <c r="E448" i="13" s="1"/>
  <c r="E512" i="13" a="1"/>
  <c r="E512" i="13" s="1"/>
  <c r="E417" i="13" a="1"/>
  <c r="E417" i="13" s="1"/>
  <c r="E343" i="13" a="1"/>
  <c r="E343" i="13" s="1"/>
  <c r="E485" i="13" a="1"/>
  <c r="E485" i="13" s="1"/>
  <c r="E497" i="13" a="1"/>
  <c r="E497" i="13" s="1"/>
  <c r="E391" i="17" a="1"/>
  <c r="E391" i="17" s="1"/>
  <c r="E493" i="17" a="1"/>
  <c r="E493" i="17" s="1"/>
  <c r="E373" i="17" a="1"/>
  <c r="E373" i="17" s="1"/>
  <c r="E363" i="17" a="1"/>
  <c r="E363" i="17" s="1"/>
  <c r="E341" i="17" a="1"/>
  <c r="E341" i="17" s="1"/>
  <c r="E283" i="13" a="1"/>
  <c r="E283" i="13" s="1"/>
  <c r="E347" i="13" a="1"/>
  <c r="E347" i="13" s="1"/>
  <c r="E411" i="13" a="1"/>
  <c r="E411" i="13" s="1"/>
  <c r="E474" i="13" a="1"/>
  <c r="E474" i="13" s="1"/>
  <c r="E318" i="17" a="1"/>
  <c r="E318" i="17" s="1"/>
  <c r="E332" i="13" a="1"/>
  <c r="E332" i="13" s="1"/>
  <c r="E396" i="13" a="1"/>
  <c r="E396" i="13" s="1"/>
  <c r="E459" i="13" a="1"/>
  <c r="E459" i="13" s="1"/>
  <c r="E523" i="13" a="1"/>
  <c r="E523" i="13" s="1"/>
  <c r="E307" i="13" a="1"/>
  <c r="E307" i="13" s="1"/>
  <c r="E371" i="13" a="1"/>
  <c r="E371" i="13" s="1"/>
  <c r="E435" i="13" a="1"/>
  <c r="E435" i="13" s="1"/>
  <c r="E500" i="13" a="1"/>
  <c r="E500" i="13" s="1"/>
  <c r="E378" i="13" a="1"/>
  <c r="E378" i="13" s="1"/>
  <c r="E292" i="13" a="1"/>
  <c r="E292" i="13" s="1"/>
  <c r="E362" i="13" a="1"/>
  <c r="E362" i="13" s="1"/>
  <c r="E449" i="13" a="1"/>
  <c r="E449" i="13" s="1"/>
  <c r="E343" i="17" a="1"/>
  <c r="E343" i="17" s="1"/>
  <c r="E481" i="17" a="1"/>
  <c r="E481" i="17" s="1"/>
  <c r="E334" i="17" a="1"/>
  <c r="E334" i="17" s="1"/>
  <c r="E312" i="17" a="1"/>
  <c r="E312" i="17" s="1"/>
  <c r="E302" i="17" a="1"/>
  <c r="E302" i="17" s="1"/>
  <c r="E408" i="17" a="1"/>
  <c r="E408" i="17" s="1"/>
  <c r="E334" i="13" a="1"/>
  <c r="E334" i="13" s="1"/>
  <c r="E398" i="13" a="1"/>
  <c r="E398" i="13" s="1"/>
  <c r="E462" i="13" a="1"/>
  <c r="E462" i="13" s="1"/>
  <c r="E526" i="13" a="1"/>
  <c r="E526" i="13" s="1"/>
  <c r="E319" i="13" a="1"/>
  <c r="E319" i="13" s="1"/>
  <c r="E383" i="13" a="1"/>
  <c r="E383" i="13" s="1"/>
  <c r="E447" i="13" a="1"/>
  <c r="E447" i="13" s="1"/>
  <c r="E511" i="13" a="1"/>
  <c r="E511" i="13" s="1"/>
  <c r="E294" i="13" a="1"/>
  <c r="E294" i="13" s="1"/>
  <c r="E358" i="13" a="1"/>
  <c r="E358" i="13" s="1"/>
  <c r="E422" i="13" a="1"/>
  <c r="E422" i="13" s="1"/>
  <c r="E488" i="13" a="1"/>
  <c r="E488" i="13" s="1"/>
  <c r="E327" i="13" a="1"/>
  <c r="E327" i="13" s="1"/>
  <c r="E533" i="13" a="1"/>
  <c r="E533" i="13" s="1"/>
  <c r="E509" i="13" a="1"/>
  <c r="E509" i="13" s="1"/>
  <c r="E410" i="13" a="1"/>
  <c r="E410" i="13" s="1"/>
  <c r="E469" i="13" a="1"/>
  <c r="E469" i="13" s="1"/>
  <c r="E18" i="9"/>
  <c r="E313" i="17" a="1"/>
  <c r="E313" i="17" s="1"/>
  <c r="E377" i="17" a="1"/>
  <c r="E377" i="17" s="1"/>
  <c r="E441" i="17" a="1"/>
  <c r="E441" i="17" s="1"/>
  <c r="E503" i="17" a="1"/>
  <c r="E503" i="17" s="1"/>
  <c r="E307" i="17" a="1"/>
  <c r="E307" i="17" s="1"/>
  <c r="E371" i="17" a="1"/>
  <c r="E371" i="17" s="1"/>
  <c r="E435" i="17" a="1"/>
  <c r="E435" i="17" s="1"/>
  <c r="E500" i="17" a="1"/>
  <c r="E500" i="17" s="1"/>
  <c r="E305" i="17" a="1"/>
  <c r="E305" i="17" s="1"/>
  <c r="E369" i="17" a="1"/>
  <c r="E369" i="17" s="1"/>
  <c r="E316" i="17" a="1"/>
  <c r="E316" i="17" s="1"/>
  <c r="E380" i="17" a="1"/>
  <c r="E380" i="17" s="1"/>
  <c r="E444" i="17" a="1"/>
  <c r="E444" i="17" s="1"/>
  <c r="E507" i="17" a="1"/>
  <c r="E507" i="17" s="1"/>
  <c r="E310" i="17" a="1"/>
  <c r="E310" i="17" s="1"/>
  <c r="E374" i="17" a="1"/>
  <c r="E374" i="17" s="1"/>
  <c r="E438" i="17" a="1"/>
  <c r="E438" i="17" s="1"/>
  <c r="E504" i="17" a="1"/>
  <c r="E504" i="17" s="1"/>
  <c r="E308" i="17" a="1"/>
  <c r="E308" i="17" s="1"/>
  <c r="E372" i="17" a="1"/>
  <c r="E372" i="17" s="1"/>
  <c r="E436" i="17" a="1"/>
  <c r="E436" i="17" s="1"/>
  <c r="E303" i="17" a="1"/>
  <c r="E303" i="17" s="1"/>
  <c r="E367" i="17" a="1"/>
  <c r="E367" i="17" s="1"/>
  <c r="E431" i="17" a="1"/>
  <c r="E431" i="17" s="1"/>
  <c r="E495" i="17" a="1"/>
  <c r="E495" i="17" s="1"/>
  <c r="E301" i="17" a="1"/>
  <c r="E301" i="17" s="1"/>
  <c r="E365" i="17" a="1"/>
  <c r="E365" i="17" s="1"/>
  <c r="E429" i="17" a="1"/>
  <c r="E429" i="17" s="1"/>
  <c r="E492" i="17" a="1"/>
  <c r="E492" i="17" s="1"/>
  <c r="E295" i="17" a="1"/>
  <c r="E295" i="17" s="1"/>
  <c r="E338" i="17" a="1"/>
  <c r="E338" i="17" s="1"/>
  <c r="E402" i="17" a="1"/>
  <c r="E402" i="17" s="1"/>
  <c r="E467" i="17" a="1"/>
  <c r="E467" i="17" s="1"/>
  <c r="E531" i="17" a="1"/>
  <c r="E531" i="17" s="1"/>
  <c r="E336" i="17" a="1"/>
  <c r="E336" i="17" s="1"/>
  <c r="E400" i="17" a="1"/>
  <c r="E400" i="17" s="1"/>
  <c r="E464" i="17" a="1"/>
  <c r="E464" i="17" s="1"/>
  <c r="E528" i="17" a="1"/>
  <c r="E528" i="17" s="1"/>
  <c r="E330" i="17" a="1"/>
  <c r="E330" i="17" s="1"/>
  <c r="E394" i="17" a="1"/>
  <c r="E394" i="17" s="1"/>
  <c r="E359" i="17" a="1"/>
  <c r="E359" i="17" s="1"/>
  <c r="E485" i="17" a="1"/>
  <c r="E485" i="17" s="1"/>
  <c r="E347" i="17" a="1"/>
  <c r="E347" i="17" s="1"/>
  <c r="E325" i="17" a="1"/>
  <c r="E325" i="17" s="1"/>
  <c r="E315" i="17" a="1"/>
  <c r="E315" i="17" s="1"/>
  <c r="E462" i="17" a="1"/>
  <c r="E462" i="17" s="1"/>
  <c r="E341" i="13" a="1"/>
  <c r="E341" i="13" s="1"/>
  <c r="E405" i="13" a="1"/>
  <c r="E405" i="13" s="1"/>
  <c r="E466" i="13" a="1"/>
  <c r="E466" i="13" s="1"/>
  <c r="E530" i="13" a="1"/>
  <c r="E530" i="13" s="1"/>
  <c r="E322" i="13" a="1"/>
  <c r="E322" i="13" s="1"/>
  <c r="E386" i="13" a="1"/>
  <c r="E386" i="13" s="1"/>
  <c r="E451" i="13" a="1"/>
  <c r="E451" i="13" s="1"/>
  <c r="E515" i="13" a="1"/>
  <c r="E515" i="13" s="1"/>
  <c r="E301" i="13" a="1"/>
  <c r="E301" i="13" s="1"/>
  <c r="E365" i="13" a="1"/>
  <c r="E365" i="13" s="1"/>
  <c r="E429" i="13" a="1"/>
  <c r="E429" i="13" s="1"/>
  <c r="E492" i="13" a="1"/>
  <c r="E492" i="13" s="1"/>
  <c r="E340" i="13" a="1"/>
  <c r="E340" i="13" s="1"/>
  <c r="E344" i="17" a="1"/>
  <c r="E344" i="17" s="1"/>
  <c r="E525" i="13" a="1"/>
  <c r="E525" i="13" s="1"/>
  <c r="E423" i="13" a="1"/>
  <c r="E423" i="13" s="1"/>
  <c r="E517" i="13" a="1"/>
  <c r="E517" i="13" s="1"/>
  <c r="E449" i="17" a="1"/>
  <c r="E449" i="17" s="1"/>
  <c r="E521" i="17" a="1"/>
  <c r="E521" i="17" s="1"/>
  <c r="E482" i="17" a="1"/>
  <c r="E482" i="17" s="1"/>
  <c r="E470" i="17" a="1"/>
  <c r="E470" i="17" s="1"/>
  <c r="E458" i="17" a="1"/>
  <c r="E458" i="17" s="1"/>
  <c r="E312" i="13" a="1"/>
  <c r="E312" i="13" s="1"/>
  <c r="E376" i="13" a="1"/>
  <c r="E376" i="13" s="1"/>
  <c r="E440" i="13" a="1"/>
  <c r="E440" i="13" s="1"/>
  <c r="E502" i="13" a="1"/>
  <c r="E502" i="13" s="1"/>
  <c r="E297" i="13" a="1"/>
  <c r="E297" i="13" s="1"/>
  <c r="E361" i="13" a="1"/>
  <c r="E361" i="13" s="1"/>
  <c r="E425" i="13" a="1"/>
  <c r="E425" i="13" s="1"/>
  <c r="E487" i="13" a="1"/>
  <c r="E487" i="13" s="1"/>
  <c r="E494" i="17" a="1"/>
  <c r="E494" i="17" s="1"/>
  <c r="E336" i="13" a="1"/>
  <c r="E336" i="13" s="1"/>
  <c r="E400" i="13" a="1"/>
  <c r="E400" i="13" s="1"/>
  <c r="E464" i="13" a="1"/>
  <c r="E464" i="13" s="1"/>
  <c r="E528" i="13" a="1"/>
  <c r="E528" i="13" s="1"/>
  <c r="E489" i="13" a="1"/>
  <c r="E489" i="13" s="1"/>
  <c r="E407" i="13" a="1"/>
  <c r="E407" i="13" s="1"/>
  <c r="E308" i="13" a="1"/>
  <c r="E308" i="13" s="1"/>
  <c r="E439" i="13" a="1"/>
  <c r="E439" i="13" s="1"/>
  <c r="E423" i="17" a="1"/>
  <c r="E423" i="17" s="1"/>
  <c r="E509" i="17" a="1"/>
  <c r="E509" i="17" s="1"/>
  <c r="E437" i="17" a="1"/>
  <c r="E437" i="17" s="1"/>
  <c r="E427" i="17" a="1"/>
  <c r="E427" i="17" s="1"/>
  <c r="E405" i="17" a="1"/>
  <c r="E405" i="17" s="1"/>
  <c r="E299" i="13" a="1"/>
  <c r="E299" i="13" s="1"/>
  <c r="E363" i="13" a="1"/>
  <c r="E363" i="13" s="1"/>
  <c r="E427" i="13" a="1"/>
  <c r="E427" i="13" s="1"/>
  <c r="E490" i="13" a="1"/>
  <c r="E490" i="13" s="1"/>
  <c r="E284" i="13" a="1"/>
  <c r="E284" i="13" s="1"/>
  <c r="E348" i="13" a="1"/>
  <c r="E348" i="13" s="1"/>
  <c r="E412" i="13" a="1"/>
  <c r="E412" i="13" s="1"/>
  <c r="E475" i="13" a="1"/>
  <c r="E475" i="13" s="1"/>
  <c r="E281" i="17" a="1"/>
  <c r="E281" i="17" s="1"/>
  <c r="E323" i="13" a="1"/>
  <c r="E323" i="13" s="1"/>
  <c r="E387" i="13" a="1"/>
  <c r="E387" i="13" s="1"/>
  <c r="E452" i="13" a="1"/>
  <c r="E452" i="13" s="1"/>
  <c r="E516" i="13" a="1"/>
  <c r="E516" i="13" s="1"/>
  <c r="E442" i="13" a="1"/>
  <c r="E442" i="13" s="1"/>
  <c r="E356" i="13" a="1"/>
  <c r="E356" i="13" s="1"/>
  <c r="E395" i="17" a="1"/>
  <c r="E395" i="17" s="1"/>
  <c r="E513" i="13" a="1"/>
  <c r="E513" i="13" s="1"/>
  <c r="E401" i="17" a="1"/>
  <c r="E401" i="17" s="1"/>
  <c r="E497" i="17" a="1"/>
  <c r="E497" i="17" s="1"/>
  <c r="E398" i="17" a="1"/>
  <c r="E398" i="17" s="1"/>
  <c r="E376" i="17" a="1"/>
  <c r="E376" i="17" s="1"/>
  <c r="E366" i="17" a="1"/>
  <c r="E366" i="17" s="1"/>
  <c r="E286" i="13" a="1"/>
  <c r="E286" i="13" s="1"/>
  <c r="E350" i="13" a="1"/>
  <c r="E350" i="13" s="1"/>
  <c r="E414" i="13" a="1"/>
  <c r="E414" i="13" s="1"/>
  <c r="E478" i="13" a="1"/>
  <c r="E478" i="13" s="1"/>
  <c r="E421" i="17" a="1"/>
  <c r="E421" i="17" s="1"/>
  <c r="E335" i="13" a="1"/>
  <c r="E335" i="13" s="1"/>
  <c r="E399" i="13" a="1"/>
  <c r="E399" i="13" s="1"/>
  <c r="E463" i="13" a="1"/>
  <c r="E463" i="13" s="1"/>
  <c r="E527" i="13" a="1"/>
  <c r="E527" i="13" s="1"/>
  <c r="E310" i="13" a="1"/>
  <c r="E310" i="13" s="1"/>
  <c r="E374" i="13" a="1"/>
  <c r="E374" i="13" s="1"/>
  <c r="E438" i="13" a="1"/>
  <c r="E438" i="13" s="1"/>
  <c r="E504" i="13" a="1"/>
  <c r="E504" i="13" s="1"/>
  <c r="E391" i="13" a="1"/>
  <c r="E391" i="13" s="1"/>
  <c r="E305" i="13" a="1"/>
  <c r="E305" i="13" s="1"/>
  <c r="E388" i="13" a="1"/>
  <c r="E388" i="13" s="1"/>
  <c r="E465" i="13" a="1"/>
  <c r="E465" i="13" s="1"/>
  <c r="F22" i="10"/>
  <c r="F23" i="10" s="1"/>
  <c r="F16" i="12"/>
  <c r="F22" i="12" s="1"/>
  <c r="G794" i="17"/>
  <c r="G1059" i="17" s="1"/>
  <c r="G1324" i="17" s="1"/>
  <c r="H796" i="17" l="1"/>
  <c r="H1061" i="17" s="1"/>
  <c r="H1326" i="17" s="1"/>
  <c r="E570" i="13"/>
  <c r="E835" i="13" s="1"/>
  <c r="E1100" i="13" s="1"/>
  <c r="E639" i="13"/>
  <c r="E904" i="13" s="1"/>
  <c r="E1169" i="13" s="1"/>
  <c r="F599" i="13"/>
  <c r="F864" i="13" s="1"/>
  <c r="E664" i="13"/>
  <c r="E929" i="13" s="1"/>
  <c r="E1194" i="13" s="1"/>
  <c r="E778" i="13"/>
  <c r="E1043" i="13" s="1"/>
  <c r="E1308" i="13" s="1"/>
  <c r="E549" i="13"/>
  <c r="E814" i="13" s="1"/>
  <c r="E1079" i="13" s="1"/>
  <c r="E672" i="13"/>
  <c r="E937" i="13" s="1"/>
  <c r="E1202" i="13" s="1"/>
  <c r="E705" i="13"/>
  <c r="E970" i="13" s="1"/>
  <c r="E1235" i="13" s="1"/>
  <c r="E605" i="13"/>
  <c r="E870" i="13" s="1"/>
  <c r="E1135" i="13" s="1"/>
  <c r="E606" i="13"/>
  <c r="E871" i="13" s="1"/>
  <c r="E1136" i="13" s="1"/>
  <c r="E734" i="13"/>
  <c r="E999" i="13" s="1"/>
  <c r="E1264" i="13" s="1"/>
  <c r="E584" i="13"/>
  <c r="E849" i="13" s="1"/>
  <c r="E1114" i="13" s="1"/>
  <c r="E627" i="13"/>
  <c r="E892" i="13" s="1"/>
  <c r="E739" i="13"/>
  <c r="E1004" i="13" s="1"/>
  <c r="E1269" i="13" s="1"/>
  <c r="E682" i="13"/>
  <c r="E947" i="13" s="1"/>
  <c r="E1212" i="13" s="1"/>
  <c r="E625" i="13"/>
  <c r="E890" i="13" s="1"/>
  <c r="E741" i="13"/>
  <c r="E1006" i="13" s="1"/>
  <c r="E1271" i="13" s="1"/>
  <c r="E696" i="13"/>
  <c r="E961" i="13" s="1"/>
  <c r="E666" i="13"/>
  <c r="E931" i="13" s="1"/>
  <c r="E1196" i="13" s="1"/>
  <c r="E581" i="13"/>
  <c r="E846" i="13" s="1"/>
  <c r="E1111" i="13" s="1"/>
  <c r="E563" i="13"/>
  <c r="E828" i="13" s="1"/>
  <c r="E1093" i="13" s="1"/>
  <c r="E735" i="13"/>
  <c r="E1000" i="13" s="1"/>
  <c r="E1265" i="13" s="1"/>
  <c r="E738" i="13"/>
  <c r="E1003" i="13" s="1"/>
  <c r="E1268" i="13" s="1"/>
  <c r="E638" i="13"/>
  <c r="E903" i="13" s="1"/>
  <c r="E1168" i="13" s="1"/>
  <c r="E794" i="13"/>
  <c r="E1059" i="13" s="1"/>
  <c r="E1324" i="13" s="1"/>
  <c r="E552" i="13"/>
  <c r="E817" i="13" s="1"/>
  <c r="E685" i="13"/>
  <c r="E950" i="13" s="1"/>
  <c r="E1215" i="13" s="1"/>
  <c r="E708" i="13"/>
  <c r="E973" i="13" s="1"/>
  <c r="E1238" i="13" s="1"/>
  <c r="E554" i="13"/>
  <c r="E819" i="13" s="1"/>
  <c r="E593" i="13"/>
  <c r="E858" i="13" s="1"/>
  <c r="E1123" i="13" s="1"/>
  <c r="E710" i="13"/>
  <c r="E975" i="13" s="1"/>
  <c r="E1240" i="13" s="1"/>
  <c r="D801" i="13"/>
  <c r="D807" i="13"/>
  <c r="E656" i="13"/>
  <c r="E921" i="13" s="1"/>
  <c r="E615" i="13"/>
  <c r="E880" i="13" s="1"/>
  <c r="E1145" i="13" s="1"/>
  <c r="E717" i="13"/>
  <c r="E982" i="13" s="1"/>
  <c r="E1247" i="13" s="1"/>
  <c r="E755" i="13"/>
  <c r="E1020" i="13" s="1"/>
  <c r="E1285" i="13" s="1"/>
  <c r="E754" i="13"/>
  <c r="E1019" i="13" s="1"/>
  <c r="E641" i="13"/>
  <c r="E906" i="13" s="1"/>
  <c r="E1171" i="13" s="1"/>
  <c r="E757" i="13"/>
  <c r="E1022" i="13" s="1"/>
  <c r="E1287" i="13" s="1"/>
  <c r="E753" i="13"/>
  <c r="E1018" i="13" s="1"/>
  <c r="E1283" i="13" s="1"/>
  <c r="E636" i="13"/>
  <c r="E901" i="13" s="1"/>
  <c r="E1166" i="13" s="1"/>
  <c r="E800" i="13"/>
  <c r="E1065" i="13" s="1"/>
  <c r="E1330" i="13" s="1"/>
  <c r="E699" i="13"/>
  <c r="E964" i="13" s="1"/>
  <c r="E607" i="13"/>
  <c r="E872" i="13" s="1"/>
  <c r="E1137" i="13" s="1"/>
  <c r="E647" i="13"/>
  <c r="E912" i="13" s="1"/>
  <c r="E1177" i="13" s="1"/>
  <c r="E650" i="13"/>
  <c r="E915" i="13" s="1"/>
  <c r="E1180" i="13" s="1"/>
  <c r="E749" i="13"/>
  <c r="E1014" i="13" s="1"/>
  <c r="E1279" i="13" s="1"/>
  <c r="E772" i="13"/>
  <c r="E1037" i="13" s="1"/>
  <c r="E1302" i="13" s="1"/>
  <c r="E787" i="13"/>
  <c r="E1052" i="13" s="1"/>
  <c r="E544" i="13"/>
  <c r="E809" i="13" s="1"/>
  <c r="E1074" i="13" s="1"/>
  <c r="E633" i="13"/>
  <c r="E898" i="13" s="1"/>
  <c r="E1163" i="13" s="1"/>
  <c r="E658" i="13"/>
  <c r="E923" i="13" s="1"/>
  <c r="E1188" i="13" s="1"/>
  <c r="E673" i="13"/>
  <c r="E938" i="13" s="1"/>
  <c r="E1203" i="13" s="1"/>
  <c r="E576" i="13"/>
  <c r="E841" i="13" s="1"/>
  <c r="E1106" i="13" s="1"/>
  <c r="E789" i="13"/>
  <c r="E1054" i="13" s="1"/>
  <c r="G78" i="18"/>
  <c r="G103" i="18" s="1"/>
  <c r="G128" i="18" s="1"/>
  <c r="G62" i="18"/>
  <c r="G31" i="18"/>
  <c r="G76" i="18"/>
  <c r="G101" i="18" s="1"/>
  <c r="G126" i="18" s="1"/>
  <c r="G75" i="18"/>
  <c r="G100" i="18" s="1"/>
  <c r="G125" i="18" s="1"/>
  <c r="G63" i="18"/>
  <c r="G88" i="18" s="1"/>
  <c r="G113" i="18" s="1"/>
  <c r="G77" i="18"/>
  <c r="G102" i="18" s="1"/>
  <c r="G127" i="18" s="1"/>
  <c r="G70" i="18"/>
  <c r="G95" i="18" s="1"/>
  <c r="G120" i="18" s="1"/>
  <c r="G80" i="18"/>
  <c r="G105" i="18" s="1"/>
  <c r="G130" i="18" s="1"/>
  <c r="G64" i="18"/>
  <c r="G89" i="18" s="1"/>
  <c r="G114" i="18" s="1"/>
  <c r="G65" i="18"/>
  <c r="G90" i="18" s="1"/>
  <c r="G115" i="18" s="1"/>
  <c r="G66" i="18"/>
  <c r="G91" i="18" s="1"/>
  <c r="G116" i="18" s="1"/>
  <c r="G68" i="18"/>
  <c r="G93" i="18" s="1"/>
  <c r="G118" i="18" s="1"/>
  <c r="G79" i="18"/>
  <c r="G104" i="18" s="1"/>
  <c r="G129" i="18" s="1"/>
  <c r="G72" i="18"/>
  <c r="G97" i="18" s="1"/>
  <c r="G122" i="18" s="1"/>
  <c r="G74" i="18"/>
  <c r="G99" i="18" s="1"/>
  <c r="G124" i="18" s="1"/>
  <c r="G69" i="18"/>
  <c r="G94" i="18" s="1"/>
  <c r="G119" i="18" s="1"/>
  <c r="G73" i="18"/>
  <c r="G98" i="18" s="1"/>
  <c r="G123" i="18" s="1"/>
  <c r="G67" i="18"/>
  <c r="G92" i="18" s="1"/>
  <c r="G117" i="18" s="1"/>
  <c r="E781" i="13"/>
  <c r="E1046" i="13" s="1"/>
  <c r="E1311" i="13" s="1"/>
  <c r="E690" i="13"/>
  <c r="E955" i="13" s="1"/>
  <c r="E782" i="13"/>
  <c r="E1047" i="13" s="1"/>
  <c r="E1312" i="13" s="1"/>
  <c r="E587" i="13"/>
  <c r="E852" i="13" s="1"/>
  <c r="E1117" i="13" s="1"/>
  <c r="E592" i="13"/>
  <c r="E857" i="13" s="1"/>
  <c r="E1122" i="13" s="1"/>
  <c r="E599" i="13"/>
  <c r="E864" i="13" s="1"/>
  <c r="E700" i="13"/>
  <c r="E965" i="13" s="1"/>
  <c r="E1230" i="13" s="1"/>
  <c r="E585" i="13"/>
  <c r="E850" i="13" s="1"/>
  <c r="E1115" i="13" s="1"/>
  <c r="E779" i="13"/>
  <c r="E1044" i="13" s="1"/>
  <c r="E1309" i="13" s="1"/>
  <c r="E698" i="13"/>
  <c r="E963" i="13" s="1"/>
  <c r="E1228" i="13" s="1"/>
  <c r="E711" i="13"/>
  <c r="E976" i="13" s="1"/>
  <c r="E1241" i="13" s="1"/>
  <c r="E579" i="13"/>
  <c r="E844" i="13" s="1"/>
  <c r="E1109" i="13" s="1"/>
  <c r="E596" i="13"/>
  <c r="E861" i="13" s="1"/>
  <c r="E1126" i="13" s="1"/>
  <c r="E697" i="13"/>
  <c r="E962" i="13" s="1"/>
  <c r="E1227" i="13" s="1"/>
  <c r="E598" i="13"/>
  <c r="E863" i="13" s="1"/>
  <c r="E1128" i="13" s="1"/>
  <c r="E785" i="13"/>
  <c r="E1050" i="13" s="1"/>
  <c r="E1315" i="13" s="1"/>
  <c r="E567" i="13"/>
  <c r="E832" i="13" s="1"/>
  <c r="E1097" i="13" s="1"/>
  <c r="E668" i="13"/>
  <c r="E933" i="13" s="1"/>
  <c r="E1198" i="13" s="1"/>
  <c r="E553" i="13"/>
  <c r="E818" i="13" s="1"/>
  <c r="E1083" i="13" s="1"/>
  <c r="E747" i="13"/>
  <c r="E1012" i="13" s="1"/>
  <c r="E1277" i="13" s="1"/>
  <c r="E575" i="13"/>
  <c r="E840" i="13" s="1"/>
  <c r="E1105" i="13" s="1"/>
  <c r="E740" i="13"/>
  <c r="E1005" i="13" s="1"/>
  <c r="E1270" i="13" s="1"/>
  <c r="E626" i="13"/>
  <c r="E891" i="13" s="1"/>
  <c r="E1156" i="13" s="1"/>
  <c r="E688" i="13"/>
  <c r="E953" i="13" s="1"/>
  <c r="E1218" i="13" s="1"/>
  <c r="E795" i="13"/>
  <c r="E1060" i="13" s="1"/>
  <c r="E675" i="13"/>
  <c r="E940" i="13" s="1"/>
  <c r="E791" i="13"/>
  <c r="E1056" i="13" s="1"/>
  <c r="E557" i="13"/>
  <c r="E822" i="13" s="1"/>
  <c r="E1087" i="13" s="1"/>
  <c r="E676" i="13"/>
  <c r="E941" i="13" s="1"/>
  <c r="E1206" i="13" s="1"/>
  <c r="E777" i="13"/>
  <c r="E1042" i="13" s="1"/>
  <c r="E1307" i="13" s="1"/>
  <c r="E561" i="13"/>
  <c r="E826" i="13" s="1"/>
  <c r="E678" i="13"/>
  <c r="E943" i="13" s="1"/>
  <c r="E1208" i="13" s="1"/>
  <c r="E786" i="13"/>
  <c r="E1051" i="13" s="1"/>
  <c r="E1316" i="13" s="1"/>
  <c r="E632" i="13"/>
  <c r="E897" i="13" s="1"/>
  <c r="E1162" i="13" s="1"/>
  <c r="E769" i="13"/>
  <c r="E1034" i="13" s="1"/>
  <c r="E1299" i="13" s="1"/>
  <c r="E551" i="13"/>
  <c r="E816" i="13" s="1"/>
  <c r="E1081" i="13" s="1"/>
  <c r="E621" i="13"/>
  <c r="E886" i="13" s="1"/>
  <c r="E1151" i="13" s="1"/>
  <c r="E652" i="13"/>
  <c r="E917" i="13" s="1"/>
  <c r="E1182" i="13" s="1"/>
  <c r="C1072" i="13"/>
  <c r="C23" i="15"/>
  <c r="C1066" i="13"/>
  <c r="C46" i="10"/>
  <c r="C30" i="12" s="1"/>
  <c r="C14" i="18"/>
  <c r="C15" i="18"/>
  <c r="I34" i="15"/>
  <c r="I28" i="15"/>
  <c r="I29" i="15"/>
  <c r="E679" i="13"/>
  <c r="E944" i="13" s="1"/>
  <c r="E1209" i="13" s="1"/>
  <c r="E564" i="13"/>
  <c r="E829" i="13" s="1"/>
  <c r="E1094" i="13" s="1"/>
  <c r="E665" i="13"/>
  <c r="E930" i="13" s="1"/>
  <c r="E1195" i="13" s="1"/>
  <c r="E566" i="13"/>
  <c r="E831" i="13" s="1"/>
  <c r="E1096" i="13" s="1"/>
  <c r="E559" i="13"/>
  <c r="E824" i="13" s="1"/>
  <c r="E1089" i="13" s="1"/>
  <c r="E724" i="13"/>
  <c r="E989" i="13" s="1"/>
  <c r="E1254" i="13" s="1"/>
  <c r="E610" i="13"/>
  <c r="E875" i="13" s="1"/>
  <c r="E1140" i="13" s="1"/>
  <c r="E624" i="13"/>
  <c r="E889" i="13" s="1"/>
  <c r="E1154" i="13" s="1"/>
  <c r="E764" i="13"/>
  <c r="E1029" i="13" s="1"/>
  <c r="E1294" i="13" s="1"/>
  <c r="E671" i="13"/>
  <c r="E936" i="13" s="1"/>
  <c r="E1201" i="13" s="1"/>
  <c r="E556" i="13"/>
  <c r="E821" i="13" s="1"/>
  <c r="E1086" i="13" s="1"/>
  <c r="E720" i="13"/>
  <c r="E985" i="13" s="1"/>
  <c r="E1250" i="13" s="1"/>
  <c r="E619" i="13"/>
  <c r="E884" i="13" s="1"/>
  <c r="E1149" i="13" s="1"/>
  <c r="E693" i="13"/>
  <c r="E958" i="13" s="1"/>
  <c r="E1223" i="13" s="1"/>
  <c r="E640" i="13"/>
  <c r="E905" i="13" s="1"/>
  <c r="E1170" i="13" s="1"/>
  <c r="E578" i="13"/>
  <c r="E843" i="13" s="1"/>
  <c r="E1108" i="13" s="1"/>
  <c r="E691" i="13"/>
  <c r="E956" i="13" s="1"/>
  <c r="E1221" i="13" s="1"/>
  <c r="E732" i="13"/>
  <c r="E997" i="13" s="1"/>
  <c r="E1262" i="13" s="1"/>
  <c r="E600" i="13"/>
  <c r="E865" i="13" s="1"/>
  <c r="E1130" i="13" s="1"/>
  <c r="E601" i="13"/>
  <c r="E866" i="13" s="1"/>
  <c r="E1131" i="13" s="1"/>
  <c r="E780" i="13"/>
  <c r="E1045" i="13" s="1"/>
  <c r="E1310" i="13" s="1"/>
  <c r="E776" i="13"/>
  <c r="E1041" i="13" s="1"/>
  <c r="E1306" i="13" s="1"/>
  <c r="E661" i="13"/>
  <c r="E926" i="13" s="1"/>
  <c r="E1191" i="13" s="1"/>
  <c r="E762" i="13"/>
  <c r="E1027" i="13" s="1"/>
  <c r="E1292" i="13" s="1"/>
  <c r="E545" i="13"/>
  <c r="E810" i="13" s="1"/>
  <c r="E1075" i="13" s="1"/>
  <c r="E726" i="13"/>
  <c r="E991" i="13" s="1"/>
  <c r="E1256" i="13" s="1"/>
  <c r="E715" i="13"/>
  <c r="E980" i="13" s="1"/>
  <c r="E1245" i="13" s="1"/>
  <c r="E730" i="13"/>
  <c r="E995" i="13" s="1"/>
  <c r="E1260" i="13" s="1"/>
  <c r="E792" i="13"/>
  <c r="E1057" i="13" s="1"/>
  <c r="E653" i="13"/>
  <c r="E918" i="13" s="1"/>
  <c r="E1183" i="13" s="1"/>
  <c r="E703" i="13"/>
  <c r="E968" i="13" s="1"/>
  <c r="E1233" i="13" s="1"/>
  <c r="E728" i="13"/>
  <c r="E993" i="13" s="1"/>
  <c r="E1258" i="13" s="1"/>
  <c r="E743" i="13"/>
  <c r="E1008" i="13" s="1"/>
  <c r="E1273" i="13" s="1"/>
  <c r="E707" i="13"/>
  <c r="E972" i="13" s="1"/>
  <c r="E1237" i="13" s="1"/>
  <c r="E588" i="13"/>
  <c r="E853" i="13" s="1"/>
  <c r="E1118" i="13" s="1"/>
  <c r="E613" i="13"/>
  <c r="E878" i="13" s="1"/>
  <c r="E1143" i="13" s="1"/>
  <c r="E628" i="13"/>
  <c r="E893" i="13" s="1"/>
  <c r="E1158" i="13" s="1"/>
  <c r="D114" i="9"/>
  <c r="D30" i="10"/>
  <c r="D81" i="9"/>
  <c r="D87" i="9"/>
  <c r="D33" i="10"/>
  <c r="D37" i="10"/>
  <c r="G71" i="18"/>
  <c r="G96" i="18" s="1"/>
  <c r="G121" i="18" s="1"/>
  <c r="G1317" i="17"/>
  <c r="G35" i="15"/>
  <c r="G24" i="16" s="1"/>
  <c r="G272" i="17"/>
  <c r="F755" i="13"/>
  <c r="F1020" i="13" s="1"/>
  <c r="F1285" i="13" s="1"/>
  <c r="F782" i="13"/>
  <c r="F1047" i="13" s="1"/>
  <c r="F1312" i="13" s="1"/>
  <c r="F773" i="13"/>
  <c r="F1038" i="13" s="1"/>
  <c r="F1303" i="13" s="1"/>
  <c r="F578" i="13"/>
  <c r="F843" i="13" s="1"/>
  <c r="F1108" i="13" s="1"/>
  <c r="F727" i="13"/>
  <c r="F992" i="13" s="1"/>
  <c r="F1257" i="13" s="1"/>
  <c r="F663" i="13"/>
  <c r="F928" i="13" s="1"/>
  <c r="F601" i="13"/>
  <c r="F866" i="13" s="1"/>
  <c r="F1131" i="13" s="1"/>
  <c r="F624" i="13"/>
  <c r="F889" i="13" s="1"/>
  <c r="F1154" i="13" s="1"/>
  <c r="F675" i="13"/>
  <c r="F940" i="13" s="1"/>
  <c r="F776" i="13"/>
  <c r="F1041" i="13" s="1"/>
  <c r="F1306" i="13" s="1"/>
  <c r="F785" i="13"/>
  <c r="F1050" i="13" s="1"/>
  <c r="F1315" i="13" s="1"/>
  <c r="F549" i="13"/>
  <c r="F814" i="13" s="1"/>
  <c r="F1079" i="13" s="1"/>
  <c r="F658" i="13"/>
  <c r="F923" i="13" s="1"/>
  <c r="F1188" i="13" s="1"/>
  <c r="F659" i="13"/>
  <c r="F924" i="13" s="1"/>
  <c r="F1189" i="13" s="1"/>
  <c r="F697" i="13"/>
  <c r="F962" i="13" s="1"/>
  <c r="F1227" i="13" s="1"/>
  <c r="F563" i="13"/>
  <c r="F828" i="13" s="1"/>
  <c r="F1093" i="13" s="1"/>
  <c r="F568" i="13"/>
  <c r="F833" i="13" s="1"/>
  <c r="F1098" i="13" s="1"/>
  <c r="F581" i="13"/>
  <c r="F846" i="13" s="1"/>
  <c r="F1111" i="13" s="1"/>
  <c r="F673" i="13"/>
  <c r="F938" i="13" s="1"/>
  <c r="F1203" i="13" s="1"/>
  <c r="F630" i="13"/>
  <c r="F895" i="13" s="1"/>
  <c r="F761" i="13"/>
  <c r="F1026" i="13" s="1"/>
  <c r="F1291" i="13" s="1"/>
  <c r="F787" i="13"/>
  <c r="F1052" i="13" s="1"/>
  <c r="F788" i="13"/>
  <c r="F1053" i="13" s="1"/>
  <c r="F589" i="13"/>
  <c r="F854" i="13" s="1"/>
  <c r="F1119" i="13" s="1"/>
  <c r="F722" i="13"/>
  <c r="F987" i="13" s="1"/>
  <c r="F1252" i="13" s="1"/>
  <c r="F749" i="13"/>
  <c r="F1014" i="13" s="1"/>
  <c r="F1279" i="13" s="1"/>
  <c r="F667" i="13"/>
  <c r="F932" i="13" s="1"/>
  <c r="F1197" i="13" s="1"/>
  <c r="F669" i="13"/>
  <c r="F934" i="13" s="1"/>
  <c r="F1199" i="13" s="1"/>
  <c r="F729" i="13"/>
  <c r="F994" i="13" s="1"/>
  <c r="F1259" i="13" s="1"/>
  <c r="F557" i="13"/>
  <c r="F822" i="13" s="1"/>
  <c r="F1087" i="13" s="1"/>
  <c r="F753" i="13"/>
  <c r="F1018" i="13" s="1"/>
  <c r="F1283" i="13" s="1"/>
  <c r="F781" i="13"/>
  <c r="F1046" i="13" s="1"/>
  <c r="F1311" i="13" s="1"/>
  <c r="F609" i="13"/>
  <c r="F874" i="13" s="1"/>
  <c r="F1139" i="13" s="1"/>
  <c r="F566" i="13"/>
  <c r="F831" i="13" s="1"/>
  <c r="F1096" i="13" s="1"/>
  <c r="F698" i="13"/>
  <c r="F963" i="13" s="1"/>
  <c r="F1228" i="13" s="1"/>
  <c r="F711" i="13"/>
  <c r="F976" i="13" s="1"/>
  <c r="F1241" i="13" s="1"/>
  <c r="F647" i="13"/>
  <c r="F912" i="13" s="1"/>
  <c r="F1177" i="13" s="1"/>
  <c r="F583" i="13"/>
  <c r="F848" i="13" s="1"/>
  <c r="F1113" i="13" s="1"/>
  <c r="F607" i="13"/>
  <c r="F872" i="13" s="1"/>
  <c r="F1137" i="13" s="1"/>
  <c r="F620" i="13"/>
  <c r="F885" i="13" s="1"/>
  <c r="F1150" i="13" s="1"/>
  <c r="F723" i="13"/>
  <c r="F988" i="13" s="1"/>
  <c r="F1253" i="13" s="1"/>
  <c r="F721" i="13"/>
  <c r="F986" i="13" s="1"/>
  <c r="F1251" i="13" s="1"/>
  <c r="F772" i="13"/>
  <c r="F1037" i="13" s="1"/>
  <c r="F1302" i="13" s="1"/>
  <c r="F691" i="13"/>
  <c r="F956" i="13" s="1"/>
  <c r="F1221" i="13" s="1"/>
  <c r="F778" i="13"/>
  <c r="F1043" i="13" s="1"/>
  <c r="F1308" i="13" s="1"/>
  <c r="F790" i="13"/>
  <c r="F1055" i="13" s="1"/>
  <c r="F752" i="13"/>
  <c r="F1017" i="13" s="1"/>
  <c r="F1282" i="13" s="1"/>
  <c r="F640" i="13"/>
  <c r="F905" i="13" s="1"/>
  <c r="F1170" i="13" s="1"/>
  <c r="F716" i="13"/>
  <c r="F981" i="13" s="1"/>
  <c r="F1246" i="13" s="1"/>
  <c r="F585" i="13"/>
  <c r="F850" i="13" s="1"/>
  <c r="F1115" i="13" s="1"/>
  <c r="F554" i="13"/>
  <c r="F819" i="13" s="1"/>
  <c r="F777" i="13"/>
  <c r="F1042" i="13" s="1"/>
  <c r="F1307" i="13" s="1"/>
  <c r="F619" i="13"/>
  <c r="F884" i="13" s="1"/>
  <c r="F1149" i="13" s="1"/>
  <c r="F757" i="13"/>
  <c r="F1022" i="13" s="1"/>
  <c r="F1287" i="13" s="1"/>
  <c r="F631" i="13"/>
  <c r="F896" i="13" s="1"/>
  <c r="F1161" i="13" s="1"/>
  <c r="F552" i="13"/>
  <c r="F817" i="13" s="1"/>
  <c r="F565" i="13"/>
  <c r="F830" i="13" s="1"/>
  <c r="F1095" i="13" s="1"/>
  <c r="F591" i="13"/>
  <c r="F856" i="13" s="1"/>
  <c r="F604" i="13"/>
  <c r="F869" i="13" s="1"/>
  <c r="F1134" i="13" s="1"/>
  <c r="F683" i="13"/>
  <c r="F948" i="13" s="1"/>
  <c r="F708" i="13"/>
  <c r="F973" i="13" s="1"/>
  <c r="F1238" i="13" s="1"/>
  <c r="F735" i="13"/>
  <c r="F1000" i="13" s="1"/>
  <c r="F1265" i="13" s="1"/>
  <c r="F623" i="13"/>
  <c r="F888" i="13" s="1"/>
  <c r="F1153" i="13" s="1"/>
  <c r="F636" i="13"/>
  <c r="F901" i="13" s="1"/>
  <c r="F1166" i="13" s="1"/>
  <c r="F582" i="13"/>
  <c r="F847" i="13" s="1"/>
  <c r="F1112" i="13" s="1"/>
  <c r="F793" i="13"/>
  <c r="F1058" i="13" s="1"/>
  <c r="F536" i="17"/>
  <c r="F550" i="13"/>
  <c r="F815" i="13" s="1"/>
  <c r="F1080" i="13" s="1"/>
  <c r="G23" i="16"/>
  <c r="G40" i="15"/>
  <c r="D25" i="15"/>
  <c r="D1323" i="13"/>
  <c r="E555" i="13"/>
  <c r="E820" i="13" s="1"/>
  <c r="E1085" i="13" s="1"/>
  <c r="E574" i="13"/>
  <c r="E839" i="13" s="1"/>
  <c r="E1104" i="13" s="1"/>
  <c r="E536" i="17"/>
  <c r="E547" i="13"/>
  <c r="E812" i="13" s="1"/>
  <c r="E1077" i="13" s="1"/>
  <c r="E721" i="13"/>
  <c r="E986" i="13" s="1"/>
  <c r="E1251" i="13" s="1"/>
  <c r="E744" i="13"/>
  <c r="E1009" i="13" s="1"/>
  <c r="E1274" i="13" s="1"/>
  <c r="E759" i="13"/>
  <c r="E1024" i="13" s="1"/>
  <c r="E1289" i="13" s="1"/>
  <c r="E770" i="13"/>
  <c r="E1035" i="13" s="1"/>
  <c r="E1300" i="13" s="1"/>
  <c r="E604" i="13"/>
  <c r="E869" i="13" s="1"/>
  <c r="E1134" i="13" s="1"/>
  <c r="E629" i="13"/>
  <c r="E894" i="13" s="1"/>
  <c r="E1159" i="13" s="1"/>
  <c r="E644" i="13"/>
  <c r="E909" i="13" s="1"/>
  <c r="E1174" i="13" s="1"/>
  <c r="E637" i="13"/>
  <c r="E902" i="13" s="1"/>
  <c r="E1167" i="13" s="1"/>
  <c r="E745" i="13"/>
  <c r="E1010" i="13" s="1"/>
  <c r="E1275" i="13" s="1"/>
  <c r="E768" i="13"/>
  <c r="E1033" i="13" s="1"/>
  <c r="E1298" i="13" s="1"/>
  <c r="E783" i="13"/>
  <c r="E1048" i="13" s="1"/>
  <c r="E1313" i="13" s="1"/>
  <c r="E595" i="13"/>
  <c r="E860" i="13" s="1"/>
  <c r="E1125" i="13" s="1"/>
  <c r="E646" i="13"/>
  <c r="E911" i="13" s="1"/>
  <c r="E1176" i="13" s="1"/>
  <c r="E667" i="13"/>
  <c r="E932" i="13" s="1"/>
  <c r="E1197" i="13" s="1"/>
  <c r="E686" i="13"/>
  <c r="E951" i="13" s="1"/>
  <c r="E1216" i="13" s="1"/>
  <c r="D50" i="10"/>
  <c r="D34" i="12" s="1"/>
  <c r="D25" i="18"/>
  <c r="D45" i="10"/>
  <c r="D29" i="12" s="1"/>
  <c r="D13" i="18"/>
  <c r="D52" i="10"/>
  <c r="D36" i="12" s="1"/>
  <c r="D27" i="18"/>
  <c r="I107" i="9"/>
  <c r="I39" i="10"/>
  <c r="I131" i="9"/>
  <c r="I38" i="10" s="1"/>
  <c r="G801" i="17"/>
  <c r="G807" i="17"/>
  <c r="C263" i="17"/>
  <c r="C264" i="17"/>
  <c r="C36" i="15"/>
  <c r="C25" i="16" s="1"/>
  <c r="F690" i="13"/>
  <c r="F955" i="13" s="1"/>
  <c r="F750" i="13"/>
  <c r="F1015" i="13" s="1"/>
  <c r="F1280" i="13" s="1"/>
  <c r="F701" i="13"/>
  <c r="F966" i="13" s="1"/>
  <c r="F626" i="13"/>
  <c r="F891" i="13" s="1"/>
  <c r="F1156" i="13" s="1"/>
  <c r="F562" i="13"/>
  <c r="F827" i="13" s="1"/>
  <c r="F1092" i="13" s="1"/>
  <c r="F551" i="13"/>
  <c r="F816" i="13" s="1"/>
  <c r="F1081" i="13" s="1"/>
  <c r="F734" i="13"/>
  <c r="F999" i="13" s="1"/>
  <c r="F1264" i="13" s="1"/>
  <c r="F747" i="13"/>
  <c r="F1012" i="13" s="1"/>
  <c r="F1277" i="13" s="1"/>
  <c r="F775" i="13"/>
  <c r="F1040" i="13" s="1"/>
  <c r="F1305" i="13" s="1"/>
  <c r="F576" i="13"/>
  <c r="F841" i="13" s="1"/>
  <c r="F1106" i="13" s="1"/>
  <c r="F665" i="13"/>
  <c r="F930" i="13" s="1"/>
  <c r="F1195" i="13" s="1"/>
  <c r="F558" i="13"/>
  <c r="F823" i="13" s="1"/>
  <c r="F1088" i="13" s="1"/>
  <c r="F639" i="13"/>
  <c r="F904" i="13" s="1"/>
  <c r="F1169" i="13" s="1"/>
  <c r="F652" i="13"/>
  <c r="F917" i="13" s="1"/>
  <c r="F1182" i="13" s="1"/>
  <c r="F646" i="13"/>
  <c r="F911" i="13" s="1"/>
  <c r="F1176" i="13" s="1"/>
  <c r="F564" i="13"/>
  <c r="F829" i="13" s="1"/>
  <c r="F1094" i="13" s="1"/>
  <c r="F590" i="13"/>
  <c r="F855" i="13" s="1"/>
  <c r="F1120" i="13" s="1"/>
  <c r="F682" i="13"/>
  <c r="F947" i="13" s="1"/>
  <c r="F1212" i="13" s="1"/>
  <c r="F641" i="13"/>
  <c r="F906" i="13" s="1"/>
  <c r="F1171" i="13" s="1"/>
  <c r="F31" i="9"/>
  <c r="F68" i="9"/>
  <c r="F93" i="9" s="1"/>
  <c r="F118" i="9" s="1"/>
  <c r="F78" i="9"/>
  <c r="F103" i="9" s="1"/>
  <c r="F128" i="9" s="1"/>
  <c r="F80" i="9"/>
  <c r="F105" i="9" s="1"/>
  <c r="F130" i="9" s="1"/>
  <c r="F74" i="9"/>
  <c r="F99" i="9" s="1"/>
  <c r="F124" i="9" s="1"/>
  <c r="F67" i="9"/>
  <c r="F92" i="9" s="1"/>
  <c r="F117" i="9" s="1"/>
  <c r="F64" i="9"/>
  <c r="F89" i="9" s="1"/>
  <c r="F75" i="9"/>
  <c r="F100" i="9" s="1"/>
  <c r="F125" i="9" s="1"/>
  <c r="F34" i="10" s="1"/>
  <c r="F77" i="9"/>
  <c r="F102" i="9" s="1"/>
  <c r="F127" i="9" s="1"/>
  <c r="F36" i="10" s="1"/>
  <c r="F63" i="9"/>
  <c r="F88" i="9" s="1"/>
  <c r="F113" i="9" s="1"/>
  <c r="F29" i="10" s="1"/>
  <c r="F62" i="9"/>
  <c r="F66" i="9"/>
  <c r="F91" i="9" s="1"/>
  <c r="F76" i="9"/>
  <c r="F101" i="9" s="1"/>
  <c r="F126" i="9" s="1"/>
  <c r="F35" i="10" s="1"/>
  <c r="F65" i="9"/>
  <c r="F90" i="9" s="1"/>
  <c r="F115" i="9" s="1"/>
  <c r="F79" i="9"/>
  <c r="F104" i="9" s="1"/>
  <c r="F129" i="9" s="1"/>
  <c r="F72" i="9"/>
  <c r="F97" i="9" s="1"/>
  <c r="F122" i="9" s="1"/>
  <c r="F69" i="9"/>
  <c r="F94" i="9" s="1"/>
  <c r="F119" i="9" s="1"/>
  <c r="F73" i="9"/>
  <c r="F98" i="9" s="1"/>
  <c r="F123" i="9" s="1"/>
  <c r="F70" i="9"/>
  <c r="F95" i="9" s="1"/>
  <c r="F120" i="9" s="1"/>
  <c r="F71" i="9"/>
  <c r="F96" i="9" s="1"/>
  <c r="F121" i="9" s="1"/>
  <c r="F635" i="13"/>
  <c r="F900" i="13" s="1"/>
  <c r="F1165" i="13" s="1"/>
  <c r="F571" i="13"/>
  <c r="F836" i="13" s="1"/>
  <c r="F1101" i="13" s="1"/>
  <c r="F671" i="13"/>
  <c r="F936" i="13" s="1"/>
  <c r="F1201" i="13" s="1"/>
  <c r="F684" i="13"/>
  <c r="F949" i="13" s="1"/>
  <c r="F1214" i="13" s="1"/>
  <c r="F710" i="13"/>
  <c r="F975" i="13" s="1"/>
  <c r="F1240" i="13" s="1"/>
  <c r="F560" i="13"/>
  <c r="F825" i="13" s="1"/>
  <c r="F611" i="13"/>
  <c r="F876" i="13" s="1"/>
  <c r="F1141" i="13" s="1"/>
  <c r="F713" i="13"/>
  <c r="F978" i="13" s="1"/>
  <c r="F575" i="13"/>
  <c r="F840" i="13" s="1"/>
  <c r="F1105" i="13" s="1"/>
  <c r="F588" i="13"/>
  <c r="F853" i="13" s="1"/>
  <c r="F1118" i="13" s="1"/>
  <c r="F688" i="13"/>
  <c r="F953" i="13" s="1"/>
  <c r="F1218" i="13" s="1"/>
  <c r="F724" i="13"/>
  <c r="F989" i="13" s="1"/>
  <c r="F1254" i="13" s="1"/>
  <c r="F627" i="13"/>
  <c r="F892" i="13" s="1"/>
  <c r="F618" i="13"/>
  <c r="F883" i="13" s="1"/>
  <c r="F1148" i="13" s="1"/>
  <c r="F577" i="13"/>
  <c r="F842" i="13" s="1"/>
  <c r="F1107" i="13" s="1"/>
  <c r="F739" i="13"/>
  <c r="F1004" i="13" s="1"/>
  <c r="F1269" i="13" s="1"/>
  <c r="F674" i="13"/>
  <c r="F939" i="13" s="1"/>
  <c r="F1204" i="13" s="1"/>
  <c r="F610" i="13"/>
  <c r="F875" i="13" s="1"/>
  <c r="F1140" i="13" s="1"/>
  <c r="F546" i="13"/>
  <c r="F811" i="13" s="1"/>
  <c r="F1076" i="13" s="1"/>
  <c r="F616" i="13"/>
  <c r="F881" i="13" s="1"/>
  <c r="F1146" i="13" s="1"/>
  <c r="F629" i="13"/>
  <c r="F894" i="13" s="1"/>
  <c r="F1159" i="13" s="1"/>
  <c r="F655" i="13"/>
  <c r="F920" i="13" s="1"/>
  <c r="F1185" i="13" s="1"/>
  <c r="F668" i="13"/>
  <c r="F933" i="13" s="1"/>
  <c r="F1198" i="13" s="1"/>
  <c r="F678" i="13"/>
  <c r="F943" i="13" s="1"/>
  <c r="F1208" i="13" s="1"/>
  <c r="F769" i="13"/>
  <c r="F1034" i="13" s="1"/>
  <c r="F1299" i="13" s="1"/>
  <c r="F797" i="13"/>
  <c r="F1062" i="13" s="1"/>
  <c r="F687" i="13"/>
  <c r="F952" i="13" s="1"/>
  <c r="F700" i="13"/>
  <c r="F965" i="13" s="1"/>
  <c r="F1230" i="13" s="1"/>
  <c r="F726" i="13"/>
  <c r="F991" i="13" s="1"/>
  <c r="F1256" i="13" s="1"/>
  <c r="F593" i="13"/>
  <c r="F858" i="13" s="1"/>
  <c r="F1123" i="13" s="1"/>
  <c r="F614" i="13"/>
  <c r="F879" i="13" s="1"/>
  <c r="F1144" i="13" s="1"/>
  <c r="F717" i="13"/>
  <c r="F982" i="13" s="1"/>
  <c r="F1247" i="13" s="1"/>
  <c r="F651" i="13"/>
  <c r="F916" i="13" s="1"/>
  <c r="F1181" i="13" s="1"/>
  <c r="F704" i="13"/>
  <c r="F969" i="13" s="1"/>
  <c r="F1234" i="13" s="1"/>
  <c r="F548" i="13"/>
  <c r="F813" i="13" s="1"/>
  <c r="F1078" i="13" s="1"/>
  <c r="F796" i="13"/>
  <c r="F1061" i="13" s="1"/>
  <c r="F1326" i="13" s="1"/>
  <c r="F574" i="13"/>
  <c r="F839" i="13" s="1"/>
  <c r="F1104" i="13" s="1"/>
  <c r="F600" i="13"/>
  <c r="F865" i="13" s="1"/>
  <c r="F1130" i="13" s="1"/>
  <c r="F613" i="13"/>
  <c r="F878" i="13" s="1"/>
  <c r="F1143" i="13" s="1"/>
  <c r="F732" i="13"/>
  <c r="F997" i="13" s="1"/>
  <c r="F1262" i="13" s="1"/>
  <c r="F748" i="13"/>
  <c r="F1013" i="13" s="1"/>
  <c r="F1278" i="13" s="1"/>
  <c r="F547" i="13"/>
  <c r="F812" i="13" s="1"/>
  <c r="F1077" i="13" s="1"/>
  <c r="F649" i="13"/>
  <c r="F914" i="13" s="1"/>
  <c r="F1179" i="13" s="1"/>
  <c r="F632" i="13"/>
  <c r="F897" i="13" s="1"/>
  <c r="F1162" i="13" s="1"/>
  <c r="F645" i="13"/>
  <c r="F910" i="13" s="1"/>
  <c r="F1175" i="13" s="1"/>
  <c r="F736" i="13"/>
  <c r="F1001" i="13" s="1"/>
  <c r="F1266" i="13" s="1"/>
  <c r="F694" i="13"/>
  <c r="F959" i="13" s="1"/>
  <c r="F1224" i="13" s="1"/>
  <c r="F561" i="13"/>
  <c r="F826" i="13" s="1"/>
  <c r="I271" i="17"/>
  <c r="I763" i="17"/>
  <c r="I1028" i="17" s="1"/>
  <c r="I1293" i="17" s="1"/>
  <c r="I726" i="17"/>
  <c r="I991" i="17" s="1"/>
  <c r="I1256" i="17" s="1"/>
  <c r="I608" i="17"/>
  <c r="I873" i="17" s="1"/>
  <c r="I1138" i="17" s="1"/>
  <c r="I685" i="17"/>
  <c r="I950" i="17" s="1"/>
  <c r="I1215" i="17" s="1"/>
  <c r="I797" i="17"/>
  <c r="I1062" i="17" s="1"/>
  <c r="I1327" i="17" s="1"/>
  <c r="I643" i="17"/>
  <c r="I908" i="17" s="1"/>
  <c r="I1173" i="17" s="1"/>
  <c r="I789" i="17"/>
  <c r="I1054" i="17" s="1"/>
  <c r="I1319" i="17" s="1"/>
  <c r="I605" i="17"/>
  <c r="I870" i="17" s="1"/>
  <c r="I1135" i="17" s="1"/>
  <c r="I717" i="17"/>
  <c r="I982" i="17" s="1"/>
  <c r="I1247" i="17" s="1"/>
  <c r="I627" i="17"/>
  <c r="I892" i="17" s="1"/>
  <c r="I773" i="17"/>
  <c r="I1038" i="17" s="1"/>
  <c r="I1303" i="17" s="1"/>
  <c r="I589" i="17"/>
  <c r="I854" i="17" s="1"/>
  <c r="I1119" i="17" s="1"/>
  <c r="I700" i="17"/>
  <c r="I965" i="17" s="1"/>
  <c r="I1230" i="17" s="1"/>
  <c r="I549" i="17"/>
  <c r="I814" i="17" s="1"/>
  <c r="I1079" i="17" s="1"/>
  <c r="I694" i="17"/>
  <c r="I959" i="17" s="1"/>
  <c r="I1224" i="17" s="1"/>
  <c r="I769" i="17"/>
  <c r="I1034" i="17" s="1"/>
  <c r="I1299" i="17" s="1"/>
  <c r="I620" i="17"/>
  <c r="I885" i="17" s="1"/>
  <c r="I1150" i="17" s="1"/>
  <c r="I771" i="17"/>
  <c r="I1036" i="17" s="1"/>
  <c r="I1301" i="17" s="1"/>
  <c r="I667" i="17"/>
  <c r="I932" i="17" s="1"/>
  <c r="I1197" i="17" s="1"/>
  <c r="I553" i="17"/>
  <c r="I818" i="17" s="1"/>
  <c r="I1083" i="17" s="1"/>
  <c r="I629" i="17"/>
  <c r="I894" i="17" s="1"/>
  <c r="I1159" i="17" s="1"/>
  <c r="I715" i="17"/>
  <c r="I980" i="17" s="1"/>
  <c r="I1245" i="17" s="1"/>
  <c r="I587" i="17"/>
  <c r="I852" i="17" s="1"/>
  <c r="I1117" i="17" s="1"/>
  <c r="I625" i="17"/>
  <c r="I890" i="17" s="1"/>
  <c r="I543" i="17"/>
  <c r="I808" i="17" s="1"/>
  <c r="I1073" i="17" s="1"/>
  <c r="I658" i="17"/>
  <c r="I923" i="17" s="1"/>
  <c r="I1188" i="17" s="1"/>
  <c r="I569" i="17"/>
  <c r="I834" i="17" s="1"/>
  <c r="I1099" i="17" s="1"/>
  <c r="I712" i="17"/>
  <c r="I977" i="17" s="1"/>
  <c r="I1242" i="17" s="1"/>
  <c r="I788" i="17"/>
  <c r="I1053" i="17" s="1"/>
  <c r="I1318" i="17" s="1"/>
  <c r="I642" i="17"/>
  <c r="I907" i="17" s="1"/>
  <c r="I748" i="17"/>
  <c r="I1013" i="17" s="1"/>
  <c r="I1278" i="17" s="1"/>
  <c r="I632" i="17"/>
  <c r="I897" i="17" s="1"/>
  <c r="I1162" i="17" s="1"/>
  <c r="I709" i="17"/>
  <c r="I974" i="17" s="1"/>
  <c r="I1239" i="17" s="1"/>
  <c r="I562" i="17"/>
  <c r="I827" i="17" s="1"/>
  <c r="I1092" i="17" s="1"/>
  <c r="I647" i="17"/>
  <c r="I912" i="17" s="1"/>
  <c r="I1177" i="17" s="1"/>
  <c r="I747" i="17"/>
  <c r="I1012" i="17" s="1"/>
  <c r="I1277" i="17" s="1"/>
  <c r="I601" i="17"/>
  <c r="I866" i="17" s="1"/>
  <c r="I1131" i="17" s="1"/>
  <c r="I744" i="17"/>
  <c r="I1009" i="17" s="1"/>
  <c r="I1274" i="17" s="1"/>
  <c r="I559" i="17"/>
  <c r="I824" i="17" s="1"/>
  <c r="I1089" i="17" s="1"/>
  <c r="I674" i="17"/>
  <c r="I939" i="17" s="1"/>
  <c r="I1204" i="17" s="1"/>
  <c r="I780" i="17"/>
  <c r="I1045" i="17" s="1"/>
  <c r="I1310" i="17" s="1"/>
  <c r="I664" i="17"/>
  <c r="I929" i="17" s="1"/>
  <c r="I1194" i="17" s="1"/>
  <c r="I740" i="17"/>
  <c r="I1005" i="17" s="1"/>
  <c r="I1270" i="17" s="1"/>
  <c r="I594" i="17"/>
  <c r="I859" i="17" s="1"/>
  <c r="I1124" i="17" s="1"/>
  <c r="I764" i="17"/>
  <c r="I1029" i="17" s="1"/>
  <c r="I1294" i="17" s="1"/>
  <c r="I648" i="17"/>
  <c r="I913" i="17" s="1"/>
  <c r="I1178" i="17" s="1"/>
  <c r="I724" i="17"/>
  <c r="I989" i="17" s="1"/>
  <c r="I1254" i="17" s="1"/>
  <c r="I578" i="17"/>
  <c r="I843" i="17" s="1"/>
  <c r="I1108" i="17" s="1"/>
  <c r="I683" i="17"/>
  <c r="I948" i="17" s="1"/>
  <c r="I568" i="17"/>
  <c r="I833" i="17" s="1"/>
  <c r="I1098" i="17" s="1"/>
  <c r="I645" i="17"/>
  <c r="I910" i="17" s="1"/>
  <c r="I1175" i="17" s="1"/>
  <c r="I793" i="17"/>
  <c r="I1058" i="17" s="1"/>
  <c r="I1323" i="17" s="1"/>
  <c r="I680" i="17"/>
  <c r="I945" i="17" s="1"/>
  <c r="I1210" i="17" s="1"/>
  <c r="I610" i="17"/>
  <c r="I875" i="17" s="1"/>
  <c r="I1140" i="17" s="1"/>
  <c r="I716" i="17"/>
  <c r="I981" i="17" s="1"/>
  <c r="I1246" i="17" s="1"/>
  <c r="I677" i="17"/>
  <c r="I942" i="17" s="1"/>
  <c r="I1207" i="17" s="1"/>
  <c r="I692" i="17"/>
  <c r="I957" i="17" s="1"/>
  <c r="I1222" i="17" s="1"/>
  <c r="I762" i="17"/>
  <c r="I1027" i="17" s="1"/>
  <c r="I1292" i="17" s="1"/>
  <c r="I754" i="17"/>
  <c r="I1019" i="17" s="1"/>
  <c r="I682" i="17"/>
  <c r="I947" i="17" s="1"/>
  <c r="I1212" i="17" s="1"/>
  <c r="I612" i="17"/>
  <c r="I877" i="17" s="1"/>
  <c r="I1142" i="17" s="1"/>
  <c r="I550" i="17"/>
  <c r="I815" i="17" s="1"/>
  <c r="I1080" i="17" s="1"/>
  <c r="I686" i="17"/>
  <c r="I951" i="17" s="1"/>
  <c r="I1216" i="17" s="1"/>
  <c r="I778" i="17"/>
  <c r="I1043" i="17" s="1"/>
  <c r="I1308" i="17" s="1"/>
  <c r="I576" i="17"/>
  <c r="I841" i="17" s="1"/>
  <c r="I1106" i="17" s="1"/>
  <c r="I611" i="17"/>
  <c r="I876" i="17" s="1"/>
  <c r="I1141" i="17" s="1"/>
  <c r="I684" i="17"/>
  <c r="I949" i="17" s="1"/>
  <c r="I1214" i="17" s="1"/>
  <c r="I574" i="17"/>
  <c r="I839" i="17" s="1"/>
  <c r="I1104" i="17" s="1"/>
  <c r="I729" i="17"/>
  <c r="I994" i="17" s="1"/>
  <c r="I1259" i="17" s="1"/>
  <c r="I614" i="17"/>
  <c r="I879" i="17" s="1"/>
  <c r="I1144" i="17" s="1"/>
  <c r="I687" i="17"/>
  <c r="I952" i="17" s="1"/>
  <c r="I800" i="17"/>
  <c r="I1065" i="17" s="1"/>
  <c r="I1330" i="17" s="1"/>
  <c r="I649" i="17"/>
  <c r="I914" i="17" s="1"/>
  <c r="I1179" i="17" s="1"/>
  <c r="I792" i="17"/>
  <c r="I1057" i="17" s="1"/>
  <c r="I1322" i="17" s="1"/>
  <c r="I607" i="17"/>
  <c r="I872" i="17" s="1"/>
  <c r="I1137" i="17" s="1"/>
  <c r="I720" i="17"/>
  <c r="I985" i="17" s="1"/>
  <c r="I1250" i="17" s="1"/>
  <c r="I633" i="17"/>
  <c r="I898" i="17" s="1"/>
  <c r="I1163" i="17" s="1"/>
  <c r="I776" i="17"/>
  <c r="I1041" i="17" s="1"/>
  <c r="I1306" i="17" s="1"/>
  <c r="I591" i="17"/>
  <c r="I856" i="17" s="1"/>
  <c r="I706" i="17"/>
  <c r="I971" i="17" s="1"/>
  <c r="I1236" i="17" s="1"/>
  <c r="I551" i="17"/>
  <c r="I816" i="17" s="1"/>
  <c r="I1081" i="17" s="1"/>
  <c r="I696" i="17"/>
  <c r="I961" i="17" s="1"/>
  <c r="I772" i="17"/>
  <c r="I1037" i="17" s="1"/>
  <c r="I1302" i="17" s="1"/>
  <c r="I626" i="17"/>
  <c r="I891" i="17" s="1"/>
  <c r="I1156" i="17" s="1"/>
  <c r="I676" i="17"/>
  <c r="I941" i="17" s="1"/>
  <c r="I1206" i="17" s="1"/>
  <c r="I755" i="17"/>
  <c r="I1020" i="17" s="1"/>
  <c r="I1285" i="17" s="1"/>
  <c r="I564" i="17"/>
  <c r="I829" i="17" s="1"/>
  <c r="I1094" i="17" s="1"/>
  <c r="I593" i="17"/>
  <c r="I858" i="17" s="1"/>
  <c r="I1123" i="17" s="1"/>
  <c r="I730" i="17"/>
  <c r="I995" i="17" s="1"/>
  <c r="I1260" i="17" s="1"/>
  <c r="I705" i="17"/>
  <c r="I970" i="17" s="1"/>
  <c r="I1235" i="17" s="1"/>
  <c r="I722" i="17"/>
  <c r="I987" i="17" s="1"/>
  <c r="I1252" i="17" s="1"/>
  <c r="I798" i="17"/>
  <c r="I1063" i="17" s="1"/>
  <c r="I1328" i="17" s="1"/>
  <c r="I548" i="17"/>
  <c r="I813" i="17" s="1"/>
  <c r="I1078" i="17" s="1"/>
  <c r="I599" i="17"/>
  <c r="I864" i="17" s="1"/>
  <c r="I571" i="17"/>
  <c r="I836" i="17" s="1"/>
  <c r="I1101" i="17" s="1"/>
  <c r="I779" i="17"/>
  <c r="I1044" i="17" s="1"/>
  <c r="I1309" i="17" s="1"/>
  <c r="I644" i="17"/>
  <c r="I909" i="17" s="1"/>
  <c r="I1174" i="17" s="1"/>
  <c r="I689" i="17"/>
  <c r="I954" i="17" s="1"/>
  <c r="I1219" i="17" s="1"/>
  <c r="I606" i="17"/>
  <c r="I871" i="17" s="1"/>
  <c r="I1136" i="17" s="1"/>
  <c r="I660" i="17"/>
  <c r="I925" i="17" s="1"/>
  <c r="I1190" i="17" s="1"/>
  <c r="I590" i="17"/>
  <c r="I855" i="17" s="1"/>
  <c r="I1120" i="17" s="1"/>
  <c r="I711" i="17"/>
  <c r="I976" i="17" s="1"/>
  <c r="I1241" i="17" s="1"/>
  <c r="I603" i="17"/>
  <c r="I868" i="17" s="1"/>
  <c r="I1133" i="17" s="1"/>
  <c r="I565" i="17"/>
  <c r="I830" i="17" s="1"/>
  <c r="I1095" i="17" s="1"/>
  <c r="I708" i="17"/>
  <c r="I973" i="17" s="1"/>
  <c r="I1238" i="17" s="1"/>
  <c r="I739" i="17"/>
  <c r="I1004" i="17" s="1"/>
  <c r="I1269" i="17" s="1"/>
  <c r="I791" i="17"/>
  <c r="I1056" i="17" s="1"/>
  <c r="I1321" i="17" s="1"/>
  <c r="I719" i="17"/>
  <c r="I984" i="17" s="1"/>
  <c r="I1249" i="17" s="1"/>
  <c r="I702" i="17"/>
  <c r="I967" i="17" s="1"/>
  <c r="I1232" i="17" s="1"/>
  <c r="I670" i="17"/>
  <c r="I935" i="17" s="1"/>
  <c r="I1200" i="17" s="1"/>
  <c r="I727" i="17"/>
  <c r="I992" i="17" s="1"/>
  <c r="I1257" i="17" s="1"/>
  <c r="I654" i="17"/>
  <c r="I919" i="17" s="1"/>
  <c r="I1184" i="17" s="1"/>
  <c r="I558" i="17"/>
  <c r="I823" i="17" s="1"/>
  <c r="I1088" i="17" s="1"/>
  <c r="I628" i="17"/>
  <c r="I893" i="17" s="1"/>
  <c r="I1158" i="17" s="1"/>
  <c r="I657" i="17"/>
  <c r="I922" i="17" s="1"/>
  <c r="I1187" i="17" s="1"/>
  <c r="I746" i="17"/>
  <c r="I1011" i="17" s="1"/>
  <c r="I1276" i="17" s="1"/>
  <c r="I783" i="17"/>
  <c r="I1048" i="17" s="1"/>
  <c r="I1313" i="17" s="1"/>
  <c r="I787" i="17"/>
  <c r="I1052" i="17" s="1"/>
  <c r="I653" i="17"/>
  <c r="I918" i="17" s="1"/>
  <c r="I1183" i="17" s="1"/>
  <c r="I757" i="17"/>
  <c r="I1022" i="17" s="1"/>
  <c r="I1287" i="17" s="1"/>
  <c r="I731" i="17"/>
  <c r="I996" i="17" s="1"/>
  <c r="I1261" i="17" s="1"/>
  <c r="I732" i="17"/>
  <c r="I997" i="17" s="1"/>
  <c r="I1262" i="17" s="1"/>
  <c r="I616" i="17"/>
  <c r="I881" i="17" s="1"/>
  <c r="I1146" i="17" s="1"/>
  <c r="I693" i="17"/>
  <c r="I958" i="17" s="1"/>
  <c r="I1223" i="17" s="1"/>
  <c r="I545" i="17"/>
  <c r="I810" i="17" s="1"/>
  <c r="I1075" i="17" s="1"/>
  <c r="I651" i="17"/>
  <c r="I916" i="17" s="1"/>
  <c r="I1181" i="17" s="1"/>
  <c r="I613" i="17"/>
  <c r="I878" i="17" s="1"/>
  <c r="I1143" i="17" s="1"/>
  <c r="I635" i="17"/>
  <c r="I900" i="17" s="1"/>
  <c r="I1165" i="17" s="1"/>
  <c r="I597" i="17"/>
  <c r="I862" i="17" s="1"/>
  <c r="I1127" i="17" s="1"/>
  <c r="I743" i="17"/>
  <c r="I1008" i="17" s="1"/>
  <c r="I1273" i="17" s="1"/>
  <c r="I556" i="17"/>
  <c r="I821" i="17" s="1"/>
  <c r="I1086" i="17" s="1"/>
  <c r="I561" i="17"/>
  <c r="I826" i="17" s="1"/>
  <c r="I580" i="17"/>
  <c r="I845" i="17" s="1"/>
  <c r="I1110" i="17" s="1"/>
  <c r="I583" i="17"/>
  <c r="I848" i="17" s="1"/>
  <c r="I1113" i="17" s="1"/>
  <c r="I659" i="17"/>
  <c r="I924" i="17" s="1"/>
  <c r="I1189" i="17" s="1"/>
  <c r="I544" i="17"/>
  <c r="I809" i="17" s="1"/>
  <c r="I1074" i="17" s="1"/>
  <c r="I621" i="17"/>
  <c r="I886" i="17" s="1"/>
  <c r="I1151" i="17" s="1"/>
  <c r="I733" i="17"/>
  <c r="I998" i="17" s="1"/>
  <c r="I1263" i="17" s="1"/>
  <c r="I579" i="17"/>
  <c r="I844" i="17" s="1"/>
  <c r="I1109" i="17" s="1"/>
  <c r="I725" i="17"/>
  <c r="I990" i="17" s="1"/>
  <c r="I1255" i="17" s="1"/>
  <c r="I650" i="17"/>
  <c r="I915" i="17" s="1"/>
  <c r="I1180" i="17" s="1"/>
  <c r="I641" i="17"/>
  <c r="I906" i="17" s="1"/>
  <c r="I1171" i="17" s="1"/>
  <c r="I704" i="17"/>
  <c r="I969" i="17" s="1"/>
  <c r="I1234" i="17" s="1"/>
  <c r="I782" i="17"/>
  <c r="I1047" i="17" s="1"/>
  <c r="I1312" i="17" s="1"/>
  <c r="I634" i="17"/>
  <c r="I899" i="17" s="1"/>
  <c r="I1164" i="17" s="1"/>
  <c r="I742" i="17"/>
  <c r="I1007" i="17" s="1"/>
  <c r="I1272" i="17" s="1"/>
  <c r="I624" i="17"/>
  <c r="I889" i="17" s="1"/>
  <c r="I1154" i="17" s="1"/>
  <c r="I701" i="17"/>
  <c r="I966" i="17" s="1"/>
  <c r="I552" i="17"/>
  <c r="I817" i="17" s="1"/>
  <c r="I767" i="17"/>
  <c r="I1032" i="17" s="1"/>
  <c r="I1297" i="17" s="1"/>
  <c r="I738" i="17"/>
  <c r="I1003" i="17" s="1"/>
  <c r="I1268" i="17" s="1"/>
  <c r="I615" i="17"/>
  <c r="I880" i="17" s="1"/>
  <c r="I1145" i="17" s="1"/>
  <c r="I666" i="17"/>
  <c r="I931" i="17" s="1"/>
  <c r="I1196" i="17" s="1"/>
  <c r="I774" i="17"/>
  <c r="I1039" i="17" s="1"/>
  <c r="I1304" i="17" s="1"/>
  <c r="I656" i="17"/>
  <c r="I921" i="17" s="1"/>
  <c r="I734" i="17"/>
  <c r="I999" i="17" s="1"/>
  <c r="I1264" i="17" s="1"/>
  <c r="I586" i="17"/>
  <c r="I851" i="17" s="1"/>
  <c r="I1116" i="17" s="1"/>
  <c r="I758" i="17"/>
  <c r="I1023" i="17" s="1"/>
  <c r="I1288" i="17" s="1"/>
  <c r="I640" i="17"/>
  <c r="I905" i="17" s="1"/>
  <c r="I1170" i="17" s="1"/>
  <c r="I718" i="17"/>
  <c r="I983" i="17" s="1"/>
  <c r="I1248" i="17" s="1"/>
  <c r="I570" i="17"/>
  <c r="I835" i="17" s="1"/>
  <c r="I1100" i="17" s="1"/>
  <c r="I675" i="17"/>
  <c r="I940" i="17" s="1"/>
  <c r="I560" i="17"/>
  <c r="I825" i="17" s="1"/>
  <c r="I637" i="17"/>
  <c r="I902" i="17" s="1"/>
  <c r="I1167" i="17" s="1"/>
  <c r="I749" i="17"/>
  <c r="I1014" i="17" s="1"/>
  <c r="I1279" i="17" s="1"/>
  <c r="I759" i="17"/>
  <c r="I1024" i="17" s="1"/>
  <c r="I1289" i="17" s="1"/>
  <c r="I555" i="17"/>
  <c r="I820" i="17" s="1"/>
  <c r="I1085" i="17" s="1"/>
  <c r="I596" i="17"/>
  <c r="I861" i="17" s="1"/>
  <c r="I1126" i="17" s="1"/>
  <c r="I695" i="17"/>
  <c r="I960" i="17" s="1"/>
  <c r="I1225" i="17" s="1"/>
  <c r="I786" i="17"/>
  <c r="I1051" i="17" s="1"/>
  <c r="I1316" i="17" s="1"/>
  <c r="I799" i="17"/>
  <c r="I1064" i="17" s="1"/>
  <c r="I1329" i="17" s="1"/>
  <c r="I714" i="17"/>
  <c r="I979" i="17" s="1"/>
  <c r="I1244" i="17" s="1"/>
  <c r="I631" i="17"/>
  <c r="I896" i="17" s="1"/>
  <c r="I1161" i="17" s="1"/>
  <c r="I770" i="17"/>
  <c r="I1035" i="17" s="1"/>
  <c r="I1300" i="17" s="1"/>
  <c r="I735" i="17"/>
  <c r="I1000" i="17" s="1"/>
  <c r="I1265" i="17" s="1"/>
  <c r="I698" i="17"/>
  <c r="I963" i="17" s="1"/>
  <c r="I1228" i="17" s="1"/>
  <c r="I577" i="17"/>
  <c r="I842" i="17" s="1"/>
  <c r="I1107" i="17" s="1"/>
  <c r="I688" i="17"/>
  <c r="I953" i="17" s="1"/>
  <c r="I1218" i="17" s="1"/>
  <c r="I766" i="17"/>
  <c r="I1031" i="17" s="1"/>
  <c r="I1296" i="17" s="1"/>
  <c r="I618" i="17"/>
  <c r="I883" i="17" s="1"/>
  <c r="I1148" i="17" s="1"/>
  <c r="I547" i="17"/>
  <c r="I812" i="17" s="1"/>
  <c r="I1077" i="17" s="1"/>
  <c r="I665" i="17"/>
  <c r="I930" i="17" s="1"/>
  <c r="I1195" i="17" s="1"/>
  <c r="I546" i="17"/>
  <c r="I811" i="17" s="1"/>
  <c r="I1076" i="17" s="1"/>
  <c r="I623" i="17"/>
  <c r="I888" i="17" s="1"/>
  <c r="I1153" i="17" s="1"/>
  <c r="I736" i="17"/>
  <c r="I1001" i="17" s="1"/>
  <c r="I1266" i="17" s="1"/>
  <c r="I585" i="17"/>
  <c r="I850" i="17" s="1"/>
  <c r="I1115" i="17" s="1"/>
  <c r="I728" i="17"/>
  <c r="I993" i="17" s="1"/>
  <c r="I1258" i="17" s="1"/>
  <c r="I542" i="17"/>
  <c r="I652" i="17"/>
  <c r="I917" i="17" s="1"/>
  <c r="I1182" i="17" s="1"/>
  <c r="I563" i="17"/>
  <c r="I828" i="17" s="1"/>
  <c r="I1093" i="17" s="1"/>
  <c r="I710" i="17"/>
  <c r="I975" i="17" s="1"/>
  <c r="I1240" i="17" s="1"/>
  <c r="I785" i="17"/>
  <c r="I1050" i="17" s="1"/>
  <c r="I1315" i="17" s="1"/>
  <c r="I636" i="17"/>
  <c r="I901" i="17" s="1"/>
  <c r="I1166" i="17" s="1"/>
  <c r="I745" i="17"/>
  <c r="I1010" i="17" s="1"/>
  <c r="I1275" i="17" s="1"/>
  <c r="I630" i="17"/>
  <c r="I895" i="17" s="1"/>
  <c r="I703" i="17"/>
  <c r="I968" i="17" s="1"/>
  <c r="I1233" i="17" s="1"/>
  <c r="I554" i="17"/>
  <c r="I819" i="17" s="1"/>
  <c r="I673" i="17"/>
  <c r="I938" i="17" s="1"/>
  <c r="I1203" i="17" s="1"/>
  <c r="I595" i="17"/>
  <c r="I860" i="17" s="1"/>
  <c r="I1125" i="17" s="1"/>
  <c r="I741" i="17"/>
  <c r="I1006" i="17" s="1"/>
  <c r="I1271" i="17" s="1"/>
  <c r="I557" i="17"/>
  <c r="I822" i="17" s="1"/>
  <c r="I1087" i="17" s="1"/>
  <c r="I668" i="17"/>
  <c r="I933" i="17" s="1"/>
  <c r="I1198" i="17" s="1"/>
  <c r="I777" i="17"/>
  <c r="I1042" i="17" s="1"/>
  <c r="I1307" i="17" s="1"/>
  <c r="I662" i="17"/>
  <c r="I927" i="17" s="1"/>
  <c r="I1192" i="17" s="1"/>
  <c r="I737" i="17"/>
  <c r="I1002" i="17" s="1"/>
  <c r="I1267" i="17" s="1"/>
  <c r="I588" i="17"/>
  <c r="I853" i="17" s="1"/>
  <c r="I1118" i="17" s="1"/>
  <c r="I761" i="17"/>
  <c r="I1026" i="17" s="1"/>
  <c r="I1291" i="17" s="1"/>
  <c r="I646" i="17"/>
  <c r="I911" i="17" s="1"/>
  <c r="I1176" i="17" s="1"/>
  <c r="I721" i="17"/>
  <c r="I986" i="17" s="1"/>
  <c r="I1251" i="17" s="1"/>
  <c r="I572" i="17"/>
  <c r="I837" i="17" s="1"/>
  <c r="I1102" i="17" s="1"/>
  <c r="I681" i="17"/>
  <c r="I946" i="17" s="1"/>
  <c r="I1211" i="17" s="1"/>
  <c r="I566" i="17"/>
  <c r="I831" i="17" s="1"/>
  <c r="I1096" i="17" s="1"/>
  <c r="I639" i="17"/>
  <c r="I904" i="17" s="1"/>
  <c r="I1169" i="17" s="1"/>
  <c r="I752" i="17"/>
  <c r="I1017" i="17" s="1"/>
  <c r="I1282" i="17" s="1"/>
  <c r="I638" i="17"/>
  <c r="I903" i="17" s="1"/>
  <c r="I1168" i="17" s="1"/>
  <c r="I790" i="17"/>
  <c r="I1055" i="17" s="1"/>
  <c r="I1320" i="17" s="1"/>
  <c r="I678" i="17"/>
  <c r="I943" i="17" s="1"/>
  <c r="I1208" i="17" s="1"/>
  <c r="I753" i="17"/>
  <c r="I1018" i="17" s="1"/>
  <c r="I1283" i="17" s="1"/>
  <c r="I604" i="17"/>
  <c r="I869" i="17" s="1"/>
  <c r="I1134" i="17" s="1"/>
  <c r="I713" i="17"/>
  <c r="I978" i="17" s="1"/>
  <c r="I598" i="17"/>
  <c r="I863" i="17" s="1"/>
  <c r="I1128" i="17" s="1"/>
  <c r="I671" i="17"/>
  <c r="I936" i="17" s="1"/>
  <c r="I1201" i="17" s="1"/>
  <c r="I784" i="17"/>
  <c r="I1049" i="17" s="1"/>
  <c r="I699" i="17"/>
  <c r="I964" i="17" s="1"/>
  <c r="I584" i="17"/>
  <c r="I849" i="17" s="1"/>
  <c r="I1114" i="17" s="1"/>
  <c r="I661" i="17"/>
  <c r="I926" i="17" s="1"/>
  <c r="I1191" i="17" s="1"/>
  <c r="I619" i="17"/>
  <c r="I884" i="17" s="1"/>
  <c r="I1149" i="17" s="1"/>
  <c r="I581" i="17"/>
  <c r="I846" i="17" s="1"/>
  <c r="I1111" i="17" s="1"/>
  <c r="I775" i="17"/>
  <c r="I1040" i="17" s="1"/>
  <c r="I1305" i="17" s="1"/>
  <c r="I663" i="17"/>
  <c r="I928" i="17" s="1"/>
  <c r="I756" i="17"/>
  <c r="I1021" i="17" s="1"/>
  <c r="I1286" i="17" s="1"/>
  <c r="I600" i="17"/>
  <c r="I865" i="17" s="1"/>
  <c r="I1130" i="17" s="1"/>
  <c r="I622" i="17"/>
  <c r="I887" i="17" s="1"/>
  <c r="I1152" i="17" s="1"/>
  <c r="I723" i="17"/>
  <c r="I988" i="17" s="1"/>
  <c r="I1253" i="17" s="1"/>
  <c r="I567" i="17"/>
  <c r="I832" i="17" s="1"/>
  <c r="I1097" i="17" s="1"/>
  <c r="I679" i="17"/>
  <c r="I944" i="17" s="1"/>
  <c r="I1209" i="17" s="1"/>
  <c r="I751" i="17"/>
  <c r="I1016" i="17" s="1"/>
  <c r="I1281" i="17" s="1"/>
  <c r="I691" i="17"/>
  <c r="I956" i="17" s="1"/>
  <c r="I1221" i="17" s="1"/>
  <c r="I765" i="17"/>
  <c r="I1030" i="17" s="1"/>
  <c r="I1295" i="17" s="1"/>
  <c r="I573" i="17"/>
  <c r="I838" i="17" s="1"/>
  <c r="I1103" i="17" s="1"/>
  <c r="I750" i="17"/>
  <c r="I1015" i="17" s="1"/>
  <c r="I1280" i="17" s="1"/>
  <c r="I669" i="17"/>
  <c r="I934" i="17" s="1"/>
  <c r="I1199" i="17" s="1"/>
  <c r="I781" i="17"/>
  <c r="I1046" i="17" s="1"/>
  <c r="I1311" i="17" s="1"/>
  <c r="I609" i="17"/>
  <c r="I874" i="17" s="1"/>
  <c r="I1139" i="17" s="1"/>
  <c r="I707" i="17"/>
  <c r="I972" i="17" s="1"/>
  <c r="I1237" i="17" s="1"/>
  <c r="I697" i="17"/>
  <c r="I962" i="17" s="1"/>
  <c r="I1227" i="17" s="1"/>
  <c r="I575" i="17"/>
  <c r="I840" i="17" s="1"/>
  <c r="I1105" i="17" s="1"/>
  <c r="I655" i="17"/>
  <c r="I920" i="17" s="1"/>
  <c r="I1185" i="17" s="1"/>
  <c r="I768" i="17"/>
  <c r="I1033" i="17" s="1"/>
  <c r="I1298" i="17" s="1"/>
  <c r="I672" i="17"/>
  <c r="I937" i="17" s="1"/>
  <c r="I1202" i="17" s="1"/>
  <c r="I592" i="17"/>
  <c r="I857" i="17" s="1"/>
  <c r="I1122" i="17" s="1"/>
  <c r="I582" i="17"/>
  <c r="I847" i="17" s="1"/>
  <c r="I1112" i="17" s="1"/>
  <c r="I617" i="17"/>
  <c r="I882" i="17" s="1"/>
  <c r="I1147" i="17" s="1"/>
  <c r="I690" i="17"/>
  <c r="I955" i="17" s="1"/>
  <c r="I760" i="17"/>
  <c r="I1025" i="17" s="1"/>
  <c r="I1290" i="17" s="1"/>
  <c r="I602" i="17"/>
  <c r="I867" i="17" s="1"/>
  <c r="I1132" i="17" s="1"/>
  <c r="H107" i="9"/>
  <c r="H39" i="10"/>
  <c r="H131" i="9"/>
  <c r="H38" i="10" s="1"/>
  <c r="H34" i="15"/>
  <c r="H28" i="15"/>
  <c r="H29" i="15"/>
  <c r="E677" i="13"/>
  <c r="E942" i="13" s="1"/>
  <c r="E1207" i="13" s="1"/>
  <c r="E692" i="13"/>
  <c r="E957" i="13" s="1"/>
  <c r="E1222" i="13" s="1"/>
  <c r="E704" i="13"/>
  <c r="E969" i="13" s="1"/>
  <c r="E1234" i="13" s="1"/>
  <c r="E793" i="13"/>
  <c r="E1058" i="13" s="1"/>
  <c r="E562" i="13"/>
  <c r="E827" i="13" s="1"/>
  <c r="E1092" i="13" s="1"/>
  <c r="E577" i="13"/>
  <c r="E842" i="13" s="1"/>
  <c r="E1107" i="13" s="1"/>
  <c r="E790" i="13"/>
  <c r="E1055" i="13" s="1"/>
  <c r="E694" i="13"/>
  <c r="E959" i="13" s="1"/>
  <c r="E1224" i="13" s="1"/>
  <c r="E716" i="13"/>
  <c r="E981" i="13" s="1"/>
  <c r="E1246" i="13" s="1"/>
  <c r="E731" i="13"/>
  <c r="E996" i="13" s="1"/>
  <c r="E1261" i="13" s="1"/>
  <c r="E774" i="13"/>
  <c r="E1039" i="13" s="1"/>
  <c r="E1304" i="13" s="1"/>
  <c r="E687" i="13"/>
  <c r="E952" i="13" s="1"/>
  <c r="E712" i="13"/>
  <c r="E977" i="13" s="1"/>
  <c r="E1242" i="13" s="1"/>
  <c r="E727" i="13"/>
  <c r="E992" i="13" s="1"/>
  <c r="E1257" i="13" s="1"/>
  <c r="E643" i="13"/>
  <c r="E908" i="13" s="1"/>
  <c r="E1173" i="13" s="1"/>
  <c r="E572" i="13"/>
  <c r="E837" i="13" s="1"/>
  <c r="E1102" i="13" s="1"/>
  <c r="E597" i="13"/>
  <c r="E862" i="13" s="1"/>
  <c r="E1127" i="13" s="1"/>
  <c r="E612" i="13"/>
  <c r="E877" i="13" s="1"/>
  <c r="E1142" i="13" s="1"/>
  <c r="E750" i="13"/>
  <c r="E1015" i="13" s="1"/>
  <c r="E1280" i="13" s="1"/>
  <c r="E713" i="13"/>
  <c r="E978" i="13" s="1"/>
  <c r="E736" i="13"/>
  <c r="E1001" i="13" s="1"/>
  <c r="E1266" i="13" s="1"/>
  <c r="E751" i="13"/>
  <c r="E1016" i="13" s="1"/>
  <c r="E1281" i="13" s="1"/>
  <c r="E536" i="13"/>
  <c r="E542" i="13"/>
  <c r="E614" i="13"/>
  <c r="E879" i="13" s="1"/>
  <c r="E1144" i="13" s="1"/>
  <c r="E635" i="13"/>
  <c r="E900" i="13" s="1"/>
  <c r="E1165" i="13" s="1"/>
  <c r="E654" i="13"/>
  <c r="E919" i="13" s="1"/>
  <c r="E1184" i="13" s="1"/>
  <c r="E546" i="13"/>
  <c r="E811" i="13" s="1"/>
  <c r="E1076" i="13" s="1"/>
  <c r="E568" i="13"/>
  <c r="E833" i="13" s="1"/>
  <c r="E1098" i="13" s="1"/>
  <c r="E583" i="13"/>
  <c r="E848" i="13" s="1"/>
  <c r="E1113" i="13" s="1"/>
  <c r="E758" i="13"/>
  <c r="E1023" i="13" s="1"/>
  <c r="E1288" i="13" s="1"/>
  <c r="E684" i="13"/>
  <c r="E949" i="13" s="1"/>
  <c r="E1214" i="13" s="1"/>
  <c r="E709" i="13"/>
  <c r="E974" i="13" s="1"/>
  <c r="E1239" i="13" s="1"/>
  <c r="E723" i="13"/>
  <c r="E988" i="13" s="1"/>
  <c r="E1253" i="13" s="1"/>
  <c r="E618" i="13"/>
  <c r="E883" i="13" s="1"/>
  <c r="E1148" i="13" s="1"/>
  <c r="E569" i="13"/>
  <c r="E834" i="13" s="1"/>
  <c r="E1099" i="13" s="1"/>
  <c r="E594" i="13"/>
  <c r="E859" i="13" s="1"/>
  <c r="E1124" i="13" s="1"/>
  <c r="E609" i="13"/>
  <c r="E874" i="13" s="1"/>
  <c r="E1139" i="13" s="1"/>
  <c r="E560" i="13"/>
  <c r="E825" i="13" s="1"/>
  <c r="E725" i="13"/>
  <c r="E990" i="13" s="1"/>
  <c r="E1255" i="13" s="1"/>
  <c r="E748" i="13"/>
  <c r="E1013" i="13" s="1"/>
  <c r="E1278" i="13" s="1"/>
  <c r="E763" i="13"/>
  <c r="E1028" i="13" s="1"/>
  <c r="E1293" i="13" s="1"/>
  <c r="E634" i="13"/>
  <c r="E899" i="13" s="1"/>
  <c r="E1164" i="13" s="1"/>
  <c r="E655" i="13"/>
  <c r="E920" i="13" s="1"/>
  <c r="E1185" i="13" s="1"/>
  <c r="E680" i="13"/>
  <c r="E945" i="13" s="1"/>
  <c r="E1210" i="13" s="1"/>
  <c r="E695" i="13"/>
  <c r="E960" i="13" s="1"/>
  <c r="E1225" i="13" s="1"/>
  <c r="E766" i="13"/>
  <c r="E1031" i="13" s="1"/>
  <c r="E1296" i="13" s="1"/>
  <c r="E797" i="13"/>
  <c r="E1062" i="13" s="1"/>
  <c r="E543" i="13"/>
  <c r="E808" i="13" s="1"/>
  <c r="E1073" i="13" s="1"/>
  <c r="E565" i="13"/>
  <c r="E830" i="13" s="1"/>
  <c r="E1095" i="13" s="1"/>
  <c r="E580" i="13"/>
  <c r="E845" i="13" s="1"/>
  <c r="E1110" i="13" s="1"/>
  <c r="E742" i="13"/>
  <c r="E1007" i="13" s="1"/>
  <c r="E1272" i="13" s="1"/>
  <c r="E681" i="13"/>
  <c r="E946" i="13" s="1"/>
  <c r="E1211" i="13" s="1"/>
  <c r="E706" i="13"/>
  <c r="E971" i="13" s="1"/>
  <c r="E1236" i="13" s="1"/>
  <c r="E719" i="13"/>
  <c r="E984" i="13" s="1"/>
  <c r="E1249" i="13" s="1"/>
  <c r="E669" i="13"/>
  <c r="E934" i="13" s="1"/>
  <c r="E1199" i="13" s="1"/>
  <c r="E582" i="13"/>
  <c r="E847" i="13" s="1"/>
  <c r="E1112" i="13" s="1"/>
  <c r="E603" i="13"/>
  <c r="E868" i="13" s="1"/>
  <c r="E1133" i="13" s="1"/>
  <c r="E622" i="13"/>
  <c r="E887" i="13" s="1"/>
  <c r="E1152" i="13" s="1"/>
  <c r="C38" i="15"/>
  <c r="C27" i="16" s="1"/>
  <c r="C266" i="17"/>
  <c r="D1327" i="13"/>
  <c r="D27" i="15"/>
  <c r="D32" i="9"/>
  <c r="H794" i="17"/>
  <c r="H1059" i="17" s="1"/>
  <c r="H1324" i="17" s="1"/>
  <c r="I12" i="18"/>
  <c r="I78" i="18" s="1"/>
  <c r="I103" i="18" s="1"/>
  <c r="I128" i="18" s="1"/>
  <c r="C18" i="18"/>
  <c r="C20" i="18"/>
  <c r="C21" i="18"/>
  <c r="C22" i="18"/>
  <c r="C19" i="18"/>
  <c r="C23" i="18"/>
  <c r="C48" i="10"/>
  <c r="C32" i="12" s="1"/>
  <c r="F760" i="13"/>
  <c r="F1025" i="13" s="1"/>
  <c r="F1290" i="13" s="1"/>
  <c r="F766" i="13"/>
  <c r="F1031" i="13" s="1"/>
  <c r="F1296" i="13" s="1"/>
  <c r="F681" i="13"/>
  <c r="F946" i="13" s="1"/>
  <c r="F1211" i="13" s="1"/>
  <c r="F789" i="13"/>
  <c r="F1054" i="13" s="1"/>
  <c r="F737" i="13"/>
  <c r="F1002" i="13" s="1"/>
  <c r="F1267" i="13" s="1"/>
  <c r="F744" i="13"/>
  <c r="F1009" i="13" s="1"/>
  <c r="F1274" i="13" s="1"/>
  <c r="F758" i="13"/>
  <c r="F1023" i="13" s="1"/>
  <c r="F1288" i="13" s="1"/>
  <c r="F743" i="13"/>
  <c r="F1008" i="13" s="1"/>
  <c r="F1273" i="13" s="1"/>
  <c r="F783" i="13"/>
  <c r="F1048" i="13" s="1"/>
  <c r="F1313" i="13" s="1"/>
  <c r="F795" i="13"/>
  <c r="F1060" i="13" s="1"/>
  <c r="F643" i="13"/>
  <c r="F908" i="13" s="1"/>
  <c r="F1173" i="13" s="1"/>
  <c r="F648" i="13"/>
  <c r="F913" i="13" s="1"/>
  <c r="F1178" i="13" s="1"/>
  <c r="F661" i="13"/>
  <c r="F926" i="13" s="1"/>
  <c r="F1191" i="13" s="1"/>
  <c r="F603" i="13"/>
  <c r="F868" i="13" s="1"/>
  <c r="F1133" i="13" s="1"/>
  <c r="F605" i="13"/>
  <c r="F870" i="13" s="1"/>
  <c r="F1135" i="13" s="1"/>
  <c r="F656" i="13"/>
  <c r="F921" i="13" s="1"/>
  <c r="F768" i="13"/>
  <c r="F1033" i="13" s="1"/>
  <c r="F1298" i="13" s="1"/>
  <c r="F720" i="13"/>
  <c r="F985" i="13" s="1"/>
  <c r="F1250" i="13" s="1"/>
  <c r="F650" i="13"/>
  <c r="F915" i="13" s="1"/>
  <c r="F1180" i="13" s="1"/>
  <c r="F544" i="13"/>
  <c r="F809" i="13" s="1"/>
  <c r="F1074" i="13" s="1"/>
  <c r="F553" i="13"/>
  <c r="F818" i="13" s="1"/>
  <c r="F1083" i="13" s="1"/>
  <c r="F680" i="13"/>
  <c r="F945" i="13" s="1"/>
  <c r="F1210" i="13" s="1"/>
  <c r="F693" i="13"/>
  <c r="F958" i="13" s="1"/>
  <c r="F1223" i="13" s="1"/>
  <c r="F718" i="13"/>
  <c r="F983" i="13" s="1"/>
  <c r="F1248" i="13" s="1"/>
  <c r="F731" i="13"/>
  <c r="F996" i="13" s="1"/>
  <c r="F1261" i="13" s="1"/>
  <c r="F759" i="13"/>
  <c r="F1024" i="13" s="1"/>
  <c r="F1289" i="13" s="1"/>
  <c r="F584" i="13"/>
  <c r="F849" i="13" s="1"/>
  <c r="F1114" i="13" s="1"/>
  <c r="F597" i="13"/>
  <c r="F862" i="13" s="1"/>
  <c r="F1127" i="13" s="1"/>
  <c r="F615" i="13"/>
  <c r="F880" i="13" s="1"/>
  <c r="F1145" i="13" s="1"/>
  <c r="F751" i="13"/>
  <c r="F1016" i="13" s="1"/>
  <c r="F1281" i="13" s="1"/>
  <c r="F763" i="13"/>
  <c r="F1028" i="13" s="1"/>
  <c r="F1293" i="13" s="1"/>
  <c r="F791" i="13"/>
  <c r="F1056" i="13" s="1"/>
  <c r="F657" i="13"/>
  <c r="F922" i="13" s="1"/>
  <c r="F1187" i="13" s="1"/>
  <c r="F586" i="13"/>
  <c r="F851" i="13" s="1"/>
  <c r="F1116" i="13" s="1"/>
  <c r="F771" i="13"/>
  <c r="F1036" i="13" s="1"/>
  <c r="F1301" i="13" s="1"/>
  <c r="F706" i="13"/>
  <c r="F971" i="13" s="1"/>
  <c r="F1236" i="13" s="1"/>
  <c r="F642" i="13"/>
  <c r="F907" i="13" s="1"/>
  <c r="F567" i="13"/>
  <c r="F832" i="13" s="1"/>
  <c r="F1097" i="13" s="1"/>
  <c r="F612" i="13"/>
  <c r="F877" i="13" s="1"/>
  <c r="F1142" i="13" s="1"/>
  <c r="F638" i="13"/>
  <c r="F903" i="13" s="1"/>
  <c r="F1168" i="13" s="1"/>
  <c r="F664" i="13"/>
  <c r="F929" i="13" s="1"/>
  <c r="F1194" i="13" s="1"/>
  <c r="F677" i="13"/>
  <c r="F942" i="13" s="1"/>
  <c r="F1207" i="13" s="1"/>
  <c r="F745" i="13"/>
  <c r="F1010" i="13" s="1"/>
  <c r="F1275" i="13" s="1"/>
  <c r="F792" i="13"/>
  <c r="F1057" i="13" s="1"/>
  <c r="F764" i="13"/>
  <c r="F1029" i="13" s="1"/>
  <c r="F1294" i="13" s="1"/>
  <c r="F696" i="13"/>
  <c r="F961" i="13" s="1"/>
  <c r="F709" i="13"/>
  <c r="F974" i="13" s="1"/>
  <c r="F1239" i="13" s="1"/>
  <c r="F542" i="13"/>
  <c r="F536" i="13"/>
  <c r="F602" i="13"/>
  <c r="F867" i="13" s="1"/>
  <c r="F1132" i="13" s="1"/>
  <c r="F625" i="13"/>
  <c r="F890" i="13" s="1"/>
  <c r="F608" i="13"/>
  <c r="F873" i="13" s="1"/>
  <c r="F1138" i="13" s="1"/>
  <c r="F617" i="13"/>
  <c r="F882" i="13" s="1"/>
  <c r="F1147" i="13" s="1"/>
  <c r="F799" i="13"/>
  <c r="F1064" i="13" s="1"/>
  <c r="F1329" i="13" s="1"/>
  <c r="F592" i="13"/>
  <c r="F857" i="13" s="1"/>
  <c r="F1122" i="13" s="1"/>
  <c r="F707" i="13"/>
  <c r="F972" i="13" s="1"/>
  <c r="F1237" i="13" s="1"/>
  <c r="F596" i="13"/>
  <c r="F861" i="13" s="1"/>
  <c r="F1126" i="13" s="1"/>
  <c r="F622" i="13"/>
  <c r="F887" i="13" s="1"/>
  <c r="F1152" i="13" s="1"/>
  <c r="F703" i="13"/>
  <c r="F968" i="13" s="1"/>
  <c r="F1233" i="13" s="1"/>
  <c r="F715" i="13"/>
  <c r="F980" i="13" s="1"/>
  <c r="F1245" i="13" s="1"/>
  <c r="F742" i="13"/>
  <c r="F1007" i="13" s="1"/>
  <c r="F1272" i="13" s="1"/>
  <c r="F628" i="13"/>
  <c r="F893" i="13" s="1"/>
  <c r="F1158" i="13" s="1"/>
  <c r="F654" i="13"/>
  <c r="F919" i="13" s="1"/>
  <c r="F1184" i="13" s="1"/>
  <c r="F746" i="13"/>
  <c r="F1011" i="13" s="1"/>
  <c r="F1276" i="13" s="1"/>
  <c r="F705" i="13"/>
  <c r="F970" i="13" s="1"/>
  <c r="F1235" i="13" s="1"/>
  <c r="F570" i="13"/>
  <c r="F835" i="13" s="1"/>
  <c r="F1100" i="13" s="1"/>
  <c r="H795" i="17"/>
  <c r="H1060" i="17" s="1"/>
  <c r="H1325" i="17" s="1"/>
  <c r="I794" i="17"/>
  <c r="I1059" i="17" s="1"/>
  <c r="I1324" i="17" s="1"/>
  <c r="I796" i="17"/>
  <c r="I1061" i="17" s="1"/>
  <c r="I1326" i="17" s="1"/>
  <c r="H12" i="18"/>
  <c r="H74" i="18" s="1"/>
  <c r="H99" i="18" s="1"/>
  <c r="H124" i="18" s="1"/>
  <c r="H1067" i="13"/>
  <c r="H1331" i="13"/>
  <c r="C28" i="18"/>
  <c r="C29" i="18"/>
  <c r="C30" i="18"/>
  <c r="C53" i="10"/>
  <c r="C37" i="12" s="1"/>
  <c r="E573" i="13"/>
  <c r="E838" i="13" s="1"/>
  <c r="E1103" i="13" s="1"/>
  <c r="E729" i="13"/>
  <c r="E994" i="13" s="1"/>
  <c r="E1259" i="13" s="1"/>
  <c r="E752" i="13"/>
  <c r="E1017" i="13" s="1"/>
  <c r="E1282" i="13" s="1"/>
  <c r="E767" i="13"/>
  <c r="E1032" i="13" s="1"/>
  <c r="E1297" i="13" s="1"/>
  <c r="E630" i="13"/>
  <c r="E895" i="13" s="1"/>
  <c r="E651" i="13"/>
  <c r="E916" i="13" s="1"/>
  <c r="E1181" i="13" s="1"/>
  <c r="E670" i="13"/>
  <c r="E935" i="13" s="1"/>
  <c r="E1200" i="13" s="1"/>
  <c r="E68" i="9"/>
  <c r="E93" i="9" s="1"/>
  <c r="E31" i="9"/>
  <c r="E78" i="9"/>
  <c r="E103" i="9" s="1"/>
  <c r="E128" i="9" s="1"/>
  <c r="E64" i="9"/>
  <c r="E89" i="9" s="1"/>
  <c r="E76" i="9"/>
  <c r="E101" i="9" s="1"/>
  <c r="E126" i="9" s="1"/>
  <c r="E35" i="10" s="1"/>
  <c r="E74" i="9"/>
  <c r="E99" i="9" s="1"/>
  <c r="E124" i="9" s="1"/>
  <c r="E62" i="9"/>
  <c r="E75" i="9"/>
  <c r="E100" i="9" s="1"/>
  <c r="E125" i="9" s="1"/>
  <c r="E34" i="10" s="1"/>
  <c r="E63" i="9"/>
  <c r="E88" i="9" s="1"/>
  <c r="E113" i="9" s="1"/>
  <c r="E29" i="10" s="1"/>
  <c r="E77" i="9"/>
  <c r="E102" i="9" s="1"/>
  <c r="E127" i="9" s="1"/>
  <c r="E36" i="10" s="1"/>
  <c r="E80" i="9"/>
  <c r="E105" i="9" s="1"/>
  <c r="E130" i="9" s="1"/>
  <c r="E66" i="9"/>
  <c r="E91" i="9" s="1"/>
  <c r="E65" i="9"/>
  <c r="E90" i="9" s="1"/>
  <c r="E115" i="9" s="1"/>
  <c r="E67" i="9"/>
  <c r="E92" i="9" s="1"/>
  <c r="E117" i="9" s="1"/>
  <c r="E79" i="9"/>
  <c r="E104" i="9" s="1"/>
  <c r="E129" i="9" s="1"/>
  <c r="E72" i="9"/>
  <c r="E97" i="9" s="1"/>
  <c r="E122" i="9" s="1"/>
  <c r="E73" i="9"/>
  <c r="E98" i="9" s="1"/>
  <c r="E123" i="9" s="1"/>
  <c r="E71" i="9"/>
  <c r="E96" i="9" s="1"/>
  <c r="E121" i="9" s="1"/>
  <c r="E69" i="9"/>
  <c r="E94" i="9" s="1"/>
  <c r="E119" i="9" s="1"/>
  <c r="E70" i="9"/>
  <c r="E95" i="9" s="1"/>
  <c r="E120" i="9" s="1"/>
  <c r="E798" i="13"/>
  <c r="E1063" i="13" s="1"/>
  <c r="E1328" i="13" s="1"/>
  <c r="E623" i="13"/>
  <c r="E888" i="13" s="1"/>
  <c r="E1153" i="13" s="1"/>
  <c r="E648" i="13"/>
  <c r="E913" i="13" s="1"/>
  <c r="E1178" i="13" s="1"/>
  <c r="E663" i="13"/>
  <c r="E928" i="13" s="1"/>
  <c r="E714" i="13"/>
  <c r="E979" i="13" s="1"/>
  <c r="E1244" i="13" s="1"/>
  <c r="E765" i="13"/>
  <c r="E1030" i="13" s="1"/>
  <c r="E1295" i="13" s="1"/>
  <c r="E788" i="13"/>
  <c r="E1053" i="13" s="1"/>
  <c r="E548" i="13"/>
  <c r="E813" i="13" s="1"/>
  <c r="E1078" i="13" s="1"/>
  <c r="E608" i="13"/>
  <c r="E873" i="13" s="1"/>
  <c r="E1138" i="13" s="1"/>
  <c r="E649" i="13"/>
  <c r="E914" i="13" s="1"/>
  <c r="E1179" i="13" s="1"/>
  <c r="E674" i="13"/>
  <c r="E939" i="13" s="1"/>
  <c r="E1204" i="13" s="1"/>
  <c r="E689" i="13"/>
  <c r="E954" i="13" s="1"/>
  <c r="E1219" i="13" s="1"/>
  <c r="E602" i="13"/>
  <c r="E867" i="13" s="1"/>
  <c r="E1132" i="13" s="1"/>
  <c r="E550" i="13"/>
  <c r="E815" i="13" s="1"/>
  <c r="E1080" i="13" s="1"/>
  <c r="E571" i="13"/>
  <c r="E836" i="13" s="1"/>
  <c r="E1101" i="13" s="1"/>
  <c r="E590" i="13"/>
  <c r="E855" i="13" s="1"/>
  <c r="E1120" i="13" s="1"/>
  <c r="E611" i="13"/>
  <c r="E876" i="13" s="1"/>
  <c r="E1141" i="13" s="1"/>
  <c r="E737" i="13"/>
  <c r="E1002" i="13" s="1"/>
  <c r="E1267" i="13" s="1"/>
  <c r="E760" i="13"/>
  <c r="E1025" i="13" s="1"/>
  <c r="E1290" i="13" s="1"/>
  <c r="E775" i="13"/>
  <c r="E1040" i="13" s="1"/>
  <c r="E1305" i="13" s="1"/>
  <c r="E718" i="13"/>
  <c r="E983" i="13" s="1"/>
  <c r="E1248" i="13" s="1"/>
  <c r="E620" i="13"/>
  <c r="E885" i="13" s="1"/>
  <c r="E1150" i="13" s="1"/>
  <c r="E645" i="13"/>
  <c r="E910" i="13" s="1"/>
  <c r="E1175" i="13" s="1"/>
  <c r="E660" i="13"/>
  <c r="E925" i="13" s="1"/>
  <c r="E1190" i="13" s="1"/>
  <c r="E701" i="13"/>
  <c r="E966" i="13" s="1"/>
  <c r="E761" i="13"/>
  <c r="E1026" i="13" s="1"/>
  <c r="E1291" i="13" s="1"/>
  <c r="E784" i="13"/>
  <c r="E1049" i="13" s="1"/>
  <c r="E799" i="13"/>
  <c r="E1064" i="13" s="1"/>
  <c r="E1329" i="13" s="1"/>
  <c r="E659" i="13"/>
  <c r="E924" i="13" s="1"/>
  <c r="E1189" i="13" s="1"/>
  <c r="E662" i="13"/>
  <c r="E927" i="13" s="1"/>
  <c r="E1192" i="13" s="1"/>
  <c r="E683" i="13"/>
  <c r="E948" i="13" s="1"/>
  <c r="E702" i="13"/>
  <c r="E967" i="13" s="1"/>
  <c r="E1232" i="13" s="1"/>
  <c r="E722" i="13"/>
  <c r="E987" i="13" s="1"/>
  <c r="E1252" i="13" s="1"/>
  <c r="E591" i="13"/>
  <c r="E856" i="13" s="1"/>
  <c r="E616" i="13"/>
  <c r="E881" i="13" s="1"/>
  <c r="E1146" i="13" s="1"/>
  <c r="E631" i="13"/>
  <c r="E896" i="13" s="1"/>
  <c r="E1161" i="13" s="1"/>
  <c r="E586" i="13"/>
  <c r="E851" i="13" s="1"/>
  <c r="E1116" i="13" s="1"/>
  <c r="E733" i="13"/>
  <c r="E998" i="13" s="1"/>
  <c r="E1263" i="13" s="1"/>
  <c r="E756" i="13"/>
  <c r="E1021" i="13" s="1"/>
  <c r="E1286" i="13" s="1"/>
  <c r="E771" i="13"/>
  <c r="E1036" i="13" s="1"/>
  <c r="E1301" i="13" s="1"/>
  <c r="E589" i="13"/>
  <c r="E854" i="13" s="1"/>
  <c r="E1119" i="13" s="1"/>
  <c r="E617" i="13"/>
  <c r="E882" i="13" s="1"/>
  <c r="E1147" i="13" s="1"/>
  <c r="E642" i="13"/>
  <c r="E907" i="13" s="1"/>
  <c r="E657" i="13"/>
  <c r="E922" i="13" s="1"/>
  <c r="E1187" i="13" s="1"/>
  <c r="E746" i="13"/>
  <c r="E1011" i="13" s="1"/>
  <c r="E1276" i="13" s="1"/>
  <c r="E773" i="13"/>
  <c r="E1038" i="13" s="1"/>
  <c r="E1303" i="13" s="1"/>
  <c r="E796" i="13"/>
  <c r="E1061" i="13" s="1"/>
  <c r="E1326" i="13" s="1"/>
  <c r="E558" i="13"/>
  <c r="E823" i="13" s="1"/>
  <c r="E1088" i="13" s="1"/>
  <c r="I64" i="18"/>
  <c r="I89" i="18" s="1"/>
  <c r="I114" i="18" s="1"/>
  <c r="D51" i="10"/>
  <c r="D35" i="12" s="1"/>
  <c r="D26" i="18"/>
  <c r="D116" i="9"/>
  <c r="D31" i="10"/>
  <c r="D32" i="10"/>
  <c r="H271" i="17"/>
  <c r="H584" i="17"/>
  <c r="H849" i="17" s="1"/>
  <c r="H1114" i="17" s="1"/>
  <c r="H547" i="17"/>
  <c r="H812" i="17" s="1"/>
  <c r="H1077" i="17" s="1"/>
  <c r="H551" i="17"/>
  <c r="H816" i="17" s="1"/>
  <c r="H1081" i="17" s="1"/>
  <c r="H736" i="17"/>
  <c r="H1001" i="17" s="1"/>
  <c r="H1266" i="17" s="1"/>
  <c r="H738" i="17"/>
  <c r="H1003" i="17" s="1"/>
  <c r="H1268" i="17" s="1"/>
  <c r="H698" i="17"/>
  <c r="H963" i="17" s="1"/>
  <c r="H1228" i="17" s="1"/>
  <c r="H778" i="17"/>
  <c r="H1043" i="17" s="1"/>
  <c r="H1308" i="17" s="1"/>
  <c r="H781" i="17"/>
  <c r="H1046" i="17" s="1"/>
  <c r="H1311" i="17" s="1"/>
  <c r="H734" i="17"/>
  <c r="H999" i="17" s="1"/>
  <c r="H1264" i="17" s="1"/>
  <c r="H669" i="17"/>
  <c r="H934" i="17" s="1"/>
  <c r="H1199" i="17" s="1"/>
  <c r="H634" i="17"/>
  <c r="H899" i="17" s="1"/>
  <c r="H1164" i="17" s="1"/>
  <c r="H762" i="17"/>
  <c r="H1027" i="17" s="1"/>
  <c r="H1292" i="17" s="1"/>
  <c r="H570" i="17"/>
  <c r="H835" i="17" s="1"/>
  <c r="H1100" i="17" s="1"/>
  <c r="H650" i="17"/>
  <c r="H915" i="17" s="1"/>
  <c r="H1180" i="17" s="1"/>
  <c r="H610" i="17"/>
  <c r="H875" i="17" s="1"/>
  <c r="H1140" i="17" s="1"/>
  <c r="H576" i="17"/>
  <c r="H841" i="17" s="1"/>
  <c r="H1106" i="17" s="1"/>
  <c r="H793" i="17"/>
  <c r="H1058" i="17" s="1"/>
  <c r="H1323" i="17" s="1"/>
  <c r="H671" i="17"/>
  <c r="H936" i="17" s="1"/>
  <c r="H1201" i="17" s="1"/>
  <c r="H607" i="17"/>
  <c r="H872" i="17" s="1"/>
  <c r="H1137" i="17" s="1"/>
  <c r="H748" i="17"/>
  <c r="H1013" i="17" s="1"/>
  <c r="H1278" i="17" s="1"/>
  <c r="H572" i="17"/>
  <c r="H837" i="17" s="1"/>
  <c r="H1102" i="17" s="1"/>
  <c r="H630" i="17"/>
  <c r="H895" i="17" s="1"/>
  <c r="H684" i="17"/>
  <c r="H949" i="17" s="1"/>
  <c r="H1214" i="17" s="1"/>
  <c r="H543" i="17"/>
  <c r="H808" i="17" s="1"/>
  <c r="H1073" i="17" s="1"/>
  <c r="H593" i="17"/>
  <c r="H858" i="17" s="1"/>
  <c r="H1123" i="17" s="1"/>
  <c r="H647" i="17"/>
  <c r="H912" i="17" s="1"/>
  <c r="H1177" i="17" s="1"/>
  <c r="H705" i="17"/>
  <c r="H970" i="17" s="1"/>
  <c r="H1235" i="17" s="1"/>
  <c r="H759" i="17"/>
  <c r="H1024" i="17" s="1"/>
  <c r="H1289" i="17" s="1"/>
  <c r="H555" i="17"/>
  <c r="H820" i="17" s="1"/>
  <c r="H1085" i="17" s="1"/>
  <c r="H664" i="17"/>
  <c r="H929" i="17" s="1"/>
  <c r="H1194" i="17" s="1"/>
  <c r="H623" i="17"/>
  <c r="H888" i="17" s="1"/>
  <c r="H1153" i="17" s="1"/>
  <c r="H574" i="17"/>
  <c r="H839" i="17" s="1"/>
  <c r="H1104" i="17" s="1"/>
  <c r="H629" i="17"/>
  <c r="H894" i="17" s="1"/>
  <c r="H1159" i="17" s="1"/>
  <c r="H683" i="17"/>
  <c r="H948" i="17" s="1"/>
  <c r="H740" i="17"/>
  <c r="H1005" i="17" s="1"/>
  <c r="H1270" i="17" s="1"/>
  <c r="H558" i="17"/>
  <c r="H823" i="17" s="1"/>
  <c r="H1088" i="17" s="1"/>
  <c r="H620" i="17"/>
  <c r="H885" i="17" s="1"/>
  <c r="H1150" i="17" s="1"/>
  <c r="H592" i="17"/>
  <c r="H857" i="17" s="1"/>
  <c r="H1122" i="17" s="1"/>
  <c r="H790" i="17"/>
  <c r="H1055" i="17" s="1"/>
  <c r="H1320" i="17" s="1"/>
  <c r="H727" i="17"/>
  <c r="H992" i="17" s="1"/>
  <c r="H1257" i="17" s="1"/>
  <c r="H783" i="17"/>
  <c r="H1048" i="17" s="1"/>
  <c r="H1313" i="17" s="1"/>
  <c r="H613" i="17"/>
  <c r="H878" i="17" s="1"/>
  <c r="H1143" i="17" s="1"/>
  <c r="H667" i="17"/>
  <c r="H932" i="17" s="1"/>
  <c r="H1197" i="17" s="1"/>
  <c r="H724" i="17"/>
  <c r="H989" i="17" s="1"/>
  <c r="H1254" i="17" s="1"/>
  <c r="H651" i="17"/>
  <c r="H916" i="17" s="1"/>
  <c r="H1181" i="17" s="1"/>
  <c r="H716" i="17"/>
  <c r="H981" i="17" s="1"/>
  <c r="H1246" i="17" s="1"/>
  <c r="H674" i="17"/>
  <c r="H939" i="17" s="1"/>
  <c r="H1204" i="17" s="1"/>
  <c r="H687" i="17"/>
  <c r="H952" i="17" s="1"/>
  <c r="H618" i="17"/>
  <c r="H883" i="17" s="1"/>
  <c r="H1148" i="17" s="1"/>
  <c r="H624" i="17"/>
  <c r="H889" i="17" s="1"/>
  <c r="H1154" i="17" s="1"/>
  <c r="H746" i="17"/>
  <c r="H1011" i="17" s="1"/>
  <c r="H1276" i="17" s="1"/>
  <c r="H616" i="17"/>
  <c r="H881" i="17" s="1"/>
  <c r="H1146" i="17" s="1"/>
  <c r="H628" i="17"/>
  <c r="H893" i="17" s="1"/>
  <c r="H1158" i="17" s="1"/>
  <c r="H739" i="17"/>
  <c r="H1004" i="17" s="1"/>
  <c r="H1269" i="17" s="1"/>
  <c r="H626" i="17"/>
  <c r="H891" i="17" s="1"/>
  <c r="H1156" i="17" s="1"/>
  <c r="H646" i="17"/>
  <c r="H911" i="17" s="1"/>
  <c r="H1176" i="17" s="1"/>
  <c r="H757" i="17"/>
  <c r="H1022" i="17" s="1"/>
  <c r="H1287" i="17" s="1"/>
  <c r="H779" i="17"/>
  <c r="H1044" i="17" s="1"/>
  <c r="H1309" i="17" s="1"/>
  <c r="H769" i="17"/>
  <c r="H1034" i="17" s="1"/>
  <c r="H1299" i="17" s="1"/>
  <c r="H542" i="17"/>
  <c r="H721" i="17"/>
  <c r="H986" i="17" s="1"/>
  <c r="H1251" i="17" s="1"/>
  <c r="H800" i="17"/>
  <c r="H1065" i="17" s="1"/>
  <c r="H1330" i="17" s="1"/>
  <c r="H730" i="17"/>
  <c r="H995" i="17" s="1"/>
  <c r="H1260" i="17" s="1"/>
  <c r="H648" i="17"/>
  <c r="H913" i="17" s="1"/>
  <c r="H1178" i="17" s="1"/>
  <c r="H644" i="17"/>
  <c r="H909" i="17" s="1"/>
  <c r="H1174" i="17" s="1"/>
  <c r="H717" i="17"/>
  <c r="H982" i="17" s="1"/>
  <c r="H1247" i="17" s="1"/>
  <c r="H604" i="17"/>
  <c r="H869" i="17" s="1"/>
  <c r="H1134" i="17" s="1"/>
  <c r="H662" i="17"/>
  <c r="H927" i="17" s="1"/>
  <c r="H1192" i="17" s="1"/>
  <c r="H745" i="17"/>
  <c r="H1010" i="17" s="1"/>
  <c r="H1275" i="17" s="1"/>
  <c r="H797" i="17"/>
  <c r="H1062" i="17" s="1"/>
  <c r="H1327" i="17" s="1"/>
  <c r="H726" i="17"/>
  <c r="H991" i="17" s="1"/>
  <c r="H1256" i="17" s="1"/>
  <c r="H545" i="17"/>
  <c r="H810" i="17" s="1"/>
  <c r="H1075" i="17" s="1"/>
  <c r="H564" i="17"/>
  <c r="H829" i="17" s="1"/>
  <c r="H1094" i="17" s="1"/>
  <c r="H594" i="17"/>
  <c r="H859" i="17" s="1"/>
  <c r="H1124" i="17" s="1"/>
  <c r="H706" i="17"/>
  <c r="H971" i="17" s="1"/>
  <c r="H1236" i="17" s="1"/>
  <c r="H585" i="17"/>
  <c r="H850" i="17" s="1"/>
  <c r="H1115" i="17" s="1"/>
  <c r="H579" i="17"/>
  <c r="H844" i="17" s="1"/>
  <c r="H1109" i="17" s="1"/>
  <c r="H659" i="17"/>
  <c r="H924" i="17" s="1"/>
  <c r="H1189" i="17" s="1"/>
  <c r="H754" i="17"/>
  <c r="H1019" i="17" s="1"/>
  <c r="H621" i="17"/>
  <c r="H886" i="17" s="1"/>
  <c r="H1151" i="17" s="1"/>
  <c r="H703" i="17"/>
  <c r="H968" i="17" s="1"/>
  <c r="H1233" i="17" s="1"/>
  <c r="H708" i="17"/>
  <c r="H973" i="17" s="1"/>
  <c r="H1238" i="17" s="1"/>
  <c r="H742" i="17"/>
  <c r="H1007" i="17" s="1"/>
  <c r="H1272" i="17" s="1"/>
  <c r="H568" i="17"/>
  <c r="H833" i="17" s="1"/>
  <c r="H1098" i="17" s="1"/>
  <c r="H728" i="17"/>
  <c r="H993" i="17" s="1"/>
  <c r="H1258" i="17" s="1"/>
  <c r="H652" i="17"/>
  <c r="H917" i="17" s="1"/>
  <c r="H1182" i="17" s="1"/>
  <c r="H710" i="17"/>
  <c r="H975" i="17" s="1"/>
  <c r="H1240" i="17" s="1"/>
  <c r="H765" i="17"/>
  <c r="H1030" i="17" s="1"/>
  <c r="H1295" i="17" s="1"/>
  <c r="H666" i="17"/>
  <c r="H931" i="17" s="1"/>
  <c r="H1196" i="17" s="1"/>
  <c r="H605" i="17"/>
  <c r="H870" i="17" s="1"/>
  <c r="H1135" i="17" s="1"/>
  <c r="H560" i="17"/>
  <c r="H825" i="17" s="1"/>
  <c r="H776" i="17"/>
  <c r="H1041" i="17" s="1"/>
  <c r="H1306" i="17" s="1"/>
  <c r="H799" i="17"/>
  <c r="H1064" i="17" s="1"/>
  <c r="H1329" i="17" s="1"/>
  <c r="H756" i="17"/>
  <c r="H1021" i="17" s="1"/>
  <c r="H1286" i="17" s="1"/>
  <c r="H582" i="17"/>
  <c r="H847" i="17" s="1"/>
  <c r="H1112" i="17" s="1"/>
  <c r="H636" i="17"/>
  <c r="H901" i="17" s="1"/>
  <c r="H1166" i="17" s="1"/>
  <c r="H694" i="17"/>
  <c r="H959" i="17" s="1"/>
  <c r="H1224" i="17" s="1"/>
  <c r="H749" i="17"/>
  <c r="H1014" i="17" s="1"/>
  <c r="H1279" i="17" s="1"/>
  <c r="H678" i="17"/>
  <c r="H943" i="17" s="1"/>
  <c r="H1208" i="17" s="1"/>
  <c r="H741" i="17"/>
  <c r="H1006" i="17" s="1"/>
  <c r="H1271" i="17" s="1"/>
  <c r="H696" i="17"/>
  <c r="H961" i="17" s="1"/>
  <c r="H697" i="17"/>
  <c r="H962" i="17" s="1"/>
  <c r="H1227" i="17" s="1"/>
  <c r="H557" i="17"/>
  <c r="H822" i="17" s="1"/>
  <c r="H1087" i="17" s="1"/>
  <c r="H609" i="17"/>
  <c r="H874" i="17" s="1"/>
  <c r="H1139" i="17" s="1"/>
  <c r="H569" i="17"/>
  <c r="H834" i="17" s="1"/>
  <c r="H1099" i="17" s="1"/>
  <c r="H639" i="17"/>
  <c r="H904" i="17" s="1"/>
  <c r="H1169" i="17" s="1"/>
  <c r="H688" i="17"/>
  <c r="H953" i="17" s="1"/>
  <c r="H1218" i="17" s="1"/>
  <c r="H692" i="17"/>
  <c r="H957" i="17" s="1"/>
  <c r="H1222" i="17" s="1"/>
  <c r="H578" i="17"/>
  <c r="H843" i="17" s="1"/>
  <c r="H1108" i="17" s="1"/>
  <c r="H690" i="17"/>
  <c r="H955" i="17" s="1"/>
  <c r="H702" i="17"/>
  <c r="H967" i="17" s="1"/>
  <c r="H1232" i="17" s="1"/>
  <c r="H566" i="17"/>
  <c r="H831" i="17" s="1"/>
  <c r="H1096" i="17" s="1"/>
  <c r="H587" i="17"/>
  <c r="H852" i="17" s="1"/>
  <c r="H1117" i="17" s="1"/>
  <c r="H571" i="17"/>
  <c r="H836" i="17" s="1"/>
  <c r="H1101" i="17" s="1"/>
  <c r="H631" i="17"/>
  <c r="H896" i="17" s="1"/>
  <c r="H1161" i="17" s="1"/>
  <c r="H680" i="17"/>
  <c r="H945" i="17" s="1"/>
  <c r="H1210" i="17" s="1"/>
  <c r="H638" i="17"/>
  <c r="H903" i="17" s="1"/>
  <c r="H1168" i="17" s="1"/>
  <c r="H600" i="17"/>
  <c r="H865" i="17" s="1"/>
  <c r="H1130" i="17" s="1"/>
  <c r="H548" i="17"/>
  <c r="H813" i="17" s="1"/>
  <c r="H1078" i="17" s="1"/>
  <c r="H663" i="17"/>
  <c r="H928" i="17" s="1"/>
  <c r="H709" i="17"/>
  <c r="H974" i="17" s="1"/>
  <c r="H1239" i="17" s="1"/>
  <c r="H764" i="17"/>
  <c r="H1029" i="17" s="1"/>
  <c r="H1294" i="17" s="1"/>
  <c r="H595" i="17"/>
  <c r="H860" i="17" s="1"/>
  <c r="H1125" i="17" s="1"/>
  <c r="H686" i="17"/>
  <c r="H951" i="17" s="1"/>
  <c r="H1216" i="17" s="1"/>
  <c r="H627" i="17"/>
  <c r="H892" i="17" s="1"/>
  <c r="H786" i="17"/>
  <c r="H1051" i="17" s="1"/>
  <c r="H1316" i="17" s="1"/>
  <c r="H675" i="17"/>
  <c r="H940" i="17" s="1"/>
  <c r="H581" i="17"/>
  <c r="H846" i="17" s="1"/>
  <c r="H1111" i="17" s="1"/>
  <c r="H635" i="17"/>
  <c r="H900" i="17" s="1"/>
  <c r="H1165" i="17" s="1"/>
  <c r="H758" i="17"/>
  <c r="H1023" i="17" s="1"/>
  <c r="H1288" i="17" s="1"/>
  <c r="H691" i="17"/>
  <c r="H956" i="17" s="1"/>
  <c r="H1221" i="17" s="1"/>
  <c r="H632" i="17"/>
  <c r="H897" i="17" s="1"/>
  <c r="H1162" i="17" s="1"/>
  <c r="H720" i="17"/>
  <c r="H985" i="17" s="1"/>
  <c r="H1250" i="17" s="1"/>
  <c r="H546" i="17"/>
  <c r="H811" i="17" s="1"/>
  <c r="H1076" i="17" s="1"/>
  <c r="H601" i="17"/>
  <c r="H866" i="17" s="1"/>
  <c r="H1131" i="17" s="1"/>
  <c r="H760" i="17"/>
  <c r="H1025" i="17" s="1"/>
  <c r="H1290" i="17" s="1"/>
  <c r="H713" i="17"/>
  <c r="H978" i="17" s="1"/>
  <c r="H653" i="17"/>
  <c r="H918" i="17" s="1"/>
  <c r="H1183" i="17" s="1"/>
  <c r="H590" i="17"/>
  <c r="H855" i="17" s="1"/>
  <c r="H1120" i="17" s="1"/>
  <c r="H552" i="17"/>
  <c r="H817" i="17" s="1"/>
  <c r="H575" i="17"/>
  <c r="H840" i="17" s="1"/>
  <c r="H1105" i="17" s="1"/>
  <c r="H676" i="17"/>
  <c r="H941" i="17" s="1"/>
  <c r="H1206" i="17" s="1"/>
  <c r="H573" i="17"/>
  <c r="H838" i="17" s="1"/>
  <c r="H1103" i="17" s="1"/>
  <c r="H787" i="17"/>
  <c r="H1052" i="17" s="1"/>
  <c r="H763" i="17"/>
  <c r="H1028" i="17" s="1"/>
  <c r="H1293" i="17" s="1"/>
  <c r="H753" i="17"/>
  <c r="H1018" i="17" s="1"/>
  <c r="H1283" i="17" s="1"/>
  <c r="H614" i="17"/>
  <c r="H879" i="17" s="1"/>
  <c r="H1144" i="17" s="1"/>
  <c r="H622" i="17"/>
  <c r="H887" i="17" s="1"/>
  <c r="H1152" i="17" s="1"/>
  <c r="H658" i="17"/>
  <c r="H923" i="17" s="1"/>
  <c r="H1188" i="17" s="1"/>
  <c r="H768" i="17"/>
  <c r="H1033" i="17" s="1"/>
  <c r="H1298" i="17" s="1"/>
  <c r="H731" i="17"/>
  <c r="H996" i="17" s="1"/>
  <c r="H1261" i="17" s="1"/>
  <c r="H649" i="17"/>
  <c r="H914" i="17" s="1"/>
  <c r="H1179" i="17" s="1"/>
  <c r="H766" i="17"/>
  <c r="H1031" i="17" s="1"/>
  <c r="H1296" i="17" s="1"/>
  <c r="H707" i="17"/>
  <c r="H972" i="17" s="1"/>
  <c r="H1237" i="17" s="1"/>
  <c r="H672" i="17"/>
  <c r="H937" i="17" s="1"/>
  <c r="H1202" i="17" s="1"/>
  <c r="H611" i="17"/>
  <c r="H876" i="17" s="1"/>
  <c r="H1141" i="17" s="1"/>
  <c r="H682" i="17"/>
  <c r="H947" i="17" s="1"/>
  <c r="H1212" i="17" s="1"/>
  <c r="H755" i="17"/>
  <c r="H1020" i="17" s="1"/>
  <c r="H1285" i="17" s="1"/>
  <c r="H642" i="17"/>
  <c r="H907" i="17" s="1"/>
  <c r="H752" i="17"/>
  <c r="H1017" i="17" s="1"/>
  <c r="H1282" i="17" s="1"/>
  <c r="H602" i="17"/>
  <c r="H867" i="17" s="1"/>
  <c r="H1132" i="17" s="1"/>
  <c r="H615" i="17"/>
  <c r="H880" i="17" s="1"/>
  <c r="H1145" i="17" s="1"/>
  <c r="H673" i="17"/>
  <c r="H938" i="17" s="1"/>
  <c r="H1203" i="17" s="1"/>
  <c r="H670" i="17"/>
  <c r="H935" i="17" s="1"/>
  <c r="H1200" i="17" s="1"/>
  <c r="H633" i="17"/>
  <c r="H898" i="17" s="1"/>
  <c r="H1163" i="17" s="1"/>
  <c r="H773" i="17"/>
  <c r="H1038" i="17" s="1"/>
  <c r="H1303" i="17" s="1"/>
  <c r="H704" i="17"/>
  <c r="H969" i="17" s="1"/>
  <c r="H1234" i="17" s="1"/>
  <c r="H643" i="17"/>
  <c r="H908" i="17" s="1"/>
  <c r="H1173" i="17" s="1"/>
  <c r="H608" i="17"/>
  <c r="H873" i="17" s="1"/>
  <c r="H1138" i="17" s="1"/>
  <c r="H715" i="17"/>
  <c r="H980" i="17" s="1"/>
  <c r="H1245" i="17" s="1"/>
  <c r="H596" i="17"/>
  <c r="H861" i="17" s="1"/>
  <c r="H1126" i="17" s="1"/>
  <c r="H544" i="17"/>
  <c r="H809" i="17" s="1"/>
  <c r="H1074" i="17" s="1"/>
  <c r="H619" i="17"/>
  <c r="H884" i="17" s="1"/>
  <c r="H1149" i="17" s="1"/>
  <c r="H677" i="17"/>
  <c r="H942" i="17" s="1"/>
  <c r="H1207" i="17" s="1"/>
  <c r="H732" i="17"/>
  <c r="H997" i="17" s="1"/>
  <c r="H1262" i="17" s="1"/>
  <c r="H788" i="17"/>
  <c r="H1053" i="17" s="1"/>
  <c r="H1318" i="17" s="1"/>
  <c r="H751" i="17"/>
  <c r="H1016" i="17" s="1"/>
  <c r="H1281" i="17" s="1"/>
  <c r="H774" i="17"/>
  <c r="H1039" i="17" s="1"/>
  <c r="H1304" i="17" s="1"/>
  <c r="H679" i="17"/>
  <c r="H944" i="17" s="1"/>
  <c r="H1209" i="17" s="1"/>
  <c r="H735" i="17"/>
  <c r="H1000" i="17" s="1"/>
  <c r="H1265" i="17" s="1"/>
  <c r="H681" i="17"/>
  <c r="H946" i="17" s="1"/>
  <c r="H1211" i="17" s="1"/>
  <c r="H782" i="17"/>
  <c r="H1047" i="17" s="1"/>
  <c r="H1312" i="17" s="1"/>
  <c r="H549" i="17"/>
  <c r="H814" i="17" s="1"/>
  <c r="H1079" i="17" s="1"/>
  <c r="H722" i="17"/>
  <c r="H987" i="17" s="1"/>
  <c r="H1252" i="17" s="1"/>
  <c r="H784" i="17"/>
  <c r="H1049" i="17" s="1"/>
  <c r="H567" i="17"/>
  <c r="H832" i="17" s="1"/>
  <c r="H1097" i="17" s="1"/>
  <c r="H665" i="17"/>
  <c r="H930" i="17" s="1"/>
  <c r="H1195" i="17" s="1"/>
  <c r="H785" i="17"/>
  <c r="H1050" i="17" s="1"/>
  <c r="H1315" i="17" s="1"/>
  <c r="H777" i="17"/>
  <c r="H1042" i="17" s="1"/>
  <c r="H1307" i="17" s="1"/>
  <c r="H668" i="17"/>
  <c r="H933" i="17" s="1"/>
  <c r="H1198" i="17" s="1"/>
  <c r="H725" i="17"/>
  <c r="H990" i="17" s="1"/>
  <c r="H1255" i="17" s="1"/>
  <c r="H654" i="17"/>
  <c r="H919" i="17" s="1"/>
  <c r="H1184" i="17" s="1"/>
  <c r="H580" i="17"/>
  <c r="H845" i="17" s="1"/>
  <c r="H1110" i="17" s="1"/>
  <c r="H693" i="17"/>
  <c r="H958" i="17" s="1"/>
  <c r="H1223" i="17" s="1"/>
  <c r="H772" i="17"/>
  <c r="H1037" i="17" s="1"/>
  <c r="H1302" i="17" s="1"/>
  <c r="H598" i="17"/>
  <c r="H863" i="17" s="1"/>
  <c r="H1128" i="17" s="1"/>
  <c r="H714" i="17"/>
  <c r="H979" i="17" s="1"/>
  <c r="H1244" i="17" s="1"/>
  <c r="H719" i="17"/>
  <c r="H984" i="17" s="1"/>
  <c r="H1249" i="17" s="1"/>
  <c r="H775" i="17"/>
  <c r="H1040" i="17" s="1"/>
  <c r="H1305" i="17" s="1"/>
  <c r="H603" i="17"/>
  <c r="H868" i="17" s="1"/>
  <c r="H1133" i="17" s="1"/>
  <c r="H661" i="17"/>
  <c r="H926" i="17" s="1"/>
  <c r="H1191" i="17" s="1"/>
  <c r="H565" i="17"/>
  <c r="H830" i="17" s="1"/>
  <c r="H1095" i="17" s="1"/>
  <c r="H637" i="17"/>
  <c r="H902" i="17" s="1"/>
  <c r="H1167" i="17" s="1"/>
  <c r="H656" i="17"/>
  <c r="H921" i="17" s="1"/>
  <c r="H655" i="17"/>
  <c r="H920" i="17" s="1"/>
  <c r="H1185" i="17" s="1"/>
  <c r="H685" i="17"/>
  <c r="H950" i="17" s="1"/>
  <c r="H1215" i="17" s="1"/>
  <c r="H771" i="17"/>
  <c r="H1036" i="17" s="1"/>
  <c r="H1301" i="17" s="1"/>
  <c r="H733" i="17"/>
  <c r="H998" i="17" s="1"/>
  <c r="H1263" i="17" s="1"/>
  <c r="H789" i="17"/>
  <c r="H1054" i="17" s="1"/>
  <c r="H1319" i="17" s="1"/>
  <c r="H556" i="17"/>
  <c r="H821" i="17" s="1"/>
  <c r="H1086" i="17" s="1"/>
  <c r="H554" i="17"/>
  <c r="H819" i="17" s="1"/>
  <c r="H744" i="17"/>
  <c r="H1009" i="17" s="1"/>
  <c r="H1274" i="17" s="1"/>
  <c r="H660" i="17"/>
  <c r="H925" i="17" s="1"/>
  <c r="H1190" i="17" s="1"/>
  <c r="H589" i="17"/>
  <c r="H854" i="17" s="1"/>
  <c r="H1119" i="17" s="1"/>
  <c r="H747" i="17"/>
  <c r="H1012" i="17" s="1"/>
  <c r="H1277" i="17" s="1"/>
  <c r="H737" i="17"/>
  <c r="H1002" i="17" s="1"/>
  <c r="H1267" i="17" s="1"/>
  <c r="H563" i="17"/>
  <c r="H828" i="17" s="1"/>
  <c r="H1093" i="17" s="1"/>
  <c r="H718" i="17"/>
  <c r="H983" i="17" s="1"/>
  <c r="H1248" i="17" s="1"/>
  <c r="H588" i="17"/>
  <c r="H853" i="17" s="1"/>
  <c r="H1118" i="17" s="1"/>
  <c r="H700" i="17"/>
  <c r="H965" i="17" s="1"/>
  <c r="H1230" i="17" s="1"/>
  <c r="H640" i="17"/>
  <c r="H905" i="17" s="1"/>
  <c r="H1170" i="17" s="1"/>
  <c r="H562" i="17"/>
  <c r="H827" i="17" s="1"/>
  <c r="H1092" i="17" s="1"/>
  <c r="H612" i="17"/>
  <c r="H877" i="17" s="1"/>
  <c r="H1142" i="17" s="1"/>
  <c r="H723" i="17"/>
  <c r="H988" i="17" s="1"/>
  <c r="H1253" i="17" s="1"/>
  <c r="H780" i="17"/>
  <c r="H1045" i="17" s="1"/>
  <c r="H1310" i="17" s="1"/>
  <c r="H770" i="17"/>
  <c r="H1035" i="17" s="1"/>
  <c r="H1300" i="17" s="1"/>
  <c r="H743" i="17"/>
  <c r="H1008" i="17" s="1"/>
  <c r="H1273" i="17" s="1"/>
  <c r="H761" i="17"/>
  <c r="H1026" i="17" s="1"/>
  <c r="H1291" i="17" s="1"/>
  <c r="H553" i="17"/>
  <c r="H818" i="17" s="1"/>
  <c r="H1083" i="17" s="1"/>
  <c r="H577" i="17"/>
  <c r="H842" i="17" s="1"/>
  <c r="H1107" i="17" s="1"/>
  <c r="H792" i="17"/>
  <c r="H1057" i="17" s="1"/>
  <c r="H1322" i="17" s="1"/>
  <c r="H699" i="17"/>
  <c r="H964" i="17" s="1"/>
  <c r="H586" i="17"/>
  <c r="H851" i="17" s="1"/>
  <c r="H1116" i="17" s="1"/>
  <c r="H798" i="17"/>
  <c r="H1063" i="17" s="1"/>
  <c r="H1328" i="17" s="1"/>
  <c r="H561" i="17"/>
  <c r="H826" i="17" s="1"/>
  <c r="H712" i="17"/>
  <c r="H977" i="17" s="1"/>
  <c r="H1242" i="17" s="1"/>
  <c r="H599" i="17"/>
  <c r="H864" i="17" s="1"/>
  <c r="H767" i="17"/>
  <c r="H1032" i="17" s="1"/>
  <c r="H1297" i="17" s="1"/>
  <c r="H597" i="17"/>
  <c r="H862" i="17" s="1"/>
  <c r="H1127" i="17" s="1"/>
  <c r="H591" i="17"/>
  <c r="H856" i="17" s="1"/>
  <c r="H750" i="17"/>
  <c r="H1015" i="17" s="1"/>
  <c r="H1280" i="17" s="1"/>
  <c r="H583" i="17"/>
  <c r="H848" i="17" s="1"/>
  <c r="H1113" i="17" s="1"/>
  <c r="H625" i="17"/>
  <c r="H890" i="17" s="1"/>
  <c r="H791" i="17"/>
  <c r="H1056" i="17" s="1"/>
  <c r="H1321" i="17" s="1"/>
  <c r="H701" i="17"/>
  <c r="H966" i="17" s="1"/>
  <c r="H617" i="17"/>
  <c r="H882" i="17" s="1"/>
  <c r="H1147" i="17" s="1"/>
  <c r="H559" i="17"/>
  <c r="H824" i="17" s="1"/>
  <c r="H1089" i="17" s="1"/>
  <c r="H689" i="17"/>
  <c r="H954" i="17" s="1"/>
  <c r="H1219" i="17" s="1"/>
  <c r="H550" i="17"/>
  <c r="H815" i="17" s="1"/>
  <c r="H1080" i="17" s="1"/>
  <c r="H695" i="17"/>
  <c r="H960" i="17" s="1"/>
  <c r="H1225" i="17" s="1"/>
  <c r="H657" i="17"/>
  <c r="H922" i="17" s="1"/>
  <c r="H1187" i="17" s="1"/>
  <c r="H606" i="17"/>
  <c r="H871" i="17" s="1"/>
  <c r="H1136" i="17" s="1"/>
  <c r="H729" i="17"/>
  <c r="H994" i="17" s="1"/>
  <c r="H1259" i="17" s="1"/>
  <c r="H641" i="17"/>
  <c r="H906" i="17" s="1"/>
  <c r="H1171" i="17" s="1"/>
  <c r="H645" i="17"/>
  <c r="H910" i="17" s="1"/>
  <c r="H1175" i="17" s="1"/>
  <c r="H711" i="17"/>
  <c r="H976" i="17" s="1"/>
  <c r="H1241" i="17" s="1"/>
  <c r="I71" i="18"/>
  <c r="I96" i="18" s="1"/>
  <c r="I121" i="18" s="1"/>
  <c r="I1067" i="13"/>
  <c r="I1331" i="13"/>
  <c r="H78" i="18"/>
  <c r="H103" i="18" s="1"/>
  <c r="H128" i="18" s="1"/>
  <c r="F587" i="13"/>
  <c r="F852" i="13" s="1"/>
  <c r="F1117" i="13" s="1"/>
  <c r="F653" i="13"/>
  <c r="F918" i="13" s="1"/>
  <c r="F1183" i="13" s="1"/>
  <c r="F637" i="13"/>
  <c r="F902" i="13" s="1"/>
  <c r="F1167" i="13" s="1"/>
  <c r="F699" i="13"/>
  <c r="F964" i="13" s="1"/>
  <c r="F573" i="13"/>
  <c r="F838" i="13" s="1"/>
  <c r="F1103" i="13" s="1"/>
  <c r="F738" i="13"/>
  <c r="F1003" i="13" s="1"/>
  <c r="F1268" i="13" s="1"/>
  <c r="F765" i="13"/>
  <c r="F1030" i="13" s="1"/>
  <c r="F1295" i="13" s="1"/>
  <c r="F794" i="13"/>
  <c r="F1059" i="13" s="1"/>
  <c r="F1324" i="13" s="1"/>
  <c r="F695" i="13"/>
  <c r="F960" i="13" s="1"/>
  <c r="F1225" i="13" s="1"/>
  <c r="F644" i="13"/>
  <c r="F909" i="13" s="1"/>
  <c r="F1174" i="13" s="1"/>
  <c r="F670" i="13"/>
  <c r="F935" i="13" s="1"/>
  <c r="F1200" i="13" s="1"/>
  <c r="F559" i="13"/>
  <c r="F824" i="13" s="1"/>
  <c r="F1089" i="13" s="1"/>
  <c r="F572" i="13"/>
  <c r="F837" i="13" s="1"/>
  <c r="F1102" i="13" s="1"/>
  <c r="F662" i="13"/>
  <c r="F927" i="13" s="1"/>
  <c r="F1192" i="13" s="1"/>
  <c r="F730" i="13"/>
  <c r="F995" i="13" s="1"/>
  <c r="F1260" i="13" s="1"/>
  <c r="F754" i="13"/>
  <c r="F1019" i="13" s="1"/>
  <c r="F780" i="13"/>
  <c r="F1045" i="13" s="1"/>
  <c r="F1310" i="13" s="1"/>
  <c r="F672" i="13"/>
  <c r="F937" i="13" s="1"/>
  <c r="F1202" i="13" s="1"/>
  <c r="F555" i="13"/>
  <c r="F820" i="13" s="1"/>
  <c r="F1085" i="13" s="1"/>
  <c r="F676" i="13"/>
  <c r="F941" i="13" s="1"/>
  <c r="F1206" i="13" s="1"/>
  <c r="F702" i="13"/>
  <c r="F967" i="13" s="1"/>
  <c r="F1232" i="13" s="1"/>
  <c r="F728" i="13"/>
  <c r="F993" i="13" s="1"/>
  <c r="F1258" i="13" s="1"/>
  <c r="F741" i="13"/>
  <c r="F1006" i="13" s="1"/>
  <c r="F1271" i="13" s="1"/>
  <c r="F580" i="13"/>
  <c r="F845" i="13" s="1"/>
  <c r="F1110" i="13" s="1"/>
  <c r="F606" i="13"/>
  <c r="F871" i="13" s="1"/>
  <c r="F1136" i="13" s="1"/>
  <c r="F762" i="13"/>
  <c r="F1027" i="13" s="1"/>
  <c r="F1292" i="13" s="1"/>
  <c r="F774" i="13"/>
  <c r="F1039" i="13" s="1"/>
  <c r="F1304" i="13" s="1"/>
  <c r="F598" i="13"/>
  <c r="F863" i="13" s="1"/>
  <c r="F1128" i="13" s="1"/>
  <c r="F666" i="13"/>
  <c r="F931" i="13" s="1"/>
  <c r="F1196" i="13" s="1"/>
  <c r="F689" i="13"/>
  <c r="F954" i="13" s="1"/>
  <c r="F1219" i="13" s="1"/>
  <c r="F798" i="13"/>
  <c r="F1063" i="13" s="1"/>
  <c r="F1328" i="13" s="1"/>
  <c r="F800" i="13"/>
  <c r="F1065" i="13" s="1"/>
  <c r="F1330" i="13" s="1"/>
  <c r="F569" i="13"/>
  <c r="F834" i="13" s="1"/>
  <c r="F1099" i="13" s="1"/>
  <c r="F685" i="13"/>
  <c r="F950" i="13" s="1"/>
  <c r="F1215" i="13" s="1"/>
  <c r="F660" i="13"/>
  <c r="F925" i="13" s="1"/>
  <c r="F1190" i="13" s="1"/>
  <c r="F686" i="13"/>
  <c r="F951" i="13" s="1"/>
  <c r="F1216" i="13" s="1"/>
  <c r="F679" i="13"/>
  <c r="F944" i="13" s="1"/>
  <c r="F1209" i="13" s="1"/>
  <c r="F767" i="13"/>
  <c r="F1032" i="13" s="1"/>
  <c r="F1297" i="13" s="1"/>
  <c r="F779" i="13"/>
  <c r="F1044" i="13" s="1"/>
  <c r="F1309" i="13" s="1"/>
  <c r="F579" i="13"/>
  <c r="F844" i="13" s="1"/>
  <c r="F1109" i="13" s="1"/>
  <c r="F692" i="13"/>
  <c r="F957" i="13" s="1"/>
  <c r="F1222" i="13" s="1"/>
  <c r="F719" i="13"/>
  <c r="F984" i="13" s="1"/>
  <c r="F1249" i="13" s="1"/>
  <c r="F545" i="13"/>
  <c r="F810" i="13" s="1"/>
  <c r="F1075" i="13" s="1"/>
  <c r="F770" i="13"/>
  <c r="F1035" i="13" s="1"/>
  <c r="F1300" i="13" s="1"/>
  <c r="F634" i="13"/>
  <c r="F899" i="13" s="1"/>
  <c r="F1164" i="13" s="1"/>
  <c r="F543" i="13"/>
  <c r="F808" i="13" s="1"/>
  <c r="F1073" i="13" s="1"/>
  <c r="F556" i="13"/>
  <c r="F821" i="13" s="1"/>
  <c r="F1086" i="13" s="1"/>
  <c r="F733" i="13"/>
  <c r="F998" i="13" s="1"/>
  <c r="F1263" i="13" s="1"/>
  <c r="F740" i="13"/>
  <c r="F1005" i="13" s="1"/>
  <c r="F1270" i="13" s="1"/>
  <c r="F784" i="13"/>
  <c r="F1049" i="13" s="1"/>
  <c r="F621" i="13"/>
  <c r="F886" i="13" s="1"/>
  <c r="F1151" i="13" s="1"/>
  <c r="F712" i="13"/>
  <c r="F977" i="13" s="1"/>
  <c r="F1242" i="13" s="1"/>
  <c r="F725" i="13"/>
  <c r="F990" i="13" s="1"/>
  <c r="F1255" i="13" s="1"/>
  <c r="F594" i="13"/>
  <c r="F859" i="13" s="1"/>
  <c r="F1124" i="13" s="1"/>
  <c r="F595" i="13"/>
  <c r="F860" i="13" s="1"/>
  <c r="F1125" i="13" s="1"/>
  <c r="F633" i="13"/>
  <c r="F898" i="13" s="1"/>
  <c r="F1163" i="13" s="1"/>
  <c r="F756" i="13"/>
  <c r="F1021" i="13" s="1"/>
  <c r="F1286" i="13" s="1"/>
  <c r="F786" i="13"/>
  <c r="F1051" i="13" s="1"/>
  <c r="F1316" i="13" s="1"/>
  <c r="F714" i="13"/>
  <c r="F979" i="13" s="1"/>
  <c r="F1244" i="13" s="1"/>
  <c r="I795" i="17"/>
  <c r="I1060" i="17" s="1"/>
  <c r="I1325" i="17" s="1"/>
  <c r="C37" i="15"/>
  <c r="C26" i="16" s="1"/>
  <c r="C265" i="17"/>
  <c r="C795" i="17" s="1"/>
  <c r="C1060" i="17" s="1"/>
  <c r="C1325" i="17" s="1"/>
  <c r="C17" i="18"/>
  <c r="C47" i="10"/>
  <c r="C31" i="12" s="1"/>
  <c r="C16" i="18"/>
  <c r="D1325" i="13"/>
  <c r="D26" i="15"/>
  <c r="C49" i="10"/>
  <c r="C33" i="12" s="1"/>
  <c r="C24" i="18"/>
  <c r="C112" i="9"/>
  <c r="C28" i="10" s="1"/>
  <c r="C106" i="9"/>
  <c r="H71" i="18" l="1"/>
  <c r="H96" i="18" s="1"/>
  <c r="H121" i="18" s="1"/>
  <c r="I66" i="18"/>
  <c r="I91" i="18" s="1"/>
  <c r="I116" i="18" s="1"/>
  <c r="G39" i="15"/>
  <c r="I67" i="18"/>
  <c r="I92" i="18" s="1"/>
  <c r="I117" i="18" s="1"/>
  <c r="I80" i="18"/>
  <c r="I105" i="18" s="1"/>
  <c r="I130" i="18" s="1"/>
  <c r="I72" i="18"/>
  <c r="I97" i="18" s="1"/>
  <c r="I122" i="18" s="1"/>
  <c r="H66" i="18"/>
  <c r="H91" i="18" s="1"/>
  <c r="H116" i="18" s="1"/>
  <c r="H65" i="18"/>
  <c r="H90" i="18" s="1"/>
  <c r="H115" i="18" s="1"/>
  <c r="I65" i="18"/>
  <c r="I90" i="18" s="1"/>
  <c r="I115" i="18" s="1"/>
  <c r="I74" i="18"/>
  <c r="I99" i="18" s="1"/>
  <c r="I124" i="18" s="1"/>
  <c r="C12" i="18"/>
  <c r="C67" i="18" s="1"/>
  <c r="C92" i="18" s="1"/>
  <c r="C117" i="18" s="1"/>
  <c r="E51" i="10"/>
  <c r="E35" i="12" s="1"/>
  <c r="E26" i="18"/>
  <c r="H35" i="15"/>
  <c r="H24" i="16" s="1"/>
  <c r="H1317" i="17"/>
  <c r="H807" i="17"/>
  <c r="H801" i="17"/>
  <c r="H272" i="17"/>
  <c r="E31" i="10"/>
  <c r="E116" i="9"/>
  <c r="E50" i="10"/>
  <c r="E34" i="12" s="1"/>
  <c r="E25" i="18"/>
  <c r="E114" i="9"/>
  <c r="E30" i="10"/>
  <c r="E32" i="10"/>
  <c r="H67" i="18"/>
  <c r="H92" i="18" s="1"/>
  <c r="H117" i="18" s="1"/>
  <c r="H31" i="18"/>
  <c r="H62" i="18"/>
  <c r="H76" i="18"/>
  <c r="H101" i="18" s="1"/>
  <c r="H126" i="18" s="1"/>
  <c r="H75" i="18"/>
  <c r="H100" i="18" s="1"/>
  <c r="H125" i="18" s="1"/>
  <c r="H77" i="18"/>
  <c r="H102" i="18" s="1"/>
  <c r="H127" i="18" s="1"/>
  <c r="H63" i="18"/>
  <c r="H88" i="18" s="1"/>
  <c r="H113" i="18" s="1"/>
  <c r="H73" i="18"/>
  <c r="H98" i="18" s="1"/>
  <c r="H123" i="18" s="1"/>
  <c r="I79" i="18"/>
  <c r="I104" i="18" s="1"/>
  <c r="I129" i="18" s="1"/>
  <c r="F45" i="10"/>
  <c r="F29" i="12" s="1"/>
  <c r="F13" i="18"/>
  <c r="C271" i="17"/>
  <c r="C800" i="17"/>
  <c r="C1065" i="17" s="1"/>
  <c r="C1330" i="17" s="1"/>
  <c r="C557" i="17"/>
  <c r="C822" i="17" s="1"/>
  <c r="C1087" i="17" s="1"/>
  <c r="C608" i="17"/>
  <c r="C873" i="17" s="1"/>
  <c r="C1138" i="17" s="1"/>
  <c r="C699" i="17"/>
  <c r="C964" i="17" s="1"/>
  <c r="C764" i="17"/>
  <c r="C1029" i="17" s="1"/>
  <c r="C1294" i="17" s="1"/>
  <c r="C718" i="17"/>
  <c r="C983" i="17" s="1"/>
  <c r="C1248" i="17" s="1"/>
  <c r="C602" i="17"/>
  <c r="C867" i="17" s="1"/>
  <c r="C1132" i="17" s="1"/>
  <c r="C577" i="17"/>
  <c r="C842" i="17" s="1"/>
  <c r="C1107" i="17" s="1"/>
  <c r="C791" i="17"/>
  <c r="C1056" i="17" s="1"/>
  <c r="C1321" i="17" s="1"/>
  <c r="C670" i="17"/>
  <c r="C935" i="17" s="1"/>
  <c r="C1200" i="17" s="1"/>
  <c r="C704" i="17"/>
  <c r="C969" i="17" s="1"/>
  <c r="C1234" i="17" s="1"/>
  <c r="C669" i="17"/>
  <c r="C934" i="17" s="1"/>
  <c r="C1199" i="17" s="1"/>
  <c r="C685" i="17"/>
  <c r="C950" i="17" s="1"/>
  <c r="C1215" i="17" s="1"/>
  <c r="C702" i="17"/>
  <c r="C967" i="17" s="1"/>
  <c r="C1232" i="17" s="1"/>
  <c r="C683" i="17"/>
  <c r="C948" i="17" s="1"/>
  <c r="C715" i="17"/>
  <c r="C980" i="17" s="1"/>
  <c r="C1245" i="17" s="1"/>
  <c r="C594" i="17"/>
  <c r="C859" i="17" s="1"/>
  <c r="C1124" i="17" s="1"/>
  <c r="C749" i="17"/>
  <c r="C1014" i="17" s="1"/>
  <c r="C1279" i="17" s="1"/>
  <c r="C611" i="17"/>
  <c r="C876" i="17" s="1"/>
  <c r="C1141" i="17" s="1"/>
  <c r="C772" i="17"/>
  <c r="C1037" i="17" s="1"/>
  <c r="C1302" i="17" s="1"/>
  <c r="C674" i="17"/>
  <c r="C939" i="17" s="1"/>
  <c r="C1204" i="17" s="1"/>
  <c r="C564" i="17"/>
  <c r="C829" i="17" s="1"/>
  <c r="C1094" i="17" s="1"/>
  <c r="C599" i="17"/>
  <c r="C864" i="17" s="1"/>
  <c r="C783" i="17"/>
  <c r="C1048" i="17" s="1"/>
  <c r="C1313" i="17" s="1"/>
  <c r="C710" i="17"/>
  <c r="C975" i="17" s="1"/>
  <c r="C1240" i="17" s="1"/>
  <c r="C588" i="17"/>
  <c r="C853" i="17" s="1"/>
  <c r="C1118" i="17" s="1"/>
  <c r="C743" i="17"/>
  <c r="C1008" i="17" s="1"/>
  <c r="C1273" i="17" s="1"/>
  <c r="C553" i="17"/>
  <c r="C818" i="17" s="1"/>
  <c r="C1083" i="17" s="1"/>
  <c r="C661" i="17"/>
  <c r="C926" i="17" s="1"/>
  <c r="C1191" i="17" s="1"/>
  <c r="C558" i="17"/>
  <c r="C823" i="17" s="1"/>
  <c r="C1088" i="17" s="1"/>
  <c r="C642" i="17"/>
  <c r="C907" i="17" s="1"/>
  <c r="C680" i="17"/>
  <c r="C945" i="17" s="1"/>
  <c r="C1210" i="17" s="1"/>
  <c r="C647" i="17"/>
  <c r="C912" i="17" s="1"/>
  <c r="C1177" i="17" s="1"/>
  <c r="C768" i="17"/>
  <c r="C1033" i="17" s="1"/>
  <c r="C1298" i="17" s="1"/>
  <c r="C713" i="17"/>
  <c r="C978" i="17" s="1"/>
  <c r="C756" i="17"/>
  <c r="C1021" i="17" s="1"/>
  <c r="C1286" i="17" s="1"/>
  <c r="C766" i="17"/>
  <c r="C1031" i="17" s="1"/>
  <c r="C1296" i="17" s="1"/>
  <c r="C747" i="17"/>
  <c r="C1012" i="17" s="1"/>
  <c r="C1277" i="17" s="1"/>
  <c r="C679" i="17"/>
  <c r="C944" i="17" s="1"/>
  <c r="C1209" i="17" s="1"/>
  <c r="C720" i="17"/>
  <c r="C985" i="17" s="1"/>
  <c r="C1250" i="17" s="1"/>
  <c r="C696" i="17"/>
  <c r="C961" i="17" s="1"/>
  <c r="C560" i="17"/>
  <c r="C825" i="17" s="1"/>
  <c r="C583" i="17"/>
  <c r="C848" i="17" s="1"/>
  <c r="C1113" i="17" s="1"/>
  <c r="C700" i="17"/>
  <c r="C965" i="17" s="1"/>
  <c r="C1230" i="17" s="1"/>
  <c r="C547" i="17"/>
  <c r="C812" i="17" s="1"/>
  <c r="C1077" i="17" s="1"/>
  <c r="C591" i="17"/>
  <c r="C856" i="17" s="1"/>
  <c r="C604" i="17"/>
  <c r="C869" i="17" s="1"/>
  <c r="C1134" i="17" s="1"/>
  <c r="C579" i="17"/>
  <c r="C844" i="17" s="1"/>
  <c r="C1109" i="17" s="1"/>
  <c r="C691" i="17"/>
  <c r="C956" i="17" s="1"/>
  <c r="C1221" i="17" s="1"/>
  <c r="C727" i="17"/>
  <c r="C992" i="17" s="1"/>
  <c r="C1257" i="17" s="1"/>
  <c r="C737" i="17"/>
  <c r="C1002" i="17" s="1"/>
  <c r="C1267" i="17" s="1"/>
  <c r="C762" i="17"/>
  <c r="C1027" i="17" s="1"/>
  <c r="C1292" i="17" s="1"/>
  <c r="C627" i="17"/>
  <c r="C892" i="17" s="1"/>
  <c r="C781" i="17"/>
  <c r="C1046" i="17" s="1"/>
  <c r="C1311" i="17" s="1"/>
  <c r="C765" i="17"/>
  <c r="C1030" i="17" s="1"/>
  <c r="C1295" i="17" s="1"/>
  <c r="C562" i="17"/>
  <c r="C827" i="17" s="1"/>
  <c r="C1092" i="17" s="1"/>
  <c r="C639" i="17"/>
  <c r="C904" i="17" s="1"/>
  <c r="C1169" i="17" s="1"/>
  <c r="C703" i="17"/>
  <c r="C968" i="17" s="1"/>
  <c r="C1233" i="17" s="1"/>
  <c r="C644" i="17"/>
  <c r="C909" i="17" s="1"/>
  <c r="C1174" i="17" s="1"/>
  <c r="C722" i="17"/>
  <c r="C987" i="17" s="1"/>
  <c r="C1252" i="17" s="1"/>
  <c r="C746" i="17"/>
  <c r="C1011" i="17" s="1"/>
  <c r="C1276" i="17" s="1"/>
  <c r="C688" i="17"/>
  <c r="C953" i="17" s="1"/>
  <c r="C1218" i="17" s="1"/>
  <c r="C666" i="17"/>
  <c r="C931" i="17" s="1"/>
  <c r="C1196" i="17" s="1"/>
  <c r="C693" i="17"/>
  <c r="C958" i="17" s="1"/>
  <c r="C1223" i="17" s="1"/>
  <c r="C758" i="17"/>
  <c r="C1023" i="17" s="1"/>
  <c r="C1288" i="17" s="1"/>
  <c r="C763" i="17"/>
  <c r="C1028" i="17" s="1"/>
  <c r="C1293" i="17" s="1"/>
  <c r="C788" i="17"/>
  <c r="C1053" i="17" s="1"/>
  <c r="C1318" i="17" s="1"/>
  <c r="C584" i="17"/>
  <c r="C849" i="17" s="1"/>
  <c r="C1114" i="17" s="1"/>
  <c r="C686" i="17"/>
  <c r="C951" i="17" s="1"/>
  <c r="C1216" i="17" s="1"/>
  <c r="C776" i="17"/>
  <c r="C1041" i="17" s="1"/>
  <c r="C1306" i="17" s="1"/>
  <c r="C571" i="17"/>
  <c r="C836" i="17" s="1"/>
  <c r="C1101" i="17" s="1"/>
  <c r="C649" i="17"/>
  <c r="C914" i="17" s="1"/>
  <c r="C1179" i="17" s="1"/>
  <c r="C573" i="17"/>
  <c r="C838" i="17" s="1"/>
  <c r="C1103" i="17" s="1"/>
  <c r="C607" i="17"/>
  <c r="C872" i="17" s="1"/>
  <c r="C1137" i="17" s="1"/>
  <c r="C793" i="17"/>
  <c r="C1058" i="17" s="1"/>
  <c r="C1323" i="17" s="1"/>
  <c r="C740" i="17"/>
  <c r="C1005" i="17" s="1"/>
  <c r="C1270" i="17" s="1"/>
  <c r="C789" i="17"/>
  <c r="C1054" i="17" s="1"/>
  <c r="C1319" i="17" s="1"/>
  <c r="C609" i="17"/>
  <c r="C874" i="17" s="1"/>
  <c r="C1139" i="17" s="1"/>
  <c r="C548" i="17"/>
  <c r="C813" i="17" s="1"/>
  <c r="C1078" i="17" s="1"/>
  <c r="C550" i="17"/>
  <c r="C815" i="17" s="1"/>
  <c r="C1080" i="17" s="1"/>
  <c r="C742" i="17"/>
  <c r="C1007" i="17" s="1"/>
  <c r="C1272" i="17" s="1"/>
  <c r="C581" i="17"/>
  <c r="C846" i="17" s="1"/>
  <c r="C1111" i="17" s="1"/>
  <c r="C761" i="17"/>
  <c r="C1026" i="17" s="1"/>
  <c r="C1291" i="17" s="1"/>
  <c r="C752" i="17"/>
  <c r="C1017" i="17" s="1"/>
  <c r="C1282" i="17" s="1"/>
  <c r="C556" i="17"/>
  <c r="C821" i="17" s="1"/>
  <c r="C1086" i="17" s="1"/>
  <c r="C595" i="17"/>
  <c r="C860" i="17" s="1"/>
  <c r="C1125" i="17" s="1"/>
  <c r="C729" i="17"/>
  <c r="C994" i="17" s="1"/>
  <c r="C1259" i="17" s="1"/>
  <c r="C603" i="17"/>
  <c r="C868" i="17" s="1"/>
  <c r="C1133" i="17" s="1"/>
  <c r="C739" i="17"/>
  <c r="C1004" i="17" s="1"/>
  <c r="C1269" i="17" s="1"/>
  <c r="C701" i="17"/>
  <c r="C966" i="17" s="1"/>
  <c r="C714" i="17"/>
  <c r="C979" i="17" s="1"/>
  <c r="C1244" i="17" s="1"/>
  <c r="C779" i="17"/>
  <c r="C1044" i="17" s="1"/>
  <c r="C1309" i="17" s="1"/>
  <c r="C760" i="17"/>
  <c r="C1025" i="17" s="1"/>
  <c r="C1290" i="17" s="1"/>
  <c r="C568" i="17"/>
  <c r="C833" i="17" s="1"/>
  <c r="C1098" i="17" s="1"/>
  <c r="C785" i="17"/>
  <c r="C1050" i="17" s="1"/>
  <c r="C1315" i="17" s="1"/>
  <c r="C681" i="17"/>
  <c r="C946" i="17" s="1"/>
  <c r="C1211" i="17" s="1"/>
  <c r="C777" i="17"/>
  <c r="C1042" i="17" s="1"/>
  <c r="C1307" i="17" s="1"/>
  <c r="C605" i="17"/>
  <c r="C870" i="17" s="1"/>
  <c r="C1135" i="17" s="1"/>
  <c r="C660" i="17"/>
  <c r="C925" i="17" s="1"/>
  <c r="C1190" i="17" s="1"/>
  <c r="C623" i="17"/>
  <c r="C888" i="17" s="1"/>
  <c r="C1153" i="17" s="1"/>
  <c r="C615" i="17"/>
  <c r="C880" i="17" s="1"/>
  <c r="C1145" i="17" s="1"/>
  <c r="C575" i="17"/>
  <c r="C840" i="17" s="1"/>
  <c r="C1105" i="17" s="1"/>
  <c r="C773" i="17"/>
  <c r="C1038" i="17" s="1"/>
  <c r="C1303" i="17" s="1"/>
  <c r="C721" i="17"/>
  <c r="C986" i="17" s="1"/>
  <c r="C1251" i="17" s="1"/>
  <c r="C678" i="17"/>
  <c r="C943" i="17" s="1"/>
  <c r="C1208" i="17" s="1"/>
  <c r="C690" i="17"/>
  <c r="C955" i="17" s="1"/>
  <c r="C697" i="17"/>
  <c r="C962" i="17" s="1"/>
  <c r="C1227" i="17" s="1"/>
  <c r="C645" i="17"/>
  <c r="C910" i="17" s="1"/>
  <c r="C1175" i="17" s="1"/>
  <c r="C799" i="17"/>
  <c r="C1064" i="17" s="1"/>
  <c r="C1329" i="17" s="1"/>
  <c r="C619" i="17"/>
  <c r="C884" i="17" s="1"/>
  <c r="C1149" i="17" s="1"/>
  <c r="C648" i="17"/>
  <c r="C913" i="17" s="1"/>
  <c r="C1178" i="17" s="1"/>
  <c r="C787" i="17"/>
  <c r="C1052" i="17" s="1"/>
  <c r="C671" i="17"/>
  <c r="C936" i="17" s="1"/>
  <c r="C1201" i="17" s="1"/>
  <c r="C724" i="17"/>
  <c r="C989" i="17" s="1"/>
  <c r="C1254" i="17" s="1"/>
  <c r="C569" i="17"/>
  <c r="C834" i="17" s="1"/>
  <c r="C1099" i="17" s="1"/>
  <c r="C771" i="17"/>
  <c r="C1036" i="17" s="1"/>
  <c r="C1301" i="17" s="1"/>
  <c r="C728" i="17"/>
  <c r="C993" i="17" s="1"/>
  <c r="C1258" i="17" s="1"/>
  <c r="C667" i="17"/>
  <c r="C932" i="17" s="1"/>
  <c r="C1197" i="17" s="1"/>
  <c r="C626" i="17"/>
  <c r="C891" i="17" s="1"/>
  <c r="C1156" i="17" s="1"/>
  <c r="C754" i="17"/>
  <c r="C1019" i="17" s="1"/>
  <c r="C774" i="17"/>
  <c r="C1039" i="17" s="1"/>
  <c r="C1304" i="17" s="1"/>
  <c r="C653" i="17"/>
  <c r="C918" i="17" s="1"/>
  <c r="C1183" i="17" s="1"/>
  <c r="C610" i="17"/>
  <c r="C875" i="17" s="1"/>
  <c r="C1140" i="17" s="1"/>
  <c r="C567" i="17"/>
  <c r="C832" i="17" s="1"/>
  <c r="C1097" i="17" s="1"/>
  <c r="C711" i="17"/>
  <c r="C976" i="17" s="1"/>
  <c r="C1241" i="17" s="1"/>
  <c r="C657" i="17"/>
  <c r="C922" i="17" s="1"/>
  <c r="C1187" i="17" s="1"/>
  <c r="C770" i="17"/>
  <c r="C1035" i="17" s="1"/>
  <c r="C1300" i="17" s="1"/>
  <c r="C694" i="17"/>
  <c r="C959" i="17" s="1"/>
  <c r="C1224" i="17" s="1"/>
  <c r="C544" i="17"/>
  <c r="C809" i="17" s="1"/>
  <c r="C1074" i="17" s="1"/>
  <c r="C629" i="17"/>
  <c r="C894" i="17" s="1"/>
  <c r="C1159" i="17" s="1"/>
  <c r="C555" i="17"/>
  <c r="C820" i="17" s="1"/>
  <c r="C1085" i="17" s="1"/>
  <c r="C582" i="17"/>
  <c r="C847" i="17" s="1"/>
  <c r="C1112" i="17" s="1"/>
  <c r="C792" i="17"/>
  <c r="C1057" i="17" s="1"/>
  <c r="C1322" i="17" s="1"/>
  <c r="C668" i="17"/>
  <c r="C933" i="17" s="1"/>
  <c r="C1198" i="17" s="1"/>
  <c r="C753" i="17"/>
  <c r="C1018" i="17" s="1"/>
  <c r="C1283" i="17" s="1"/>
  <c r="C778" i="17"/>
  <c r="C1043" i="17" s="1"/>
  <c r="C1308" i="17" s="1"/>
  <c r="C551" i="17"/>
  <c r="C816" i="17" s="1"/>
  <c r="C1081" i="17" s="1"/>
  <c r="C633" i="17"/>
  <c r="C898" i="17" s="1"/>
  <c r="C1163" i="17" s="1"/>
  <c r="C748" i="17"/>
  <c r="C1013" i="17" s="1"/>
  <c r="C1278" i="17" s="1"/>
  <c r="C698" i="17"/>
  <c r="C963" i="17" s="1"/>
  <c r="C1228" i="17" s="1"/>
  <c r="C617" i="17"/>
  <c r="C882" i="17" s="1"/>
  <c r="C1147" i="17" s="1"/>
  <c r="C565" i="17"/>
  <c r="C830" i="17" s="1"/>
  <c r="C1095" i="17" s="1"/>
  <c r="C755" i="17"/>
  <c r="C1020" i="17" s="1"/>
  <c r="C1285" i="17" s="1"/>
  <c r="C618" i="17"/>
  <c r="C883" i="17" s="1"/>
  <c r="C1148" i="17" s="1"/>
  <c r="C637" i="17"/>
  <c r="C902" i="17" s="1"/>
  <c r="C1167" i="17" s="1"/>
  <c r="C559" i="17"/>
  <c r="C824" i="17" s="1"/>
  <c r="C1089" i="17" s="1"/>
  <c r="C596" i="17"/>
  <c r="C861" i="17" s="1"/>
  <c r="C1126" i="17" s="1"/>
  <c r="C716" i="17"/>
  <c r="C981" i="17" s="1"/>
  <c r="C1246" i="17" s="1"/>
  <c r="C687" i="17"/>
  <c r="C952" i="17" s="1"/>
  <c r="C592" i="17"/>
  <c r="C857" i="17" s="1"/>
  <c r="C1122" i="17" s="1"/>
  <c r="C775" i="17"/>
  <c r="C1040" i="17" s="1"/>
  <c r="C1305" i="17" s="1"/>
  <c r="C590" i="17"/>
  <c r="C855" i="17" s="1"/>
  <c r="C1120" i="17" s="1"/>
  <c r="C705" i="17"/>
  <c r="C970" i="17" s="1"/>
  <c r="C1235" i="17" s="1"/>
  <c r="C549" i="17"/>
  <c r="C814" i="17" s="1"/>
  <c r="C1079" i="17" s="1"/>
  <c r="C673" i="17"/>
  <c r="C938" i="17" s="1"/>
  <c r="C1203" i="17" s="1"/>
  <c r="C707" i="17"/>
  <c r="C972" i="17" s="1"/>
  <c r="C1237" i="17" s="1"/>
  <c r="C561" i="17"/>
  <c r="C826" i="17" s="1"/>
  <c r="C634" i="17"/>
  <c r="C899" i="17" s="1"/>
  <c r="C1164" i="17" s="1"/>
  <c r="C598" i="17"/>
  <c r="C863" i="17" s="1"/>
  <c r="C1128" i="17" s="1"/>
  <c r="C759" i="17"/>
  <c r="C1024" i="17" s="1"/>
  <c r="C1289" i="17" s="1"/>
  <c r="C543" i="17"/>
  <c r="C808" i="17" s="1"/>
  <c r="C1073" i="17" s="1"/>
  <c r="C672" i="17"/>
  <c r="C937" i="17" s="1"/>
  <c r="C1202" i="17" s="1"/>
  <c r="C631" i="17"/>
  <c r="C896" i="17" s="1"/>
  <c r="C1161" i="17" s="1"/>
  <c r="C597" i="17"/>
  <c r="C862" i="17" s="1"/>
  <c r="C1127" i="17" s="1"/>
  <c r="C664" i="17"/>
  <c r="C929" i="17" s="1"/>
  <c r="C1194" i="17" s="1"/>
  <c r="C643" i="17"/>
  <c r="C908" i="17" s="1"/>
  <c r="C1173" i="17" s="1"/>
  <c r="C622" i="17"/>
  <c r="C887" i="17" s="1"/>
  <c r="C1152" i="17" s="1"/>
  <c r="C780" i="17"/>
  <c r="C1045" i="17" s="1"/>
  <c r="C1310" i="17" s="1"/>
  <c r="C769" i="17"/>
  <c r="C1034" i="17" s="1"/>
  <c r="C1299" i="17" s="1"/>
  <c r="C684" i="17"/>
  <c r="C949" i="17" s="1"/>
  <c r="C1214" i="17" s="1"/>
  <c r="C628" i="17"/>
  <c r="C893" i="17" s="1"/>
  <c r="C1158" i="17" s="1"/>
  <c r="C706" i="17"/>
  <c r="C971" i="17" s="1"/>
  <c r="C1236" i="17" s="1"/>
  <c r="C725" i="17"/>
  <c r="C990" i="17" s="1"/>
  <c r="C1255" i="17" s="1"/>
  <c r="C723" i="17"/>
  <c r="C988" i="17" s="1"/>
  <c r="C1253" i="17" s="1"/>
  <c r="C745" i="17"/>
  <c r="C1010" i="17" s="1"/>
  <c r="C1275" i="17" s="1"/>
  <c r="C614" i="17"/>
  <c r="C879" i="17" s="1"/>
  <c r="C1144" i="17" s="1"/>
  <c r="C738" i="17"/>
  <c r="C1003" i="17" s="1"/>
  <c r="C1268" i="17" s="1"/>
  <c r="C585" i="17"/>
  <c r="C850" i="17" s="1"/>
  <c r="C1115" i="17" s="1"/>
  <c r="C689" i="17"/>
  <c r="C954" i="17" s="1"/>
  <c r="C1219" i="17" s="1"/>
  <c r="C621" i="17"/>
  <c r="C886" i="17" s="1"/>
  <c r="C1151" i="17" s="1"/>
  <c r="C717" i="17"/>
  <c r="C982" i="17" s="1"/>
  <c r="C1247" i="17" s="1"/>
  <c r="C630" i="17"/>
  <c r="C895" i="17" s="1"/>
  <c r="C784" i="17"/>
  <c r="C1049" i="17" s="1"/>
  <c r="C662" i="17"/>
  <c r="C927" i="17" s="1"/>
  <c r="C1192" i="17" s="1"/>
  <c r="C552" i="17"/>
  <c r="C817" i="17" s="1"/>
  <c r="C744" i="17"/>
  <c r="C1009" i="17" s="1"/>
  <c r="C1274" i="17" s="1"/>
  <c r="C659" i="17"/>
  <c r="C924" i="17" s="1"/>
  <c r="C1189" i="17" s="1"/>
  <c r="C712" i="17"/>
  <c r="C977" i="17" s="1"/>
  <c r="C1242" i="17" s="1"/>
  <c r="C708" i="17"/>
  <c r="C973" i="17" s="1"/>
  <c r="C1238" i="17" s="1"/>
  <c r="C616" i="17"/>
  <c r="C881" i="17" s="1"/>
  <c r="C1146" i="17" s="1"/>
  <c r="C741" i="17"/>
  <c r="C1006" i="17" s="1"/>
  <c r="C1271" i="17" s="1"/>
  <c r="C782" i="17"/>
  <c r="C1047" i="17" s="1"/>
  <c r="C1312" i="17" s="1"/>
  <c r="C545" i="17"/>
  <c r="C810" i="17" s="1"/>
  <c r="C1075" i="17" s="1"/>
  <c r="C730" i="17"/>
  <c r="C995" i="17" s="1"/>
  <c r="C1260" i="17" s="1"/>
  <c r="C586" i="17"/>
  <c r="C851" i="17" s="1"/>
  <c r="C1116" i="17" s="1"/>
  <c r="C767" i="17"/>
  <c r="C1032" i="17" s="1"/>
  <c r="C1297" i="17" s="1"/>
  <c r="C658" i="17"/>
  <c r="C923" i="17" s="1"/>
  <c r="C1188" i="17" s="1"/>
  <c r="C676" i="17"/>
  <c r="C941" i="17" s="1"/>
  <c r="C1206" i="17" s="1"/>
  <c r="C651" i="17"/>
  <c r="C916" i="17" s="1"/>
  <c r="C1181" i="17" s="1"/>
  <c r="C641" i="17"/>
  <c r="C906" i="17" s="1"/>
  <c r="C1171" i="17" s="1"/>
  <c r="C563" i="17"/>
  <c r="C828" i="17" s="1"/>
  <c r="C1093" i="17" s="1"/>
  <c r="C587" i="17"/>
  <c r="C852" i="17" s="1"/>
  <c r="C1117" i="17" s="1"/>
  <c r="C652" i="17"/>
  <c r="C917" i="17" s="1"/>
  <c r="C1182" i="17" s="1"/>
  <c r="C650" i="17"/>
  <c r="C915" i="17" s="1"/>
  <c r="C1180" i="17" s="1"/>
  <c r="C601" i="17"/>
  <c r="C866" i="17" s="1"/>
  <c r="C1131" i="17" s="1"/>
  <c r="C554" i="17"/>
  <c r="C819" i="17" s="1"/>
  <c r="C624" i="17"/>
  <c r="C889" i="17" s="1"/>
  <c r="C1154" i="17" s="1"/>
  <c r="C625" i="17"/>
  <c r="C890" i="17" s="1"/>
  <c r="C640" i="17"/>
  <c r="C905" i="17" s="1"/>
  <c r="C1170" i="17" s="1"/>
  <c r="C574" i="17"/>
  <c r="C839" i="17" s="1"/>
  <c r="C1104" i="17" s="1"/>
  <c r="C719" i="17"/>
  <c r="C984" i="17" s="1"/>
  <c r="C1249" i="17" s="1"/>
  <c r="C675" i="17"/>
  <c r="C940" i="17" s="1"/>
  <c r="C600" i="17"/>
  <c r="C865" i="17" s="1"/>
  <c r="C1130" i="17" s="1"/>
  <c r="C677" i="17"/>
  <c r="C942" i="17" s="1"/>
  <c r="C1207" i="17" s="1"/>
  <c r="C638" i="17"/>
  <c r="C903" i="17" s="1"/>
  <c r="C1168" i="17" s="1"/>
  <c r="C786" i="17"/>
  <c r="C1051" i="17" s="1"/>
  <c r="C1316" i="17" s="1"/>
  <c r="C733" i="17"/>
  <c r="C998" i="17" s="1"/>
  <c r="C1263" i="17" s="1"/>
  <c r="C665" i="17"/>
  <c r="C930" i="17" s="1"/>
  <c r="C1195" i="17" s="1"/>
  <c r="C655" i="17"/>
  <c r="C920" i="17" s="1"/>
  <c r="C1185" i="17" s="1"/>
  <c r="C798" i="17"/>
  <c r="C1063" i="17" s="1"/>
  <c r="C1328" i="17" s="1"/>
  <c r="C576" i="17"/>
  <c r="C841" i="17" s="1"/>
  <c r="C1106" i="17" s="1"/>
  <c r="C612" i="17"/>
  <c r="C877" i="17" s="1"/>
  <c r="C1142" i="17" s="1"/>
  <c r="C735" i="17"/>
  <c r="C1000" i="17" s="1"/>
  <c r="C1265" i="17" s="1"/>
  <c r="C734" i="17"/>
  <c r="C999" i="17" s="1"/>
  <c r="C1264" i="17" s="1"/>
  <c r="C620" i="17"/>
  <c r="C885" i="17" s="1"/>
  <c r="C1150" i="17" s="1"/>
  <c r="C572" i="17"/>
  <c r="C837" i="17" s="1"/>
  <c r="C1102" i="17" s="1"/>
  <c r="C682" i="17"/>
  <c r="C947" i="17" s="1"/>
  <c r="C1212" i="17" s="1"/>
  <c r="C606" i="17"/>
  <c r="C871" i="17" s="1"/>
  <c r="C1136" i="17" s="1"/>
  <c r="C757" i="17"/>
  <c r="C1022" i="17" s="1"/>
  <c r="C1287" i="17" s="1"/>
  <c r="C695" i="17"/>
  <c r="C960" i="17" s="1"/>
  <c r="C1225" i="17" s="1"/>
  <c r="C731" i="17"/>
  <c r="C996" i="17" s="1"/>
  <c r="C1261" i="17" s="1"/>
  <c r="C797" i="17"/>
  <c r="C1062" i="17" s="1"/>
  <c r="C1327" i="17" s="1"/>
  <c r="C635" i="17"/>
  <c r="C900" i="17" s="1"/>
  <c r="C1165" i="17" s="1"/>
  <c r="C736" i="17"/>
  <c r="C1001" i="17" s="1"/>
  <c r="C1266" i="17" s="1"/>
  <c r="C593" i="17"/>
  <c r="C858" i="17" s="1"/>
  <c r="C1123" i="17" s="1"/>
  <c r="C542" i="17"/>
  <c r="C566" i="17"/>
  <c r="C831" i="17" s="1"/>
  <c r="C1096" i="17" s="1"/>
  <c r="C692" i="17"/>
  <c r="C957" i="17" s="1"/>
  <c r="C1222" i="17" s="1"/>
  <c r="C732" i="17"/>
  <c r="C997" i="17" s="1"/>
  <c r="C1262" i="17" s="1"/>
  <c r="C546" i="17"/>
  <c r="C811" i="17" s="1"/>
  <c r="C1076" i="17" s="1"/>
  <c r="C632" i="17"/>
  <c r="C897" i="17" s="1"/>
  <c r="C1162" i="17" s="1"/>
  <c r="C790" i="17"/>
  <c r="C1055" i="17" s="1"/>
  <c r="C1320" i="17" s="1"/>
  <c r="C578" i="17"/>
  <c r="C843" i="17" s="1"/>
  <c r="C1108" i="17" s="1"/>
  <c r="C570" i="17"/>
  <c r="C835" i="17" s="1"/>
  <c r="C1100" i="17" s="1"/>
  <c r="C613" i="17"/>
  <c r="C878" i="17" s="1"/>
  <c r="C1143" i="17" s="1"/>
  <c r="C654" i="17"/>
  <c r="C919" i="17" s="1"/>
  <c r="C1184" i="17" s="1"/>
  <c r="C589" i="17"/>
  <c r="C854" i="17" s="1"/>
  <c r="C1119" i="17" s="1"/>
  <c r="C726" i="17"/>
  <c r="C991" i="17" s="1"/>
  <c r="C1256" i="17" s="1"/>
  <c r="C709" i="17"/>
  <c r="C974" i="17" s="1"/>
  <c r="C1239" i="17" s="1"/>
  <c r="C646" i="17"/>
  <c r="C911" i="17" s="1"/>
  <c r="C1176" i="17" s="1"/>
  <c r="C751" i="17"/>
  <c r="C1016" i="17" s="1"/>
  <c r="C1281" i="17" s="1"/>
  <c r="C663" i="17"/>
  <c r="C928" i="17" s="1"/>
  <c r="C636" i="17"/>
  <c r="C901" i="17" s="1"/>
  <c r="C1166" i="17" s="1"/>
  <c r="C656" i="17"/>
  <c r="C921" i="17" s="1"/>
  <c r="C750" i="17"/>
  <c r="C1015" i="17" s="1"/>
  <c r="C1280" i="17" s="1"/>
  <c r="C580" i="17"/>
  <c r="C845" i="17" s="1"/>
  <c r="C1110" i="17" s="1"/>
  <c r="H64" i="18"/>
  <c r="H89" i="18" s="1"/>
  <c r="H114" i="18" s="1"/>
  <c r="D264" i="17"/>
  <c r="D36" i="15"/>
  <c r="D25" i="16" s="1"/>
  <c r="D263" i="17"/>
  <c r="F1323" i="13"/>
  <c r="F25" i="15"/>
  <c r="D106" i="9"/>
  <c r="D112" i="9"/>
  <c r="D28" i="10" s="1"/>
  <c r="D1072" i="13"/>
  <c r="D1066" i="13"/>
  <c r="D23" i="15"/>
  <c r="D18" i="18"/>
  <c r="D23" i="18"/>
  <c r="D22" i="18"/>
  <c r="D21" i="18"/>
  <c r="D19" i="18"/>
  <c r="D20" i="18"/>
  <c r="D48" i="10"/>
  <c r="D32" i="12" s="1"/>
  <c r="E87" i="9"/>
  <c r="E81" i="9"/>
  <c r="C80" i="18"/>
  <c r="C105" i="18" s="1"/>
  <c r="C130" i="18" s="1"/>
  <c r="H72" i="18"/>
  <c r="H97" i="18" s="1"/>
  <c r="H122" i="18" s="1"/>
  <c r="F801" i="13"/>
  <c r="F807" i="13"/>
  <c r="F1325" i="13"/>
  <c r="F26" i="15"/>
  <c r="C71" i="18"/>
  <c r="C96" i="18" s="1"/>
  <c r="C121" i="18" s="1"/>
  <c r="C796" i="17"/>
  <c r="C1061" i="17" s="1"/>
  <c r="C1326" i="17" s="1"/>
  <c r="E1327" i="13"/>
  <c r="E27" i="15"/>
  <c r="H68" i="18"/>
  <c r="H93" i="18" s="1"/>
  <c r="H118" i="18" s="1"/>
  <c r="I1317" i="17"/>
  <c r="I35" i="15"/>
  <c r="I24" i="16" s="1"/>
  <c r="F1327" i="13"/>
  <c r="F27" i="15"/>
  <c r="F51" i="10"/>
  <c r="F35" i="12" s="1"/>
  <c r="F26" i="18"/>
  <c r="F27" i="18"/>
  <c r="F52" i="10"/>
  <c r="F36" i="12" s="1"/>
  <c r="F33" i="10"/>
  <c r="F37" i="10"/>
  <c r="F32" i="10"/>
  <c r="G1066" i="17"/>
  <c r="G1072" i="17"/>
  <c r="I69" i="18"/>
  <c r="I94" i="18" s="1"/>
  <c r="I119" i="18" s="1"/>
  <c r="H70" i="18"/>
  <c r="H95" i="18" s="1"/>
  <c r="H120" i="18" s="1"/>
  <c r="I23" i="16"/>
  <c r="C1067" i="13"/>
  <c r="C1331" i="13"/>
  <c r="G32" i="18"/>
  <c r="C107" i="9"/>
  <c r="C39" i="10"/>
  <c r="C131" i="9"/>
  <c r="C38" i="10" s="1"/>
  <c r="D37" i="15"/>
  <c r="D26" i="16" s="1"/>
  <c r="D265" i="17"/>
  <c r="C66" i="18"/>
  <c r="C91" i="18" s="1"/>
  <c r="C116" i="18" s="1"/>
  <c r="D47" i="10"/>
  <c r="D31" i="12" s="1"/>
  <c r="D17" i="18"/>
  <c r="D16" i="18"/>
  <c r="E52" i="10"/>
  <c r="E36" i="12" s="1"/>
  <c r="E27" i="18"/>
  <c r="E33" i="10"/>
  <c r="E37" i="10"/>
  <c r="E118" i="9"/>
  <c r="C79" i="18"/>
  <c r="C104" i="18" s="1"/>
  <c r="C129" i="18" s="1"/>
  <c r="H80" i="18"/>
  <c r="H105" i="18" s="1"/>
  <c r="H130" i="18" s="1"/>
  <c r="C73" i="18"/>
  <c r="C98" i="18" s="1"/>
  <c r="C123" i="18" s="1"/>
  <c r="C70" i="18"/>
  <c r="C95" i="18" s="1"/>
  <c r="C120" i="18" s="1"/>
  <c r="I68" i="18"/>
  <c r="I93" i="18" s="1"/>
  <c r="I118" i="18" s="1"/>
  <c r="I62" i="18"/>
  <c r="I31" i="18"/>
  <c r="I76" i="18"/>
  <c r="I101" i="18" s="1"/>
  <c r="I126" i="18" s="1"/>
  <c r="I77" i="18"/>
  <c r="I102" i="18" s="1"/>
  <c r="I127" i="18" s="1"/>
  <c r="I63" i="18"/>
  <c r="I88" i="18" s="1"/>
  <c r="I113" i="18" s="1"/>
  <c r="I75" i="18"/>
  <c r="I100" i="18" s="1"/>
  <c r="I125" i="18" s="1"/>
  <c r="E1323" i="13"/>
  <c r="E25" i="15"/>
  <c r="H23" i="16"/>
  <c r="H39" i="15"/>
  <c r="H40" i="15"/>
  <c r="F31" i="10"/>
  <c r="F116" i="9"/>
  <c r="F25" i="18"/>
  <c r="F50" i="10"/>
  <c r="F34" i="12" s="1"/>
  <c r="F32" i="9"/>
  <c r="H69" i="18"/>
  <c r="H94" i="18" s="1"/>
  <c r="H119" i="18" s="1"/>
  <c r="D28" i="18"/>
  <c r="D29" i="18"/>
  <c r="D30" i="18"/>
  <c r="D53" i="10"/>
  <c r="D37" i="12" s="1"/>
  <c r="D46" i="10"/>
  <c r="D30" i="12" s="1"/>
  <c r="D15" i="18"/>
  <c r="D14" i="18"/>
  <c r="C65" i="18"/>
  <c r="C90" i="18" s="1"/>
  <c r="C115" i="18" s="1"/>
  <c r="C34" i="15"/>
  <c r="C28" i="15"/>
  <c r="C29" i="15"/>
  <c r="E1325" i="13"/>
  <c r="E26" i="15"/>
  <c r="G81" i="18"/>
  <c r="G87" i="18"/>
  <c r="I73" i="18"/>
  <c r="I98" i="18" s="1"/>
  <c r="I123" i="18" s="1"/>
  <c r="E45" i="10"/>
  <c r="E29" i="12" s="1"/>
  <c r="E13" i="18"/>
  <c r="E32" i="9"/>
  <c r="C78" i="18"/>
  <c r="C103" i="18" s="1"/>
  <c r="C128" i="18" s="1"/>
  <c r="C69" i="18"/>
  <c r="C94" i="18" s="1"/>
  <c r="C119" i="18" s="1"/>
  <c r="C68" i="18"/>
  <c r="C93" i="18" s="1"/>
  <c r="C118" i="18" s="1"/>
  <c r="D38" i="15"/>
  <c r="D27" i="16" s="1"/>
  <c r="D266" i="17"/>
  <c r="E807" i="13"/>
  <c r="E801" i="13"/>
  <c r="I807" i="17"/>
  <c r="I801" i="17"/>
  <c r="I272" i="17"/>
  <c r="F81" i="9"/>
  <c r="F87" i="9"/>
  <c r="F114" i="9"/>
  <c r="F30" i="10"/>
  <c r="C794" i="17"/>
  <c r="C1059" i="17" s="1"/>
  <c r="C1324" i="17" s="1"/>
  <c r="H79" i="18"/>
  <c r="H104" i="18" s="1"/>
  <c r="H129" i="18" s="1"/>
  <c r="G34" i="16"/>
  <c r="G28" i="16"/>
  <c r="G37" i="16"/>
  <c r="G40" i="20" s="1"/>
  <c r="G38" i="16"/>
  <c r="G41" i="20" s="1"/>
  <c r="G36" i="16"/>
  <c r="G39" i="20" s="1"/>
  <c r="G35" i="16"/>
  <c r="G38" i="20" s="1"/>
  <c r="D24" i="18"/>
  <c r="D49" i="10"/>
  <c r="D33" i="12" s="1"/>
  <c r="I70" i="18"/>
  <c r="I95" i="18" s="1"/>
  <c r="I120" i="18" s="1"/>
  <c r="C64" i="18"/>
  <c r="C89" i="18" s="1"/>
  <c r="C114" i="18" s="1"/>
  <c r="C72" i="18" l="1"/>
  <c r="C97" i="18" s="1"/>
  <c r="C122" i="18" s="1"/>
  <c r="D795" i="17"/>
  <c r="D1060" i="17" s="1"/>
  <c r="D1325" i="17" s="1"/>
  <c r="I39" i="15"/>
  <c r="I40" i="15"/>
  <c r="G40" i="16"/>
  <c r="G12" i="21"/>
  <c r="G37" i="20"/>
  <c r="E24" i="18"/>
  <c r="E49" i="10"/>
  <c r="E33" i="12" s="1"/>
  <c r="I34" i="16"/>
  <c r="I28" i="16"/>
  <c r="I36" i="16"/>
  <c r="I39" i="20" s="1"/>
  <c r="I37" i="16"/>
  <c r="I40" i="20" s="1"/>
  <c r="I38" i="16"/>
  <c r="I41" i="20" s="1"/>
  <c r="F22" i="18"/>
  <c r="F23" i="18"/>
  <c r="F19" i="18"/>
  <c r="F21" i="18"/>
  <c r="F18" i="18"/>
  <c r="F20" i="18"/>
  <c r="F48" i="10"/>
  <c r="F32" i="12" s="1"/>
  <c r="G39" i="16"/>
  <c r="I1072" i="17"/>
  <c r="I1066" i="17"/>
  <c r="H34" i="16"/>
  <c r="H28" i="16"/>
  <c r="H36" i="16"/>
  <c r="H39" i="20" s="1"/>
  <c r="H37" i="16"/>
  <c r="H40" i="20" s="1"/>
  <c r="H38" i="16"/>
  <c r="H41" i="20" s="1"/>
  <c r="F28" i="18"/>
  <c r="F29" i="18"/>
  <c r="F30" i="18"/>
  <c r="F53" i="10"/>
  <c r="F37" i="12" s="1"/>
  <c r="I35" i="16"/>
  <c r="I38" i="20" s="1"/>
  <c r="E19" i="18"/>
  <c r="E20" i="18"/>
  <c r="E23" i="18"/>
  <c r="E21" i="18"/>
  <c r="E22" i="18"/>
  <c r="E18" i="18"/>
  <c r="E48" i="10"/>
  <c r="E32" i="12" s="1"/>
  <c r="E23" i="15"/>
  <c r="E1066" i="13"/>
  <c r="E1072" i="13"/>
  <c r="I81" i="18"/>
  <c r="I87" i="18"/>
  <c r="G1067" i="17"/>
  <c r="G1331" i="17"/>
  <c r="F106" i="9"/>
  <c r="F112" i="9"/>
  <c r="F28" i="10" s="1"/>
  <c r="E37" i="15"/>
  <c r="E26" i="16" s="1"/>
  <c r="E265" i="17"/>
  <c r="C23" i="16"/>
  <c r="F14" i="18"/>
  <c r="F46" i="10"/>
  <c r="F30" i="12" s="1"/>
  <c r="F15" i="18"/>
  <c r="G106" i="18"/>
  <c r="G112" i="18"/>
  <c r="G44" i="10" s="1"/>
  <c r="F17" i="18"/>
  <c r="F16" i="18"/>
  <c r="F47" i="10"/>
  <c r="F31" i="12" s="1"/>
  <c r="E263" i="17"/>
  <c r="E264" i="17"/>
  <c r="E36" i="15"/>
  <c r="E25" i="16" s="1"/>
  <c r="I32" i="18"/>
  <c r="E30" i="18"/>
  <c r="E28" i="18"/>
  <c r="E29" i="18"/>
  <c r="E53" i="10"/>
  <c r="E37" i="12" s="1"/>
  <c r="F24" i="18"/>
  <c r="F49" i="10"/>
  <c r="F33" i="12" s="1"/>
  <c r="F23" i="15"/>
  <c r="F1066" i="13"/>
  <c r="F1072" i="13"/>
  <c r="D12" i="18"/>
  <c r="D78" i="18" s="1"/>
  <c r="D103" i="18" s="1"/>
  <c r="D128" i="18" s="1"/>
  <c r="D271" i="17"/>
  <c r="D640" i="17"/>
  <c r="D905" i="17" s="1"/>
  <c r="D1170" i="17" s="1"/>
  <c r="D604" i="17"/>
  <c r="D869" i="17" s="1"/>
  <c r="D1134" i="17" s="1"/>
  <c r="D752" i="17"/>
  <c r="D1017" i="17" s="1"/>
  <c r="D1282" i="17" s="1"/>
  <c r="D659" i="17"/>
  <c r="D924" i="17" s="1"/>
  <c r="D1189" i="17" s="1"/>
  <c r="D766" i="17"/>
  <c r="D1031" i="17" s="1"/>
  <c r="D1296" i="17" s="1"/>
  <c r="D797" i="17"/>
  <c r="D1062" i="17" s="1"/>
  <c r="D1327" i="17" s="1"/>
  <c r="D787" i="17"/>
  <c r="D1052" i="17" s="1"/>
  <c r="D742" i="17"/>
  <c r="D1007" i="17" s="1"/>
  <c r="D1272" i="17" s="1"/>
  <c r="D577" i="17"/>
  <c r="D842" i="17" s="1"/>
  <c r="D1107" i="17" s="1"/>
  <c r="D777" i="17"/>
  <c r="D1042" i="17" s="1"/>
  <c r="D1307" i="17" s="1"/>
  <c r="D554" i="17"/>
  <c r="D819" i="17" s="1"/>
  <c r="D684" i="17"/>
  <c r="D949" i="17" s="1"/>
  <c r="D1214" i="17" s="1"/>
  <c r="D617" i="17"/>
  <c r="D882" i="17" s="1"/>
  <c r="D1147" i="17" s="1"/>
  <c r="D585" i="17"/>
  <c r="D850" i="17" s="1"/>
  <c r="D1115" i="17" s="1"/>
  <c r="D676" i="17"/>
  <c r="D941" i="17" s="1"/>
  <c r="D1206" i="17" s="1"/>
  <c r="D634" i="17"/>
  <c r="D899" i="17" s="1"/>
  <c r="D1164" i="17" s="1"/>
  <c r="D563" i="17"/>
  <c r="D828" i="17" s="1"/>
  <c r="D1093" i="17" s="1"/>
  <c r="D743" i="17"/>
  <c r="D1008" i="17" s="1"/>
  <c r="D1273" i="17" s="1"/>
  <c r="D701" i="17"/>
  <c r="D966" i="17" s="1"/>
  <c r="D722" i="17"/>
  <c r="D987" i="17" s="1"/>
  <c r="D1252" i="17" s="1"/>
  <c r="D558" i="17"/>
  <c r="D823" i="17" s="1"/>
  <c r="D1088" i="17" s="1"/>
  <c r="D638" i="17"/>
  <c r="D903" i="17" s="1"/>
  <c r="D1168" i="17" s="1"/>
  <c r="D606" i="17"/>
  <c r="D871" i="17" s="1"/>
  <c r="D1136" i="17" s="1"/>
  <c r="D589" i="17"/>
  <c r="D854" i="17" s="1"/>
  <c r="D1119" i="17" s="1"/>
  <c r="D647" i="17"/>
  <c r="D912" i="17" s="1"/>
  <c r="D1177" i="17" s="1"/>
  <c r="D580" i="17"/>
  <c r="D845" i="17" s="1"/>
  <c r="D1110" i="17" s="1"/>
  <c r="D704" i="17"/>
  <c r="D969" i="17" s="1"/>
  <c r="D1234" i="17" s="1"/>
  <c r="D747" i="17"/>
  <c r="D1012" i="17" s="1"/>
  <c r="D1277" i="17" s="1"/>
  <c r="D691" i="17"/>
  <c r="D956" i="17" s="1"/>
  <c r="D1221" i="17" s="1"/>
  <c r="D782" i="17"/>
  <c r="D1047" i="17" s="1"/>
  <c r="D1312" i="17" s="1"/>
  <c r="D639" i="17"/>
  <c r="D904" i="17" s="1"/>
  <c r="D1169" i="17" s="1"/>
  <c r="D705" i="17"/>
  <c r="D970" i="17" s="1"/>
  <c r="D1235" i="17" s="1"/>
  <c r="D544" i="17"/>
  <c r="D809" i="17" s="1"/>
  <c r="D1074" i="17" s="1"/>
  <c r="D736" i="17"/>
  <c r="D1001" i="17" s="1"/>
  <c r="D1266" i="17" s="1"/>
  <c r="D646" i="17"/>
  <c r="D911" i="17" s="1"/>
  <c r="D1176" i="17" s="1"/>
  <c r="D597" i="17"/>
  <c r="D862" i="17" s="1"/>
  <c r="D1127" i="17" s="1"/>
  <c r="D632" i="17"/>
  <c r="D897" i="17" s="1"/>
  <c r="D1162" i="17" s="1"/>
  <c r="D695" i="17"/>
  <c r="D960" i="17" s="1"/>
  <c r="D1225" i="17" s="1"/>
  <c r="D728" i="17"/>
  <c r="D993" i="17" s="1"/>
  <c r="D1258" i="17" s="1"/>
  <c r="D698" i="17"/>
  <c r="D963" i="17" s="1"/>
  <c r="D1228" i="17" s="1"/>
  <c r="D642" i="17"/>
  <c r="D907" i="17" s="1"/>
  <c r="D662" i="17"/>
  <c r="D927" i="17" s="1"/>
  <c r="D1192" i="17" s="1"/>
  <c r="D697" i="17"/>
  <c r="D962" i="17" s="1"/>
  <c r="D1227" i="17" s="1"/>
  <c r="D608" i="17"/>
  <c r="D873" i="17" s="1"/>
  <c r="D1138" i="17" s="1"/>
  <c r="D664" i="17"/>
  <c r="D929" i="17" s="1"/>
  <c r="D1194" i="17" s="1"/>
  <c r="D598" i="17"/>
  <c r="D863" i="17" s="1"/>
  <c r="D1128" i="17" s="1"/>
  <c r="D619" i="17"/>
  <c r="D884" i="17" s="1"/>
  <c r="D1149" i="17" s="1"/>
  <c r="D774" i="17"/>
  <c r="D1039" i="17" s="1"/>
  <c r="D1304" i="17" s="1"/>
  <c r="D688" i="17"/>
  <c r="D953" i="17" s="1"/>
  <c r="D1218" i="17" s="1"/>
  <c r="D641" i="17"/>
  <c r="D906" i="17" s="1"/>
  <c r="D1171" i="17" s="1"/>
  <c r="D687" i="17"/>
  <c r="D952" i="17" s="1"/>
  <c r="D723" i="17"/>
  <c r="D988" i="17" s="1"/>
  <c r="D1253" i="17" s="1"/>
  <c r="D717" i="17"/>
  <c r="D982" i="17" s="1"/>
  <c r="D1247" i="17" s="1"/>
  <c r="D771" i="17"/>
  <c r="D1036" i="17" s="1"/>
  <c r="D1301" i="17" s="1"/>
  <c r="D591" i="17"/>
  <c r="D856" i="17" s="1"/>
  <c r="D578" i="17"/>
  <c r="D843" i="17" s="1"/>
  <c r="D1108" i="17" s="1"/>
  <c r="D602" i="17"/>
  <c r="D867" i="17" s="1"/>
  <c r="D1132" i="17" s="1"/>
  <c r="D767" i="17"/>
  <c r="D1032" i="17" s="1"/>
  <c r="D1297" i="17" s="1"/>
  <c r="D586" i="17"/>
  <c r="D851" i="17" s="1"/>
  <c r="D1116" i="17" s="1"/>
  <c r="D785" i="17"/>
  <c r="D1050" i="17" s="1"/>
  <c r="D1315" i="17" s="1"/>
  <c r="D773" i="17"/>
  <c r="D1038" i="17" s="1"/>
  <c r="D1303" i="17" s="1"/>
  <c r="D757" i="17"/>
  <c r="D1022" i="17" s="1"/>
  <c r="D1287" i="17" s="1"/>
  <c r="D679" i="17"/>
  <c r="D944" i="17" s="1"/>
  <c r="D1209" i="17" s="1"/>
  <c r="D768" i="17"/>
  <c r="D1033" i="17" s="1"/>
  <c r="D1298" i="17" s="1"/>
  <c r="D656" i="17"/>
  <c r="D921" i="17" s="1"/>
  <c r="D678" i="17"/>
  <c r="D943" i="17" s="1"/>
  <c r="D1208" i="17" s="1"/>
  <c r="D725" i="17"/>
  <c r="D990" i="17" s="1"/>
  <c r="D1255" i="17" s="1"/>
  <c r="D770" i="17"/>
  <c r="D1035" i="17" s="1"/>
  <c r="D1300" i="17" s="1"/>
  <c r="D769" i="17"/>
  <c r="D1034" i="17" s="1"/>
  <c r="D1299" i="17" s="1"/>
  <c r="D594" i="17"/>
  <c r="D859" i="17" s="1"/>
  <c r="D1124" i="17" s="1"/>
  <c r="D800" i="17"/>
  <c r="D1065" i="17" s="1"/>
  <c r="D1330" i="17" s="1"/>
  <c r="D650" i="17"/>
  <c r="D915" i="17" s="1"/>
  <c r="D1180" i="17" s="1"/>
  <c r="D731" i="17"/>
  <c r="D996" i="17" s="1"/>
  <c r="D1261" i="17" s="1"/>
  <c r="D621" i="17"/>
  <c r="D886" i="17" s="1"/>
  <c r="D1151" i="17" s="1"/>
  <c r="D713" i="17"/>
  <c r="D978" i="17" s="1"/>
  <c r="D690" i="17"/>
  <c r="D955" i="17" s="1"/>
  <c r="D654" i="17"/>
  <c r="D919" i="17" s="1"/>
  <c r="D1184" i="17" s="1"/>
  <c r="D699" i="17"/>
  <c r="D964" i="17" s="1"/>
  <c r="D784" i="17"/>
  <c r="D1049" i="17" s="1"/>
  <c r="D719" i="17"/>
  <c r="D984" i="17" s="1"/>
  <c r="D1249" i="17" s="1"/>
  <c r="D763" i="17"/>
  <c r="D1028" i="17" s="1"/>
  <c r="D1293" i="17" s="1"/>
  <c r="D573" i="17"/>
  <c r="D838" i="17" s="1"/>
  <c r="D1103" i="17" s="1"/>
  <c r="D613" i="17"/>
  <c r="D878" i="17" s="1"/>
  <c r="D1143" i="17" s="1"/>
  <c r="D633" i="17"/>
  <c r="D898" i="17" s="1"/>
  <c r="D1163" i="17" s="1"/>
  <c r="D707" i="17"/>
  <c r="D972" i="17" s="1"/>
  <c r="D1237" i="17" s="1"/>
  <c r="D703" i="17"/>
  <c r="D968" i="17" s="1"/>
  <c r="D1233" i="17" s="1"/>
  <c r="D733" i="17"/>
  <c r="D998" i="17" s="1"/>
  <c r="D1263" i="17" s="1"/>
  <c r="D685" i="17"/>
  <c r="D950" i="17" s="1"/>
  <c r="D1215" i="17" s="1"/>
  <c r="D630" i="17"/>
  <c r="D895" i="17" s="1"/>
  <c r="D605" i="17"/>
  <c r="D870" i="17" s="1"/>
  <c r="D1135" i="17" s="1"/>
  <c r="D576" i="17"/>
  <c r="D841" i="17" s="1"/>
  <c r="D1106" i="17" s="1"/>
  <c r="D739" i="17"/>
  <c r="D1004" i="17" s="1"/>
  <c r="D1269" i="17" s="1"/>
  <c r="D775" i="17"/>
  <c r="D1040" i="17" s="1"/>
  <c r="D1305" i="17" s="1"/>
  <c r="D706" i="17"/>
  <c r="D971" i="17" s="1"/>
  <c r="D1236" i="17" s="1"/>
  <c r="D783" i="17"/>
  <c r="D1048" i="17" s="1"/>
  <c r="D1313" i="17" s="1"/>
  <c r="D635" i="17"/>
  <c r="D900" i="17" s="1"/>
  <c r="D1165" i="17" s="1"/>
  <c r="D593" i="17"/>
  <c r="D858" i="17" s="1"/>
  <c r="D1123" i="17" s="1"/>
  <c r="D624" i="17"/>
  <c r="D889" i="17" s="1"/>
  <c r="D1154" i="17" s="1"/>
  <c r="D574" i="17"/>
  <c r="D839" i="17" s="1"/>
  <c r="D1104" i="17" s="1"/>
  <c r="D683" i="17"/>
  <c r="D948" i="17" s="1"/>
  <c r="D671" i="17"/>
  <c r="D936" i="17" s="1"/>
  <c r="D1201" i="17" s="1"/>
  <c r="D583" i="17"/>
  <c r="D848" i="17" s="1"/>
  <c r="D1113" i="17" s="1"/>
  <c r="D716" i="17"/>
  <c r="D981" i="17" s="1"/>
  <c r="D1246" i="17" s="1"/>
  <c r="D655" i="17"/>
  <c r="D920" i="17" s="1"/>
  <c r="D1185" i="17" s="1"/>
  <c r="D564" i="17"/>
  <c r="D829" i="17" s="1"/>
  <c r="D1094" i="17" s="1"/>
  <c r="D645" i="17"/>
  <c r="D910" i="17" s="1"/>
  <c r="D1175" i="17" s="1"/>
  <c r="D553" i="17"/>
  <c r="D818" i="17" s="1"/>
  <c r="D1083" i="17" s="1"/>
  <c r="D668" i="17"/>
  <c r="D933" i="17" s="1"/>
  <c r="D1198" i="17" s="1"/>
  <c r="D653" i="17"/>
  <c r="D918" i="17" s="1"/>
  <c r="D1183" i="17" s="1"/>
  <c r="D570" i="17"/>
  <c r="D835" i="17" s="1"/>
  <c r="D1100" i="17" s="1"/>
  <c r="D644" i="17"/>
  <c r="D909" i="17" s="1"/>
  <c r="D1174" i="17" s="1"/>
  <c r="D779" i="17"/>
  <c r="D1044" i="17" s="1"/>
  <c r="D1309" i="17" s="1"/>
  <c r="D609" i="17"/>
  <c r="D874" i="17" s="1"/>
  <c r="D1139" i="17" s="1"/>
  <c r="D556" i="17"/>
  <c r="D821" i="17" s="1"/>
  <c r="D1086" i="17" s="1"/>
  <c r="D778" i="17"/>
  <c r="D1043" i="17" s="1"/>
  <c r="D1308" i="17" s="1"/>
  <c r="D765" i="17"/>
  <c r="D1030" i="17" s="1"/>
  <c r="D1295" i="17" s="1"/>
  <c r="D696" i="17"/>
  <c r="D961" i="17" s="1"/>
  <c r="D681" i="17"/>
  <c r="D946" i="17" s="1"/>
  <c r="D1211" i="17" s="1"/>
  <c r="D649" i="17"/>
  <c r="D914" i="17" s="1"/>
  <c r="D1179" i="17" s="1"/>
  <c r="D764" i="17"/>
  <c r="D1029" i="17" s="1"/>
  <c r="D1294" i="17" s="1"/>
  <c r="D648" i="17"/>
  <c r="D913" i="17" s="1"/>
  <c r="D1178" i="17" s="1"/>
  <c r="D581" i="17"/>
  <c r="D846" i="17" s="1"/>
  <c r="D1111" i="17" s="1"/>
  <c r="D611" i="17"/>
  <c r="D876" i="17" s="1"/>
  <c r="D1141" i="17" s="1"/>
  <c r="D692" i="17"/>
  <c r="D957" i="17" s="1"/>
  <c r="D1222" i="17" s="1"/>
  <c r="D792" i="17"/>
  <c r="D1057" i="17" s="1"/>
  <c r="D1322" i="17" s="1"/>
  <c r="D780" i="17"/>
  <c r="D1045" i="17" s="1"/>
  <c r="D1310" i="17" s="1"/>
  <c r="D561" i="17"/>
  <c r="D826" i="17" s="1"/>
  <c r="D636" i="17"/>
  <c r="D901" i="17" s="1"/>
  <c r="D1166" i="17" s="1"/>
  <c r="D582" i="17"/>
  <c r="D847" i="17" s="1"/>
  <c r="D1112" i="17" s="1"/>
  <c r="D637" i="17"/>
  <c r="D902" i="17" s="1"/>
  <c r="D1167" i="17" s="1"/>
  <c r="D548" i="17"/>
  <c r="D813" i="17" s="1"/>
  <c r="D1078" i="17" s="1"/>
  <c r="D727" i="17"/>
  <c r="D992" i="17" s="1"/>
  <c r="D1257" i="17" s="1"/>
  <c r="D622" i="17"/>
  <c r="D887" i="17" s="1"/>
  <c r="D1152" i="17" s="1"/>
  <c r="D724" i="17"/>
  <c r="D989" i="17" s="1"/>
  <c r="D1254" i="17" s="1"/>
  <c r="D579" i="17"/>
  <c r="D844" i="17" s="1"/>
  <c r="D1109" i="17" s="1"/>
  <c r="D575" i="17"/>
  <c r="D840" i="17" s="1"/>
  <c r="D1105" i="17" s="1"/>
  <c r="D626" i="17"/>
  <c r="D891" i="17" s="1"/>
  <c r="D1156" i="17" s="1"/>
  <c r="D738" i="17"/>
  <c r="D1003" i="17" s="1"/>
  <c r="D1268" i="17" s="1"/>
  <c r="D629" i="17"/>
  <c r="D894" i="17" s="1"/>
  <c r="D1159" i="17" s="1"/>
  <c r="D726" i="17"/>
  <c r="D991" i="17" s="1"/>
  <c r="D1256" i="17" s="1"/>
  <c r="D694" i="17"/>
  <c r="D959" i="17" s="1"/>
  <c r="D1224" i="17" s="1"/>
  <c r="D682" i="17"/>
  <c r="D947" i="17" s="1"/>
  <c r="D1212" i="17" s="1"/>
  <c r="D600" i="17"/>
  <c r="D865" i="17" s="1"/>
  <c r="D1130" i="17" s="1"/>
  <c r="D749" i="17"/>
  <c r="D1014" i="17" s="1"/>
  <c r="D1279" i="17" s="1"/>
  <c r="D666" i="17"/>
  <c r="D931" i="17" s="1"/>
  <c r="D1196" i="17" s="1"/>
  <c r="D599" i="17"/>
  <c r="D864" i="17" s="1"/>
  <c r="D631" i="17"/>
  <c r="D896" i="17" s="1"/>
  <c r="D1161" i="17" s="1"/>
  <c r="D603" i="17"/>
  <c r="D868" i="17" s="1"/>
  <c r="D1133" i="17" s="1"/>
  <c r="D759" i="17"/>
  <c r="D1024" i="17" s="1"/>
  <c r="D1289" i="17" s="1"/>
  <c r="D658" i="17"/>
  <c r="D923" i="17" s="1"/>
  <c r="D1188" i="17" s="1"/>
  <c r="D680" i="17"/>
  <c r="D945" i="17" s="1"/>
  <c r="D1210" i="17" s="1"/>
  <c r="D557" i="17"/>
  <c r="D822" i="17" s="1"/>
  <c r="D1087" i="17" s="1"/>
  <c r="D750" i="17"/>
  <c r="D1015" i="17" s="1"/>
  <c r="D1280" i="17" s="1"/>
  <c r="D781" i="17"/>
  <c r="D1046" i="17" s="1"/>
  <c r="D1311" i="17" s="1"/>
  <c r="D620" i="17"/>
  <c r="D885" i="17" s="1"/>
  <c r="D1150" i="17" s="1"/>
  <c r="D652" i="17"/>
  <c r="D917" i="17" s="1"/>
  <c r="D1182" i="17" s="1"/>
  <c r="D623" i="17"/>
  <c r="D888" i="17" s="1"/>
  <c r="D1153" i="17" s="1"/>
  <c r="D700" i="17"/>
  <c r="D965" i="17" s="1"/>
  <c r="D1230" i="17" s="1"/>
  <c r="D677" i="17"/>
  <c r="D942" i="17" s="1"/>
  <c r="D1207" i="17" s="1"/>
  <c r="D618" i="17"/>
  <c r="D883" i="17" s="1"/>
  <c r="D1148" i="17" s="1"/>
  <c r="D551" i="17"/>
  <c r="D816" i="17" s="1"/>
  <c r="D1081" i="17" s="1"/>
  <c r="D565" i="17"/>
  <c r="D830" i="17" s="1"/>
  <c r="D1095" i="17" s="1"/>
  <c r="D754" i="17"/>
  <c r="D1019" i="17" s="1"/>
  <c r="D710" i="17"/>
  <c r="D975" i="17" s="1"/>
  <c r="D1240" i="17" s="1"/>
  <c r="D689" i="17"/>
  <c r="D954" i="17" s="1"/>
  <c r="D1219" i="17" s="1"/>
  <c r="D568" i="17"/>
  <c r="D833" i="17" s="1"/>
  <c r="D1098" i="17" s="1"/>
  <c r="D708" i="17"/>
  <c r="D973" i="17" s="1"/>
  <c r="D1238" i="17" s="1"/>
  <c r="D672" i="17"/>
  <c r="D937" i="17" s="1"/>
  <c r="D1202" i="17" s="1"/>
  <c r="D755" i="17"/>
  <c r="D1020" i="17" s="1"/>
  <c r="D1285" i="17" s="1"/>
  <c r="D799" i="17"/>
  <c r="D1064" i="17" s="1"/>
  <c r="D1329" i="17" s="1"/>
  <c r="D566" i="17"/>
  <c r="D831" i="17" s="1"/>
  <c r="D1096" i="17" s="1"/>
  <c r="D547" i="17"/>
  <c r="D812" i="17" s="1"/>
  <c r="D1077" i="17" s="1"/>
  <c r="D711" i="17"/>
  <c r="D976" i="17" s="1"/>
  <c r="D1241" i="17" s="1"/>
  <c r="D663" i="17"/>
  <c r="D928" i="17" s="1"/>
  <c r="D741" i="17"/>
  <c r="D1006" i="17" s="1"/>
  <c r="D1271" i="17" s="1"/>
  <c r="D614" i="17"/>
  <c r="D879" i="17" s="1"/>
  <c r="D1144" i="17" s="1"/>
  <c r="D546" i="17"/>
  <c r="D811" i="17" s="1"/>
  <c r="D1076" i="17" s="1"/>
  <c r="D549" i="17"/>
  <c r="D814" i="17" s="1"/>
  <c r="D1079" i="17" s="1"/>
  <c r="D751" i="17"/>
  <c r="D1016" i="17" s="1"/>
  <c r="D1281" i="17" s="1"/>
  <c r="D569" i="17"/>
  <c r="D834" i="17" s="1"/>
  <c r="D1099" i="17" s="1"/>
  <c r="D737" i="17"/>
  <c r="D1002" i="17" s="1"/>
  <c r="D1267" i="17" s="1"/>
  <c r="D665" i="17"/>
  <c r="D930" i="17" s="1"/>
  <c r="D1195" i="17" s="1"/>
  <c r="D790" i="17"/>
  <c r="D1055" i="17" s="1"/>
  <c r="D1320" i="17" s="1"/>
  <c r="D758" i="17"/>
  <c r="D1023" i="17" s="1"/>
  <c r="D1288" i="17" s="1"/>
  <c r="D746" i="17"/>
  <c r="D1011" i="17" s="1"/>
  <c r="D1276" i="17" s="1"/>
  <c r="D730" i="17"/>
  <c r="D995" i="17" s="1"/>
  <c r="D1260" i="17" s="1"/>
  <c r="D572" i="17"/>
  <c r="D837" i="17" s="1"/>
  <c r="D1102" i="17" s="1"/>
  <c r="D745" i="17"/>
  <c r="D1010" i="17" s="1"/>
  <c r="D1275" i="17" s="1"/>
  <c r="D550" i="17"/>
  <c r="D815" i="17" s="1"/>
  <c r="D1080" i="17" s="1"/>
  <c r="D627" i="17"/>
  <c r="D892" i="17" s="1"/>
  <c r="D542" i="17"/>
  <c r="D670" i="17"/>
  <c r="D935" i="17" s="1"/>
  <c r="D1200" i="17" s="1"/>
  <c r="D657" i="17"/>
  <c r="D922" i="17" s="1"/>
  <c r="D1187" i="17" s="1"/>
  <c r="D712" i="17"/>
  <c r="D977" i="17" s="1"/>
  <c r="D1242" i="17" s="1"/>
  <c r="D740" i="17"/>
  <c r="D1005" i="17" s="1"/>
  <c r="D1270" i="17" s="1"/>
  <c r="D571" i="17"/>
  <c r="D836" i="17" s="1"/>
  <c r="D1101" i="17" s="1"/>
  <c r="D628" i="17"/>
  <c r="D893" i="17" s="1"/>
  <c r="D1158" i="17" s="1"/>
  <c r="D560" i="17"/>
  <c r="D825" i="17" s="1"/>
  <c r="D667" i="17"/>
  <c r="D932" i="17" s="1"/>
  <c r="D1197" i="17" s="1"/>
  <c r="D798" i="17"/>
  <c r="D1063" i="17" s="1"/>
  <c r="D1328" i="17" s="1"/>
  <c r="D753" i="17"/>
  <c r="D1018" i="17" s="1"/>
  <c r="D1283" i="17" s="1"/>
  <c r="D721" i="17"/>
  <c r="D986" i="17" s="1"/>
  <c r="D1251" i="17" s="1"/>
  <c r="D709" i="17"/>
  <c r="D974" i="17" s="1"/>
  <c r="D1239" i="17" s="1"/>
  <c r="D693" i="17"/>
  <c r="D958" i="17" s="1"/>
  <c r="D1223" i="17" s="1"/>
  <c r="D772" i="17"/>
  <c r="D1037" i="17" s="1"/>
  <c r="D1302" i="17" s="1"/>
  <c r="D702" i="17"/>
  <c r="D967" i="17" s="1"/>
  <c r="D1232" i="17" s="1"/>
  <c r="D660" i="17"/>
  <c r="D925" i="17" s="1"/>
  <c r="D1190" i="17" s="1"/>
  <c r="D786" i="17"/>
  <c r="D1051" i="17" s="1"/>
  <c r="D1316" i="17" s="1"/>
  <c r="D718" i="17"/>
  <c r="D983" i="17" s="1"/>
  <c r="D1248" i="17" s="1"/>
  <c r="D729" i="17"/>
  <c r="D994" i="17" s="1"/>
  <c r="D1259" i="17" s="1"/>
  <c r="D756" i="17"/>
  <c r="D1021" i="17" s="1"/>
  <c r="D1286" i="17" s="1"/>
  <c r="D714" i="17"/>
  <c r="D979" i="17" s="1"/>
  <c r="D1244" i="17" s="1"/>
  <c r="D673" i="17"/>
  <c r="D938" i="17" s="1"/>
  <c r="D1203" i="17" s="1"/>
  <c r="D584" i="17"/>
  <c r="D849" i="17" s="1"/>
  <c r="D1114" i="17" s="1"/>
  <c r="D661" i="17"/>
  <c r="D926" i="17" s="1"/>
  <c r="D1191" i="17" s="1"/>
  <c r="D562" i="17"/>
  <c r="D827" i="17" s="1"/>
  <c r="D1092" i="17" s="1"/>
  <c r="D643" i="17"/>
  <c r="D908" i="17" s="1"/>
  <c r="D1173" i="17" s="1"/>
  <c r="D761" i="17"/>
  <c r="D1026" i="17" s="1"/>
  <c r="D1291" i="17" s="1"/>
  <c r="D715" i="17"/>
  <c r="D980" i="17" s="1"/>
  <c r="D1245" i="17" s="1"/>
  <c r="D601" i="17"/>
  <c r="D866" i="17" s="1"/>
  <c r="D1131" i="17" s="1"/>
  <c r="D587" i="17"/>
  <c r="D852" i="17" s="1"/>
  <c r="D1117" i="17" s="1"/>
  <c r="D555" i="17"/>
  <c r="D820" i="17" s="1"/>
  <c r="D1085" i="17" s="1"/>
  <c r="D545" i="17"/>
  <c r="D810" i="17" s="1"/>
  <c r="D1075" i="17" s="1"/>
  <c r="D590" i="17"/>
  <c r="D855" i="17" s="1"/>
  <c r="D1120" i="17" s="1"/>
  <c r="D734" i="17"/>
  <c r="D999" i="17" s="1"/>
  <c r="D1264" i="17" s="1"/>
  <c r="D760" i="17"/>
  <c r="D1025" i="17" s="1"/>
  <c r="D1290" i="17" s="1"/>
  <c r="D686" i="17"/>
  <c r="D951" i="17" s="1"/>
  <c r="D1216" i="17" s="1"/>
  <c r="D596" i="17"/>
  <c r="D861" i="17" s="1"/>
  <c r="D1126" i="17" s="1"/>
  <c r="D592" i="17"/>
  <c r="D857" i="17" s="1"/>
  <c r="D1122" i="17" s="1"/>
  <c r="D616" i="17"/>
  <c r="D881" i="17" s="1"/>
  <c r="D1146" i="17" s="1"/>
  <c r="D625" i="17"/>
  <c r="D890" i="17" s="1"/>
  <c r="D720" i="17"/>
  <c r="D985" i="17" s="1"/>
  <c r="D1250" i="17" s="1"/>
  <c r="D732" i="17"/>
  <c r="D997" i="17" s="1"/>
  <c r="D1262" i="17" s="1"/>
  <c r="D610" i="17"/>
  <c r="D875" i="17" s="1"/>
  <c r="D1140" i="17" s="1"/>
  <c r="D762" i="17"/>
  <c r="D1027" i="17" s="1"/>
  <c r="D1292" i="17" s="1"/>
  <c r="D607" i="17"/>
  <c r="D872" i="17" s="1"/>
  <c r="D1137" i="17" s="1"/>
  <c r="D559" i="17"/>
  <c r="D824" i="17" s="1"/>
  <c r="D1089" i="17" s="1"/>
  <c r="D612" i="17"/>
  <c r="D877" i="17" s="1"/>
  <c r="D1142" i="17" s="1"/>
  <c r="D791" i="17"/>
  <c r="D1056" i="17" s="1"/>
  <c r="D1321" i="17" s="1"/>
  <c r="D543" i="17"/>
  <c r="D808" i="17" s="1"/>
  <c r="D1073" i="17" s="1"/>
  <c r="D651" i="17"/>
  <c r="D916" i="17" s="1"/>
  <c r="D1181" i="17" s="1"/>
  <c r="D793" i="17"/>
  <c r="D1058" i="17" s="1"/>
  <c r="D1323" i="17" s="1"/>
  <c r="D669" i="17"/>
  <c r="D934" i="17" s="1"/>
  <c r="D1199" i="17" s="1"/>
  <c r="D674" i="17"/>
  <c r="D939" i="17" s="1"/>
  <c r="D1204" i="17" s="1"/>
  <c r="D552" i="17"/>
  <c r="D817" i="17" s="1"/>
  <c r="D595" i="17"/>
  <c r="D860" i="17" s="1"/>
  <c r="D1125" i="17" s="1"/>
  <c r="D776" i="17"/>
  <c r="D1041" i="17" s="1"/>
  <c r="D1306" i="17" s="1"/>
  <c r="D588" i="17"/>
  <c r="D853" i="17" s="1"/>
  <c r="D1118" i="17" s="1"/>
  <c r="D567" i="17"/>
  <c r="D832" i="17" s="1"/>
  <c r="D1097" i="17" s="1"/>
  <c r="D615" i="17"/>
  <c r="D880" i="17" s="1"/>
  <c r="D1145" i="17" s="1"/>
  <c r="D735" i="17"/>
  <c r="D1000" i="17" s="1"/>
  <c r="D1265" i="17" s="1"/>
  <c r="D788" i="17"/>
  <c r="D1053" i="17" s="1"/>
  <c r="D1318" i="17" s="1"/>
  <c r="D744" i="17"/>
  <c r="D1009" i="17" s="1"/>
  <c r="D1274" i="17" s="1"/>
  <c r="D675" i="17"/>
  <c r="D940" i="17" s="1"/>
  <c r="D789" i="17"/>
  <c r="D1054" i="17" s="1"/>
  <c r="D1319" i="17" s="1"/>
  <c r="D748" i="17"/>
  <c r="D1013" i="17" s="1"/>
  <c r="D1278" i="17" s="1"/>
  <c r="H87" i="18"/>
  <c r="H81" i="18"/>
  <c r="E15" i="18"/>
  <c r="E46" i="10"/>
  <c r="E30" i="12" s="1"/>
  <c r="E14" i="18"/>
  <c r="H35" i="16"/>
  <c r="H38" i="20" s="1"/>
  <c r="D34" i="15"/>
  <c r="D29" i="15"/>
  <c r="D28" i="15"/>
  <c r="C801" i="17"/>
  <c r="C807" i="17"/>
  <c r="C35" i="15"/>
  <c r="C24" i="16" s="1"/>
  <c r="C35" i="16" s="1"/>
  <c r="C38" i="20" s="1"/>
  <c r="C1317" i="17"/>
  <c r="C272" i="17"/>
  <c r="H32" i="18"/>
  <c r="E17" i="18"/>
  <c r="E47" i="10"/>
  <c r="E31" i="12" s="1"/>
  <c r="E16" i="18"/>
  <c r="F266" i="17"/>
  <c r="F38" i="15"/>
  <c r="F27" i="16" s="1"/>
  <c r="E112" i="9"/>
  <c r="E28" i="10" s="1"/>
  <c r="E106" i="9"/>
  <c r="D107" i="9"/>
  <c r="D39" i="10"/>
  <c r="D131" i="9"/>
  <c r="D38" i="10" s="1"/>
  <c r="D796" i="17"/>
  <c r="D1061" i="17" s="1"/>
  <c r="D1326" i="17" s="1"/>
  <c r="E266" i="17"/>
  <c r="E38" i="15"/>
  <c r="E27" i="16" s="1"/>
  <c r="F265" i="17"/>
  <c r="F37" i="15"/>
  <c r="F26" i="16" s="1"/>
  <c r="D1067" i="13"/>
  <c r="D1331" i="13"/>
  <c r="F263" i="17"/>
  <c r="F264" i="17"/>
  <c r="F36" i="15"/>
  <c r="F25" i="16" s="1"/>
  <c r="D794" i="17"/>
  <c r="D1059" i="17" s="1"/>
  <c r="D1324" i="17" s="1"/>
  <c r="H1072" i="17"/>
  <c r="H1066" i="17"/>
  <c r="C74" i="18"/>
  <c r="C99" i="18" s="1"/>
  <c r="C124" i="18" s="1"/>
  <c r="C62" i="18"/>
  <c r="C31" i="18"/>
  <c r="C77" i="18"/>
  <c r="C102" i="18" s="1"/>
  <c r="C127" i="18" s="1"/>
  <c r="C63" i="18"/>
  <c r="C88" i="18" s="1"/>
  <c r="C113" i="18" s="1"/>
  <c r="C76" i="18"/>
  <c r="C101" i="18" s="1"/>
  <c r="C126" i="18" s="1"/>
  <c r="C75" i="18"/>
  <c r="C100" i="18" s="1"/>
  <c r="C125" i="18" s="1"/>
  <c r="E796" i="17" l="1"/>
  <c r="E1061" i="17" s="1"/>
  <c r="E1326" i="17" s="1"/>
  <c r="F794" i="17"/>
  <c r="F1059" i="17" s="1"/>
  <c r="F1324" i="17" s="1"/>
  <c r="D68" i="18"/>
  <c r="D93" i="18" s="1"/>
  <c r="D118" i="18" s="1"/>
  <c r="E39" i="10"/>
  <c r="E107" i="9"/>
  <c r="E131" i="9"/>
  <c r="E38" i="10" s="1"/>
  <c r="H106" i="18"/>
  <c r="H112" i="18"/>
  <c r="H44" i="10" s="1"/>
  <c r="E12" i="18"/>
  <c r="E70" i="18" s="1"/>
  <c r="E95" i="18" s="1"/>
  <c r="E120" i="18" s="1"/>
  <c r="C1072" i="17"/>
  <c r="C1066" i="17"/>
  <c r="F271" i="17"/>
  <c r="F775" i="17"/>
  <c r="F1040" i="17" s="1"/>
  <c r="F1305" i="17" s="1"/>
  <c r="F768" i="17"/>
  <c r="F1033" i="17" s="1"/>
  <c r="F1298" i="17" s="1"/>
  <c r="F569" i="17"/>
  <c r="F834" i="17" s="1"/>
  <c r="F1099" i="17" s="1"/>
  <c r="F682" i="17"/>
  <c r="F947" i="17" s="1"/>
  <c r="F1212" i="17" s="1"/>
  <c r="F718" i="17"/>
  <c r="F983" i="17" s="1"/>
  <c r="F1248" i="17" s="1"/>
  <c r="F792" i="17"/>
  <c r="F1057" i="17" s="1"/>
  <c r="F1322" i="17" s="1"/>
  <c r="F748" i="17"/>
  <c r="F1013" i="17" s="1"/>
  <c r="F1278" i="17" s="1"/>
  <c r="F630" i="17"/>
  <c r="F895" i="17" s="1"/>
  <c r="F704" i="17"/>
  <c r="F969" i="17" s="1"/>
  <c r="F1234" i="17" s="1"/>
  <c r="F769" i="17"/>
  <c r="F1034" i="17" s="1"/>
  <c r="F1299" i="17" s="1"/>
  <c r="F573" i="17"/>
  <c r="F838" i="17" s="1"/>
  <c r="F1103" i="17" s="1"/>
  <c r="F549" i="17"/>
  <c r="F814" i="17" s="1"/>
  <c r="F1079" i="17" s="1"/>
  <c r="F625" i="17"/>
  <c r="F890" i="17" s="1"/>
  <c r="F547" i="17"/>
  <c r="F812" i="17" s="1"/>
  <c r="F1077" i="17" s="1"/>
  <c r="F585" i="17"/>
  <c r="F850" i="17" s="1"/>
  <c r="F1115" i="17" s="1"/>
  <c r="F643" i="17"/>
  <c r="F908" i="17" s="1"/>
  <c r="F1173" i="17" s="1"/>
  <c r="F685" i="17"/>
  <c r="F950" i="17" s="1"/>
  <c r="F1215" i="17" s="1"/>
  <c r="F550" i="17"/>
  <c r="F815" i="17" s="1"/>
  <c r="F1080" i="17" s="1"/>
  <c r="F602" i="17"/>
  <c r="F867" i="17" s="1"/>
  <c r="F1132" i="17" s="1"/>
  <c r="F759" i="17"/>
  <c r="F1024" i="17" s="1"/>
  <c r="F1289" i="17" s="1"/>
  <c r="F593" i="17"/>
  <c r="F858" i="17" s="1"/>
  <c r="F1123" i="17" s="1"/>
  <c r="F567" i="17"/>
  <c r="F832" i="17" s="1"/>
  <c r="F1097" i="17" s="1"/>
  <c r="F555" i="17"/>
  <c r="F820" i="17" s="1"/>
  <c r="F1085" i="17" s="1"/>
  <c r="F677" i="17"/>
  <c r="F942" i="17" s="1"/>
  <c r="F1207" i="17" s="1"/>
  <c r="F751" i="17"/>
  <c r="F1016" i="17" s="1"/>
  <c r="F1281" i="17" s="1"/>
  <c r="F695" i="17"/>
  <c r="F960" i="17" s="1"/>
  <c r="F1225" i="17" s="1"/>
  <c r="F701" i="17"/>
  <c r="F966" i="17" s="1"/>
  <c r="F659" i="17"/>
  <c r="F924" i="17" s="1"/>
  <c r="F1189" i="17" s="1"/>
  <c r="F727" i="17"/>
  <c r="F992" i="17" s="1"/>
  <c r="F1257" i="17" s="1"/>
  <c r="F543" i="17"/>
  <c r="F808" i="17" s="1"/>
  <c r="F1073" i="17" s="1"/>
  <c r="F607" i="17"/>
  <c r="F872" i="17" s="1"/>
  <c r="F1137" i="17" s="1"/>
  <c r="F649" i="17"/>
  <c r="F914" i="17" s="1"/>
  <c r="F1179" i="17" s="1"/>
  <c r="F800" i="17"/>
  <c r="F1065" i="17" s="1"/>
  <c r="F1330" i="17" s="1"/>
  <c r="F730" i="17"/>
  <c r="F995" i="17" s="1"/>
  <c r="F1260" i="17" s="1"/>
  <c r="F614" i="17"/>
  <c r="F879" i="17" s="1"/>
  <c r="F1144" i="17" s="1"/>
  <c r="F591" i="17"/>
  <c r="F856" i="17" s="1"/>
  <c r="F633" i="17"/>
  <c r="F898" i="17" s="1"/>
  <c r="F1163" i="17" s="1"/>
  <c r="F722" i="17"/>
  <c r="F987" i="17" s="1"/>
  <c r="F1252" i="17" s="1"/>
  <c r="F675" i="17"/>
  <c r="F940" i="17" s="1"/>
  <c r="F749" i="17"/>
  <c r="F1014" i="17" s="1"/>
  <c r="F1279" i="17" s="1"/>
  <c r="F715" i="17"/>
  <c r="F980" i="17" s="1"/>
  <c r="F1245" i="17" s="1"/>
  <c r="F758" i="17"/>
  <c r="F1023" i="17" s="1"/>
  <c r="F1288" i="17" s="1"/>
  <c r="F645" i="17"/>
  <c r="F910" i="17" s="1"/>
  <c r="F1175" i="17" s="1"/>
  <c r="F738" i="17"/>
  <c r="F1003" i="17" s="1"/>
  <c r="F1268" i="17" s="1"/>
  <c r="F575" i="17"/>
  <c r="F840" i="17" s="1"/>
  <c r="F1105" i="17" s="1"/>
  <c r="F670" i="17"/>
  <c r="F935" i="17" s="1"/>
  <c r="F1200" i="17" s="1"/>
  <c r="F668" i="17"/>
  <c r="F933" i="17" s="1"/>
  <c r="F1198" i="17" s="1"/>
  <c r="F739" i="17"/>
  <c r="F1004" i="17" s="1"/>
  <c r="F1269" i="17" s="1"/>
  <c r="F612" i="17"/>
  <c r="F877" i="17" s="1"/>
  <c r="F1142" i="17" s="1"/>
  <c r="F589" i="17"/>
  <c r="F854" i="17" s="1"/>
  <c r="F1119" i="17" s="1"/>
  <c r="F689" i="17"/>
  <c r="F954" i="17" s="1"/>
  <c r="F1219" i="17" s="1"/>
  <c r="F667" i="17"/>
  <c r="F932" i="17" s="1"/>
  <c r="F1197" i="17" s="1"/>
  <c r="F566" i="17"/>
  <c r="F831" i="17" s="1"/>
  <c r="F1096" i="17" s="1"/>
  <c r="F570" i="17"/>
  <c r="F835" i="17" s="1"/>
  <c r="F1100" i="17" s="1"/>
  <c r="F734" i="17"/>
  <c r="F999" i="17" s="1"/>
  <c r="F1264" i="17" s="1"/>
  <c r="F572" i="17"/>
  <c r="F837" i="17" s="1"/>
  <c r="F1102" i="17" s="1"/>
  <c r="F694" i="17"/>
  <c r="F959" i="17" s="1"/>
  <c r="F1224" i="17" s="1"/>
  <c r="F789" i="17"/>
  <c r="F1054" i="17" s="1"/>
  <c r="F1319" i="17" s="1"/>
  <c r="F716" i="17"/>
  <c r="F981" i="17" s="1"/>
  <c r="F1246" i="17" s="1"/>
  <c r="F726" i="17"/>
  <c r="F991" i="17" s="1"/>
  <c r="F1256" i="17" s="1"/>
  <c r="F693" i="17"/>
  <c r="F958" i="17" s="1"/>
  <c r="F1223" i="17" s="1"/>
  <c r="F627" i="17"/>
  <c r="F892" i="17" s="1"/>
  <c r="F669" i="17"/>
  <c r="F934" i="17" s="1"/>
  <c r="F1199" i="17" s="1"/>
  <c r="F577" i="17"/>
  <c r="F842" i="17" s="1"/>
  <c r="F1107" i="17" s="1"/>
  <c r="F634" i="17"/>
  <c r="F899" i="17" s="1"/>
  <c r="F1164" i="17" s="1"/>
  <c r="F611" i="17"/>
  <c r="F876" i="17" s="1"/>
  <c r="F1141" i="17" s="1"/>
  <c r="F653" i="17"/>
  <c r="F918" i="17" s="1"/>
  <c r="F1183" i="17" s="1"/>
  <c r="F699" i="17"/>
  <c r="F964" i="17" s="1"/>
  <c r="F546" i="17"/>
  <c r="F811" i="17" s="1"/>
  <c r="F1076" i="17" s="1"/>
  <c r="F754" i="17"/>
  <c r="F1019" i="17" s="1"/>
  <c r="F641" i="17"/>
  <c r="F906" i="17" s="1"/>
  <c r="F1171" i="17" s="1"/>
  <c r="F608" i="17"/>
  <c r="F873" i="17" s="1"/>
  <c r="F1138" i="17" s="1"/>
  <c r="F778" i="17"/>
  <c r="F1043" i="17" s="1"/>
  <c r="F1308" i="17" s="1"/>
  <c r="F631" i="17"/>
  <c r="F896" i="17" s="1"/>
  <c r="F1161" i="17" s="1"/>
  <c r="F764" i="17"/>
  <c r="F1029" i="17" s="1"/>
  <c r="F1294" i="17" s="1"/>
  <c r="F654" i="17"/>
  <c r="F919" i="17" s="1"/>
  <c r="F1184" i="17" s="1"/>
  <c r="F743" i="17"/>
  <c r="F1008" i="17" s="1"/>
  <c r="F1273" i="17" s="1"/>
  <c r="F636" i="17"/>
  <c r="F901" i="17" s="1"/>
  <c r="F1166" i="17" s="1"/>
  <c r="F757" i="17"/>
  <c r="F1022" i="17" s="1"/>
  <c r="F1287" i="17" s="1"/>
  <c r="F622" i="17"/>
  <c r="F887" i="17" s="1"/>
  <c r="F1152" i="17" s="1"/>
  <c r="F639" i="17"/>
  <c r="F904" i="17" s="1"/>
  <c r="F1169" i="17" s="1"/>
  <c r="F681" i="17"/>
  <c r="F946" i="17" s="1"/>
  <c r="F1211" i="17" s="1"/>
  <c r="F799" i="17"/>
  <c r="F1064" i="17" s="1"/>
  <c r="F1329" i="17" s="1"/>
  <c r="F671" i="17"/>
  <c r="F936" i="17" s="1"/>
  <c r="F1201" i="17" s="1"/>
  <c r="F713" i="17"/>
  <c r="F978" i="17" s="1"/>
  <c r="F609" i="17"/>
  <c r="F874" i="17" s="1"/>
  <c r="F1139" i="17" s="1"/>
  <c r="F678" i="17"/>
  <c r="F943" i="17" s="1"/>
  <c r="F1208" i="17" s="1"/>
  <c r="F594" i="17"/>
  <c r="F859" i="17" s="1"/>
  <c r="F1124" i="17" s="1"/>
  <c r="F632" i="17"/>
  <c r="F897" i="17" s="1"/>
  <c r="F1162" i="17" s="1"/>
  <c r="F798" i="17"/>
  <c r="F1063" i="17" s="1"/>
  <c r="F1328" i="17" s="1"/>
  <c r="F687" i="17"/>
  <c r="F952" i="17" s="1"/>
  <c r="F729" i="17"/>
  <c r="F994" i="17" s="1"/>
  <c r="F1259" i="17" s="1"/>
  <c r="F646" i="17"/>
  <c r="F911" i="17" s="1"/>
  <c r="F1176" i="17" s="1"/>
  <c r="F707" i="17"/>
  <c r="F972" i="17" s="1"/>
  <c r="F1237" i="17" s="1"/>
  <c r="F610" i="17"/>
  <c r="F875" i="17" s="1"/>
  <c r="F1140" i="17" s="1"/>
  <c r="F648" i="17"/>
  <c r="F913" i="17" s="1"/>
  <c r="F1178" i="17" s="1"/>
  <c r="F784" i="17"/>
  <c r="F1049" i="17" s="1"/>
  <c r="F732" i="17"/>
  <c r="F997" i="17" s="1"/>
  <c r="F1262" i="17" s="1"/>
  <c r="F592" i="17"/>
  <c r="F857" i="17" s="1"/>
  <c r="F1122" i="17" s="1"/>
  <c r="F606" i="17"/>
  <c r="F871" i="17" s="1"/>
  <c r="F1136" i="17" s="1"/>
  <c r="F733" i="17"/>
  <c r="F998" i="17" s="1"/>
  <c r="F1263" i="17" s="1"/>
  <c r="F562" i="17"/>
  <c r="F827" i="17" s="1"/>
  <c r="F1092" i="17" s="1"/>
  <c r="F600" i="17"/>
  <c r="F865" i="17" s="1"/>
  <c r="F1130" i="17" s="1"/>
  <c r="F710" i="17"/>
  <c r="F975" i="17" s="1"/>
  <c r="F1240" i="17" s="1"/>
  <c r="F638" i="17"/>
  <c r="F903" i="17" s="1"/>
  <c r="F1168" i="17" s="1"/>
  <c r="F651" i="17"/>
  <c r="F916" i="17" s="1"/>
  <c r="F1181" i="17" s="1"/>
  <c r="F788" i="17"/>
  <c r="F1053" i="17" s="1"/>
  <c r="F1318" i="17" s="1"/>
  <c r="F629" i="17"/>
  <c r="F894" i="17" s="1"/>
  <c r="F1159" i="17" s="1"/>
  <c r="F574" i="17"/>
  <c r="F839" i="17" s="1"/>
  <c r="F1104" i="17" s="1"/>
  <c r="F717" i="17"/>
  <c r="F982" i="17" s="1"/>
  <c r="F1247" i="17" s="1"/>
  <c r="F560" i="17"/>
  <c r="F825" i="17" s="1"/>
  <c r="F773" i="17"/>
  <c r="F1038" i="17" s="1"/>
  <c r="F1303" i="17" s="1"/>
  <c r="F696" i="17"/>
  <c r="F961" i="17" s="1"/>
  <c r="F557" i="17"/>
  <c r="F822" i="17" s="1"/>
  <c r="F1087" i="17" s="1"/>
  <c r="F647" i="17"/>
  <c r="F912" i="17" s="1"/>
  <c r="F1177" i="17" s="1"/>
  <c r="F712" i="17"/>
  <c r="F977" i="17" s="1"/>
  <c r="F1242" i="17" s="1"/>
  <c r="F676" i="17"/>
  <c r="F941" i="17" s="1"/>
  <c r="F1206" i="17" s="1"/>
  <c r="F576" i="17"/>
  <c r="F841" i="17" s="1"/>
  <c r="F1106" i="17" s="1"/>
  <c r="F599" i="17"/>
  <c r="F864" i="17" s="1"/>
  <c r="F709" i="17"/>
  <c r="F974" i="17" s="1"/>
  <c r="F1239" i="17" s="1"/>
  <c r="F586" i="17"/>
  <c r="F851" i="17" s="1"/>
  <c r="F1116" i="17" s="1"/>
  <c r="F565" i="17"/>
  <c r="F830" i="17" s="1"/>
  <c r="F1095" i="17" s="1"/>
  <c r="F635" i="17"/>
  <c r="F900" i="17" s="1"/>
  <c r="F1165" i="17" s="1"/>
  <c r="F765" i="17"/>
  <c r="F1030" i="17" s="1"/>
  <c r="F1295" i="17" s="1"/>
  <c r="F683" i="17"/>
  <c r="F948" i="17" s="1"/>
  <c r="F605" i="17"/>
  <c r="F870" i="17" s="1"/>
  <c r="F1135" i="17" s="1"/>
  <c r="F698" i="17"/>
  <c r="F963" i="17" s="1"/>
  <c r="F1228" i="17" s="1"/>
  <c r="F782" i="17"/>
  <c r="F1047" i="17" s="1"/>
  <c r="F1312" i="17" s="1"/>
  <c r="F780" i="17"/>
  <c r="F1045" i="17" s="1"/>
  <c r="F1310" i="17" s="1"/>
  <c r="F711" i="17"/>
  <c r="F976" i="17" s="1"/>
  <c r="F1241" i="17" s="1"/>
  <c r="F756" i="17"/>
  <c r="F1021" i="17" s="1"/>
  <c r="F1286" i="17" s="1"/>
  <c r="F564" i="17"/>
  <c r="F829" i="17" s="1"/>
  <c r="F1094" i="17" s="1"/>
  <c r="F747" i="17"/>
  <c r="F1012" i="17" s="1"/>
  <c r="F1277" i="17" s="1"/>
  <c r="F736" i="17"/>
  <c r="F1001" i="17" s="1"/>
  <c r="F1266" i="17" s="1"/>
  <c r="F776" i="17"/>
  <c r="F1041" i="17" s="1"/>
  <c r="F1306" i="17" s="1"/>
  <c r="F766" i="17"/>
  <c r="F1031" i="17" s="1"/>
  <c r="F1296" i="17" s="1"/>
  <c r="F545" i="17"/>
  <c r="F810" i="17" s="1"/>
  <c r="F1075" i="17" s="1"/>
  <c r="F556" i="17"/>
  <c r="F821" i="17" s="1"/>
  <c r="F1086" i="17" s="1"/>
  <c r="F656" i="17"/>
  <c r="F921" i="17" s="1"/>
  <c r="F783" i="17"/>
  <c r="F1048" i="17" s="1"/>
  <c r="F1313" i="17" s="1"/>
  <c r="F542" i="17"/>
  <c r="F583" i="17"/>
  <c r="F848" i="17" s="1"/>
  <c r="F1113" i="17" s="1"/>
  <c r="F797" i="17"/>
  <c r="F1062" i="17" s="1"/>
  <c r="F1327" i="17" s="1"/>
  <c r="F672" i="17"/>
  <c r="F937" i="17" s="1"/>
  <c r="F1202" i="17" s="1"/>
  <c r="F544" i="17"/>
  <c r="F809" i="17" s="1"/>
  <c r="F1074" i="17" s="1"/>
  <c r="F584" i="17"/>
  <c r="F849" i="17" s="1"/>
  <c r="F1114" i="17" s="1"/>
  <c r="F580" i="17"/>
  <c r="F845" i="17" s="1"/>
  <c r="F1110" i="17" s="1"/>
  <c r="F692" i="17"/>
  <c r="F957" i="17" s="1"/>
  <c r="F1222" i="17" s="1"/>
  <c r="F598" i="17"/>
  <c r="F863" i="17" s="1"/>
  <c r="F1128" i="17" s="1"/>
  <c r="F620" i="17"/>
  <c r="F885" i="17" s="1"/>
  <c r="F1150" i="17" s="1"/>
  <c r="F644" i="17"/>
  <c r="F909" i="17" s="1"/>
  <c r="F1174" i="17" s="1"/>
  <c r="F702" i="17"/>
  <c r="F967" i="17" s="1"/>
  <c r="F1232" i="17" s="1"/>
  <c r="F723" i="17"/>
  <c r="F988" i="17" s="1"/>
  <c r="F1253" i="17" s="1"/>
  <c r="F604" i="17"/>
  <c r="F869" i="17" s="1"/>
  <c r="F1134" i="17" s="1"/>
  <c r="F615" i="17"/>
  <c r="F880" i="17" s="1"/>
  <c r="F1145" i="17" s="1"/>
  <c r="F582" i="17"/>
  <c r="F847" i="17" s="1"/>
  <c r="F1112" i="17" s="1"/>
  <c r="F551" i="17"/>
  <c r="F816" i="17" s="1"/>
  <c r="F1081" i="17" s="1"/>
  <c r="F737" i="17"/>
  <c r="F1002" i="17" s="1"/>
  <c r="F1267" i="17" s="1"/>
  <c r="F777" i="17"/>
  <c r="F1042" i="17" s="1"/>
  <c r="F1307" i="17" s="1"/>
  <c r="F771" i="17"/>
  <c r="F1036" i="17" s="1"/>
  <c r="F1301" i="17" s="1"/>
  <c r="F741" i="17"/>
  <c r="F1006" i="17" s="1"/>
  <c r="F1271" i="17" s="1"/>
  <c r="F735" i="17"/>
  <c r="F1000" i="17" s="1"/>
  <c r="F1265" i="17" s="1"/>
  <c r="F787" i="17"/>
  <c r="F1052" i="17" s="1"/>
  <c r="F588" i="17"/>
  <c r="F853" i="17" s="1"/>
  <c r="F1118" i="17" s="1"/>
  <c r="F655" i="17"/>
  <c r="F920" i="17" s="1"/>
  <c r="F1185" i="17" s="1"/>
  <c r="F697" i="17"/>
  <c r="F962" i="17" s="1"/>
  <c r="F1227" i="17" s="1"/>
  <c r="F597" i="17"/>
  <c r="F862" i="17" s="1"/>
  <c r="F1127" i="17" s="1"/>
  <c r="F686" i="17"/>
  <c r="F951" i="17" s="1"/>
  <c r="F1216" i="17" s="1"/>
  <c r="F578" i="17"/>
  <c r="F843" i="17" s="1"/>
  <c r="F1108" i="17" s="1"/>
  <c r="F616" i="17"/>
  <c r="F881" i="17" s="1"/>
  <c r="F1146" i="17" s="1"/>
  <c r="F725" i="17"/>
  <c r="F990" i="17" s="1"/>
  <c r="F1255" i="17" s="1"/>
  <c r="F626" i="17"/>
  <c r="F891" i="17" s="1"/>
  <c r="F1156" i="17" s="1"/>
  <c r="F664" i="17"/>
  <c r="F929" i="17" s="1"/>
  <c r="F1194" i="17" s="1"/>
  <c r="F658" i="17"/>
  <c r="F923" i="17" s="1"/>
  <c r="F1188" i="17" s="1"/>
  <c r="F753" i="17"/>
  <c r="F1018" i="17" s="1"/>
  <c r="F1283" i="17" s="1"/>
  <c r="F661" i="17"/>
  <c r="F926" i="17" s="1"/>
  <c r="F1191" i="17" s="1"/>
  <c r="F558" i="17"/>
  <c r="F823" i="17" s="1"/>
  <c r="F1088" i="17" s="1"/>
  <c r="F674" i="17"/>
  <c r="F939" i="17" s="1"/>
  <c r="F1204" i="17" s="1"/>
  <c r="F590" i="17"/>
  <c r="F855" i="17" s="1"/>
  <c r="F1120" i="17" s="1"/>
  <c r="F660" i="17"/>
  <c r="F925" i="17" s="1"/>
  <c r="F1190" i="17" s="1"/>
  <c r="F563" i="17"/>
  <c r="F828" i="17" s="1"/>
  <c r="F1093" i="17" s="1"/>
  <c r="F786" i="17"/>
  <c r="F1051" i="17" s="1"/>
  <c r="F1316" i="17" s="1"/>
  <c r="F663" i="17"/>
  <c r="F928" i="17" s="1"/>
  <c r="F559" i="17"/>
  <c r="F824" i="17" s="1"/>
  <c r="F1089" i="17" s="1"/>
  <c r="F601" i="17"/>
  <c r="F866" i="17" s="1"/>
  <c r="F1131" i="17" s="1"/>
  <c r="F679" i="17"/>
  <c r="F944" i="17" s="1"/>
  <c r="F1209" i="17" s="1"/>
  <c r="F742" i="17"/>
  <c r="F1007" i="17" s="1"/>
  <c r="F1272" i="17" s="1"/>
  <c r="F706" i="17"/>
  <c r="F971" i="17" s="1"/>
  <c r="F1236" i="17" s="1"/>
  <c r="F744" i="17"/>
  <c r="F1009" i="17" s="1"/>
  <c r="F1274" i="17" s="1"/>
  <c r="F618" i="17"/>
  <c r="F883" i="17" s="1"/>
  <c r="F1148" i="17" s="1"/>
  <c r="F640" i="17"/>
  <c r="F905" i="17" s="1"/>
  <c r="F1170" i="17" s="1"/>
  <c r="F774" i="17"/>
  <c r="F1039" i="17" s="1"/>
  <c r="F1304" i="17" s="1"/>
  <c r="F772" i="17"/>
  <c r="F1037" i="17" s="1"/>
  <c r="F1302" i="17" s="1"/>
  <c r="F624" i="17"/>
  <c r="F889" i="17" s="1"/>
  <c r="F1154" i="17" s="1"/>
  <c r="F690" i="17"/>
  <c r="F955" i="17" s="1"/>
  <c r="F728" i="17"/>
  <c r="F993" i="17" s="1"/>
  <c r="F1258" i="17" s="1"/>
  <c r="F770" i="17"/>
  <c r="F1035" i="17" s="1"/>
  <c r="F1300" i="17" s="1"/>
  <c r="F552" i="17"/>
  <c r="F817" i="17" s="1"/>
  <c r="F662" i="17"/>
  <c r="F927" i="17" s="1"/>
  <c r="F1192" i="17" s="1"/>
  <c r="F628" i="17"/>
  <c r="F893" i="17" s="1"/>
  <c r="F1158" i="17" s="1"/>
  <c r="F595" i="17"/>
  <c r="F860" i="17" s="1"/>
  <c r="F1125" i="17" s="1"/>
  <c r="F637" i="17"/>
  <c r="F902" i="17" s="1"/>
  <c r="F1167" i="17" s="1"/>
  <c r="F613" i="17"/>
  <c r="F878" i="17" s="1"/>
  <c r="F1143" i="17" s="1"/>
  <c r="F785" i="17"/>
  <c r="F1050" i="17" s="1"/>
  <c r="F1315" i="17" s="1"/>
  <c r="F688" i="17"/>
  <c r="F953" i="17" s="1"/>
  <c r="F1218" i="17" s="1"/>
  <c r="F752" i="17"/>
  <c r="F1017" i="17" s="1"/>
  <c r="F1282" i="17" s="1"/>
  <c r="F553" i="17"/>
  <c r="F818" i="17" s="1"/>
  <c r="F1083" i="17" s="1"/>
  <c r="F666" i="17"/>
  <c r="F931" i="17" s="1"/>
  <c r="F1196" i="17" s="1"/>
  <c r="F568" i="17"/>
  <c r="F833" i="17" s="1"/>
  <c r="F1098" i="17" s="1"/>
  <c r="F793" i="17"/>
  <c r="F1058" i="17" s="1"/>
  <c r="F1323" i="17" s="1"/>
  <c r="F623" i="17"/>
  <c r="F888" i="17" s="1"/>
  <c r="F1153" i="17" s="1"/>
  <c r="F665" i="17"/>
  <c r="F930" i="17" s="1"/>
  <c r="F1195" i="17" s="1"/>
  <c r="F714" i="17"/>
  <c r="F979" i="17" s="1"/>
  <c r="F1244" i="17" s="1"/>
  <c r="F708" i="17"/>
  <c r="F973" i="17" s="1"/>
  <c r="F1238" i="17" s="1"/>
  <c r="F652" i="17"/>
  <c r="F917" i="17" s="1"/>
  <c r="F1182" i="17" s="1"/>
  <c r="F684" i="17"/>
  <c r="F949" i="17" s="1"/>
  <c r="F1214" i="17" s="1"/>
  <c r="F791" i="17"/>
  <c r="F1056" i="17" s="1"/>
  <c r="F1321" i="17" s="1"/>
  <c r="F561" i="17"/>
  <c r="F826" i="17" s="1"/>
  <c r="F581" i="17"/>
  <c r="F846" i="17" s="1"/>
  <c r="F1111" i="17" s="1"/>
  <c r="F603" i="17"/>
  <c r="F868" i="17" s="1"/>
  <c r="F1133" i="17" s="1"/>
  <c r="F657" i="17"/>
  <c r="F922" i="17" s="1"/>
  <c r="F1187" i="17" s="1"/>
  <c r="F767" i="17"/>
  <c r="F1032" i="17" s="1"/>
  <c r="F1297" i="17" s="1"/>
  <c r="F700" i="17"/>
  <c r="F965" i="17" s="1"/>
  <c r="F1230" i="17" s="1"/>
  <c r="F596" i="17"/>
  <c r="F861" i="17" s="1"/>
  <c r="F1126" i="17" s="1"/>
  <c r="F750" i="17"/>
  <c r="F1015" i="17" s="1"/>
  <c r="F1280" i="17" s="1"/>
  <c r="F762" i="17"/>
  <c r="F1027" i="17" s="1"/>
  <c r="F1292" i="17" s="1"/>
  <c r="F619" i="17"/>
  <c r="F884" i="17" s="1"/>
  <c r="F1149" i="17" s="1"/>
  <c r="F740" i="17"/>
  <c r="F1005" i="17" s="1"/>
  <c r="F1270" i="17" s="1"/>
  <c r="F719" i="17"/>
  <c r="F984" i="17" s="1"/>
  <c r="F1249" i="17" s="1"/>
  <c r="F720" i="17"/>
  <c r="F985" i="17" s="1"/>
  <c r="F1250" i="17" s="1"/>
  <c r="F760" i="17"/>
  <c r="F1025" i="17" s="1"/>
  <c r="F1290" i="17" s="1"/>
  <c r="F705" i="17"/>
  <c r="F970" i="17" s="1"/>
  <c r="F1235" i="17" s="1"/>
  <c r="F579" i="17"/>
  <c r="F844" i="17" s="1"/>
  <c r="F1109" i="17" s="1"/>
  <c r="F621" i="17"/>
  <c r="F886" i="17" s="1"/>
  <c r="F1151" i="17" s="1"/>
  <c r="F724" i="17"/>
  <c r="F989" i="17" s="1"/>
  <c r="F1254" i="17" s="1"/>
  <c r="F721" i="17"/>
  <c r="F986" i="17" s="1"/>
  <c r="F1251" i="17" s="1"/>
  <c r="F761" i="17"/>
  <c r="F1026" i="17" s="1"/>
  <c r="F1291" i="17" s="1"/>
  <c r="F571" i="17"/>
  <c r="F836" i="17" s="1"/>
  <c r="F1101" i="17" s="1"/>
  <c r="F763" i="17"/>
  <c r="F1028" i="17" s="1"/>
  <c r="F1293" i="17" s="1"/>
  <c r="F746" i="17"/>
  <c r="F1011" i="17" s="1"/>
  <c r="F1276" i="17" s="1"/>
  <c r="F642" i="17"/>
  <c r="F907" i="17" s="1"/>
  <c r="F680" i="17"/>
  <c r="F945" i="17" s="1"/>
  <c r="F1210" i="17" s="1"/>
  <c r="F554" i="17"/>
  <c r="F819" i="17" s="1"/>
  <c r="F755" i="17"/>
  <c r="F1020" i="17" s="1"/>
  <c r="F1285" i="17" s="1"/>
  <c r="F779" i="17"/>
  <c r="F1044" i="17" s="1"/>
  <c r="F1309" i="17" s="1"/>
  <c r="F703" i="17"/>
  <c r="F968" i="17" s="1"/>
  <c r="F1233" i="17" s="1"/>
  <c r="F745" i="17"/>
  <c r="F1010" i="17" s="1"/>
  <c r="F1275" i="17" s="1"/>
  <c r="F731" i="17"/>
  <c r="F996" i="17" s="1"/>
  <c r="F1261" i="17" s="1"/>
  <c r="F617" i="17"/>
  <c r="F882" i="17" s="1"/>
  <c r="F1147" i="17" s="1"/>
  <c r="F790" i="17"/>
  <c r="F1055" i="17" s="1"/>
  <c r="F1320" i="17" s="1"/>
  <c r="F587" i="17"/>
  <c r="F852" i="17" s="1"/>
  <c r="F1117" i="17" s="1"/>
  <c r="F548" i="17"/>
  <c r="F813" i="17" s="1"/>
  <c r="F1078" i="17" s="1"/>
  <c r="F781" i="17"/>
  <c r="F1046" i="17" s="1"/>
  <c r="F1311" i="17" s="1"/>
  <c r="F650" i="17"/>
  <c r="F915" i="17" s="1"/>
  <c r="F1180" i="17" s="1"/>
  <c r="F691" i="17"/>
  <c r="F956" i="17" s="1"/>
  <c r="F1221" i="17" s="1"/>
  <c r="F673" i="17"/>
  <c r="F938" i="17" s="1"/>
  <c r="F1203" i="17" s="1"/>
  <c r="F795" i="17"/>
  <c r="F1060" i="17" s="1"/>
  <c r="F1325" i="17" s="1"/>
  <c r="D23" i="16"/>
  <c r="D801" i="17"/>
  <c r="D807" i="17"/>
  <c r="D1317" i="17"/>
  <c r="D35" i="15"/>
  <c r="D24" i="16" s="1"/>
  <c r="D69" i="18"/>
  <c r="D94" i="18" s="1"/>
  <c r="D119" i="18" s="1"/>
  <c r="G54" i="10"/>
  <c r="G28" i="12"/>
  <c r="G55" i="10"/>
  <c r="C34" i="16"/>
  <c r="C28" i="16"/>
  <c r="C36" i="16"/>
  <c r="C39" i="20" s="1"/>
  <c r="C37" i="16"/>
  <c r="C40" i="20" s="1"/>
  <c r="C38" i="16"/>
  <c r="C41" i="20" s="1"/>
  <c r="F107" i="9"/>
  <c r="F39" i="10"/>
  <c r="F131" i="9"/>
  <c r="F38" i="10" s="1"/>
  <c r="D72" i="18"/>
  <c r="D97" i="18" s="1"/>
  <c r="D122" i="18" s="1"/>
  <c r="D67" i="18"/>
  <c r="D92" i="18" s="1"/>
  <c r="D117" i="18" s="1"/>
  <c r="C32" i="18"/>
  <c r="H1067" i="17"/>
  <c r="H1331" i="17"/>
  <c r="F796" i="17"/>
  <c r="F1061" i="17" s="1"/>
  <c r="F1326" i="17" s="1"/>
  <c r="E80" i="18"/>
  <c r="E105" i="18" s="1"/>
  <c r="E130" i="18" s="1"/>
  <c r="E794" i="17"/>
  <c r="E1059" i="17" s="1"/>
  <c r="E1324" i="17" s="1"/>
  <c r="G107" i="18"/>
  <c r="G131" i="18"/>
  <c r="E795" i="17"/>
  <c r="E1060" i="17" s="1"/>
  <c r="E1325" i="17" s="1"/>
  <c r="D74" i="18"/>
  <c r="D99" i="18" s="1"/>
  <c r="D124" i="18" s="1"/>
  <c r="I106" i="18"/>
  <c r="I112" i="18"/>
  <c r="I44" i="10" s="1"/>
  <c r="E1067" i="13"/>
  <c r="E1331" i="13"/>
  <c r="H39" i="16"/>
  <c r="I1067" i="17"/>
  <c r="I1331" i="17"/>
  <c r="I39" i="16"/>
  <c r="E66" i="18"/>
  <c r="E91" i="18" s="1"/>
  <c r="E116" i="18" s="1"/>
  <c r="D66" i="18"/>
  <c r="D91" i="18" s="1"/>
  <c r="D116" i="18" s="1"/>
  <c r="D31" i="18"/>
  <c r="D62" i="18"/>
  <c r="D76" i="18"/>
  <c r="D101" i="18" s="1"/>
  <c r="D126" i="18" s="1"/>
  <c r="D75" i="18"/>
  <c r="D100" i="18" s="1"/>
  <c r="D125" i="18" s="1"/>
  <c r="D63" i="18"/>
  <c r="D88" i="18" s="1"/>
  <c r="D113" i="18" s="1"/>
  <c r="D77" i="18"/>
  <c r="D102" i="18" s="1"/>
  <c r="D127" i="18" s="1"/>
  <c r="F1067" i="13"/>
  <c r="F1331" i="13"/>
  <c r="E271" i="17"/>
  <c r="E632" i="17"/>
  <c r="E897" i="17" s="1"/>
  <c r="E1162" i="17" s="1"/>
  <c r="E618" i="17"/>
  <c r="E883" i="17" s="1"/>
  <c r="E1148" i="17" s="1"/>
  <c r="E633" i="17"/>
  <c r="E898" i="17" s="1"/>
  <c r="E1163" i="17" s="1"/>
  <c r="E718" i="17"/>
  <c r="E983" i="17" s="1"/>
  <c r="E1248" i="17" s="1"/>
  <c r="E769" i="17"/>
  <c r="E1034" i="17" s="1"/>
  <c r="E1299" i="17" s="1"/>
  <c r="E556" i="17"/>
  <c r="E821" i="17" s="1"/>
  <c r="E1086" i="17" s="1"/>
  <c r="E742" i="17"/>
  <c r="E1007" i="17" s="1"/>
  <c r="E1272" i="17" s="1"/>
  <c r="E641" i="17"/>
  <c r="E906" i="17" s="1"/>
  <c r="E1171" i="17" s="1"/>
  <c r="E573" i="17"/>
  <c r="E838" i="17" s="1"/>
  <c r="E1103" i="17" s="1"/>
  <c r="E626" i="17"/>
  <c r="E891" i="17" s="1"/>
  <c r="E1156" i="17" s="1"/>
  <c r="E731" i="17"/>
  <c r="E996" i="17" s="1"/>
  <c r="E1261" i="17" s="1"/>
  <c r="E773" i="17"/>
  <c r="E1038" i="17" s="1"/>
  <c r="E1303" i="17" s="1"/>
  <c r="E663" i="17"/>
  <c r="E928" i="17" s="1"/>
  <c r="E634" i="17"/>
  <c r="E899" i="17" s="1"/>
  <c r="E1164" i="17" s="1"/>
  <c r="E783" i="17"/>
  <c r="E1048" i="17" s="1"/>
  <c r="E1313" i="17" s="1"/>
  <c r="E630" i="17"/>
  <c r="E895" i="17" s="1"/>
  <c r="E599" i="17"/>
  <c r="E864" i="17" s="1"/>
  <c r="E753" i="17"/>
  <c r="E1018" i="17" s="1"/>
  <c r="E1283" i="17" s="1"/>
  <c r="E736" i="17"/>
  <c r="E1001" i="17" s="1"/>
  <c r="E1266" i="17" s="1"/>
  <c r="E672" i="17"/>
  <c r="E937" i="17" s="1"/>
  <c r="E1202" i="17" s="1"/>
  <c r="E566" i="17"/>
  <c r="E831" i="17" s="1"/>
  <c r="E1096" i="17" s="1"/>
  <c r="E746" i="17"/>
  <c r="E1011" i="17" s="1"/>
  <c r="E1276" i="17" s="1"/>
  <c r="E693" i="17"/>
  <c r="E958" i="17" s="1"/>
  <c r="E1223" i="17" s="1"/>
  <c r="E782" i="17"/>
  <c r="E1047" i="17" s="1"/>
  <c r="E1312" i="17" s="1"/>
  <c r="E598" i="17"/>
  <c r="E863" i="17" s="1"/>
  <c r="E1128" i="17" s="1"/>
  <c r="E547" i="17"/>
  <c r="E812" i="17" s="1"/>
  <c r="E1077" i="17" s="1"/>
  <c r="E695" i="17"/>
  <c r="E960" i="17" s="1"/>
  <c r="E1225" i="17" s="1"/>
  <c r="E738" i="17"/>
  <c r="E1003" i="17" s="1"/>
  <c r="E1268" i="17" s="1"/>
  <c r="E683" i="17"/>
  <c r="E948" i="17" s="1"/>
  <c r="E655" i="17"/>
  <c r="E920" i="17" s="1"/>
  <c r="E1185" i="17" s="1"/>
  <c r="E729" i="17"/>
  <c r="E994" i="17" s="1"/>
  <c r="E1259" i="17" s="1"/>
  <c r="E701" i="17"/>
  <c r="E966" i="17" s="1"/>
  <c r="E572" i="17"/>
  <c r="E837" i="17" s="1"/>
  <c r="E1102" i="17" s="1"/>
  <c r="E638" i="17"/>
  <c r="E903" i="17" s="1"/>
  <c r="E1168" i="17" s="1"/>
  <c r="E678" i="17"/>
  <c r="E943" i="17" s="1"/>
  <c r="E1208" i="17" s="1"/>
  <c r="E629" i="17"/>
  <c r="E894" i="17" s="1"/>
  <c r="E1159" i="17" s="1"/>
  <c r="E558" i="17"/>
  <c r="E823" i="17" s="1"/>
  <c r="E1088" i="17" s="1"/>
  <c r="E708" i="17"/>
  <c r="E973" i="17" s="1"/>
  <c r="E1238" i="17" s="1"/>
  <c r="E789" i="17"/>
  <c r="E1054" i="17" s="1"/>
  <c r="E1319" i="17" s="1"/>
  <c r="E740" i="17"/>
  <c r="E1005" i="17" s="1"/>
  <c r="E1270" i="17" s="1"/>
  <c r="E705" i="17"/>
  <c r="E970" i="17" s="1"/>
  <c r="E1235" i="17" s="1"/>
  <c r="E576" i="17"/>
  <c r="E841" i="17" s="1"/>
  <c r="E1106" i="17" s="1"/>
  <c r="E619" i="17"/>
  <c r="E884" i="17" s="1"/>
  <c r="E1149" i="17" s="1"/>
  <c r="E591" i="17"/>
  <c r="E856" i="17" s="1"/>
  <c r="E609" i="17"/>
  <c r="E874" i="17" s="1"/>
  <c r="E1139" i="17" s="1"/>
  <c r="E583" i="17"/>
  <c r="E848" i="17" s="1"/>
  <c r="E1113" i="17" s="1"/>
  <c r="E553" i="17"/>
  <c r="E818" i="17" s="1"/>
  <c r="E1083" i="17" s="1"/>
  <c r="E581" i="17"/>
  <c r="E846" i="17" s="1"/>
  <c r="E1111" i="17" s="1"/>
  <c r="E771" i="17"/>
  <c r="E1036" i="17" s="1"/>
  <c r="E1301" i="17" s="1"/>
  <c r="E664" i="17"/>
  <c r="E929" i="17" s="1"/>
  <c r="E1194" i="17" s="1"/>
  <c r="E586" i="17"/>
  <c r="E851" i="17" s="1"/>
  <c r="E1116" i="17" s="1"/>
  <c r="E727" i="17"/>
  <c r="E992" i="17" s="1"/>
  <c r="E1257" i="17" s="1"/>
  <c r="E636" i="17"/>
  <c r="E901" i="17" s="1"/>
  <c r="E1166" i="17" s="1"/>
  <c r="E628" i="17"/>
  <c r="E893" i="17" s="1"/>
  <c r="E1158" i="17" s="1"/>
  <c r="E707" i="17"/>
  <c r="E972" i="17" s="1"/>
  <c r="E1237" i="17" s="1"/>
  <c r="E615" i="17"/>
  <c r="E880" i="17" s="1"/>
  <c r="E1145" i="17" s="1"/>
  <c r="E700" i="17"/>
  <c r="E965" i="17" s="1"/>
  <c r="E1230" i="17" s="1"/>
  <c r="E606" i="17"/>
  <c r="E871" i="17" s="1"/>
  <c r="E1136" i="17" s="1"/>
  <c r="E777" i="17"/>
  <c r="E1042" i="17" s="1"/>
  <c r="E1307" i="17" s="1"/>
  <c r="E635" i="17"/>
  <c r="E900" i="17" s="1"/>
  <c r="E1165" i="17" s="1"/>
  <c r="E561" i="17"/>
  <c r="E826" i="17" s="1"/>
  <c r="E724" i="17"/>
  <c r="E989" i="17" s="1"/>
  <c r="E1254" i="17" s="1"/>
  <c r="E716" i="17"/>
  <c r="E981" i="17" s="1"/>
  <c r="E1246" i="17" s="1"/>
  <c r="E762" i="17"/>
  <c r="E1027" i="17" s="1"/>
  <c r="E1292" i="17" s="1"/>
  <c r="E735" i="17"/>
  <c r="E1000" i="17" s="1"/>
  <c r="E1265" i="17" s="1"/>
  <c r="E575" i="17"/>
  <c r="E840" i="17" s="1"/>
  <c r="E1105" i="17" s="1"/>
  <c r="E620" i="17"/>
  <c r="E885" i="17" s="1"/>
  <c r="E1150" i="17" s="1"/>
  <c r="E574" i="17"/>
  <c r="E839" i="17" s="1"/>
  <c r="E1104" i="17" s="1"/>
  <c r="E627" i="17"/>
  <c r="E892" i="17" s="1"/>
  <c r="E596" i="17"/>
  <c r="E861" i="17" s="1"/>
  <c r="E1126" i="17" s="1"/>
  <c r="E776" i="17"/>
  <c r="E1041" i="17" s="1"/>
  <c r="E1306" i="17" s="1"/>
  <c r="E747" i="17"/>
  <c r="E1012" i="17" s="1"/>
  <c r="E1277" i="17" s="1"/>
  <c r="E772" i="17"/>
  <c r="E1037" i="17" s="1"/>
  <c r="E1302" i="17" s="1"/>
  <c r="E562" i="17"/>
  <c r="E827" i="17" s="1"/>
  <c r="E1092" i="17" s="1"/>
  <c r="E631" i="17"/>
  <c r="E896" i="17" s="1"/>
  <c r="E1161" i="17" s="1"/>
  <c r="E647" i="17"/>
  <c r="E912" i="17" s="1"/>
  <c r="E1177" i="17" s="1"/>
  <c r="E563" i="17"/>
  <c r="E828" i="17" s="1"/>
  <c r="E1093" i="17" s="1"/>
  <c r="E600" i="17"/>
  <c r="E865" i="17" s="1"/>
  <c r="E1130" i="17" s="1"/>
  <c r="E549" i="17"/>
  <c r="E814" i="17" s="1"/>
  <c r="E1079" i="17" s="1"/>
  <c r="E698" i="17"/>
  <c r="E963" i="17" s="1"/>
  <c r="E1228" i="17" s="1"/>
  <c r="E654" i="17"/>
  <c r="E919" i="17" s="1"/>
  <c r="E1184" i="17" s="1"/>
  <c r="E710" i="17"/>
  <c r="E975" i="17" s="1"/>
  <c r="E1240" i="17" s="1"/>
  <c r="E661" i="17"/>
  <c r="E926" i="17" s="1"/>
  <c r="E1191" i="17" s="1"/>
  <c r="E786" i="17"/>
  <c r="E1051" i="17" s="1"/>
  <c r="E1316" i="17" s="1"/>
  <c r="E732" i="17"/>
  <c r="E997" i="17" s="1"/>
  <c r="E1262" i="17" s="1"/>
  <c r="E703" i="17"/>
  <c r="E968" i="17" s="1"/>
  <c r="E1233" i="17" s="1"/>
  <c r="E578" i="17"/>
  <c r="E843" i="17" s="1"/>
  <c r="E1108" i="17" s="1"/>
  <c r="E657" i="17"/>
  <c r="E922" i="17" s="1"/>
  <c r="E1187" i="17" s="1"/>
  <c r="E643" i="17"/>
  <c r="E908" i="17" s="1"/>
  <c r="E1173" i="17" s="1"/>
  <c r="E680" i="17"/>
  <c r="E945" i="17" s="1"/>
  <c r="E1210" i="17" s="1"/>
  <c r="E749" i="17"/>
  <c r="E1014" i="17" s="1"/>
  <c r="E1279" i="17" s="1"/>
  <c r="E543" i="17"/>
  <c r="E808" i="17" s="1"/>
  <c r="E1073" i="17" s="1"/>
  <c r="E704" i="17"/>
  <c r="E969" i="17" s="1"/>
  <c r="E1234" i="17" s="1"/>
  <c r="E792" i="17"/>
  <c r="E1057" i="17" s="1"/>
  <c r="E1322" i="17" s="1"/>
  <c r="E602" i="17"/>
  <c r="E867" i="17" s="1"/>
  <c r="E1132" i="17" s="1"/>
  <c r="E676" i="17"/>
  <c r="E941" i="17" s="1"/>
  <c r="E1206" i="17" s="1"/>
  <c r="E646" i="17"/>
  <c r="E911" i="17" s="1"/>
  <c r="E1176" i="17" s="1"/>
  <c r="E597" i="17"/>
  <c r="E862" i="17" s="1"/>
  <c r="E1127" i="17" s="1"/>
  <c r="E702" i="17"/>
  <c r="E967" i="17" s="1"/>
  <c r="E1232" i="17" s="1"/>
  <c r="E659" i="17"/>
  <c r="E924" i="17" s="1"/>
  <c r="E1189" i="17" s="1"/>
  <c r="E696" i="17"/>
  <c r="E961" i="17" s="1"/>
  <c r="E765" i="17"/>
  <c r="E1030" i="17" s="1"/>
  <c r="E1295" i="17" s="1"/>
  <c r="E775" i="17"/>
  <c r="E1040" i="17" s="1"/>
  <c r="E1305" i="17" s="1"/>
  <c r="E798" i="17"/>
  <c r="E1063" i="17" s="1"/>
  <c r="E1328" i="17" s="1"/>
  <c r="E614" i="17"/>
  <c r="E879" i="17" s="1"/>
  <c r="E1144" i="17" s="1"/>
  <c r="E565" i="17"/>
  <c r="E830" i="17" s="1"/>
  <c r="E1095" i="17" s="1"/>
  <c r="E726" i="17"/>
  <c r="E991" i="17" s="1"/>
  <c r="E1256" i="17" s="1"/>
  <c r="E719" i="17"/>
  <c r="E984" i="17" s="1"/>
  <c r="E1249" i="17" s="1"/>
  <c r="E725" i="17"/>
  <c r="E990" i="17" s="1"/>
  <c r="E1255" i="17" s="1"/>
  <c r="E677" i="17"/>
  <c r="E942" i="17" s="1"/>
  <c r="E1207" i="17" s="1"/>
  <c r="E715" i="17"/>
  <c r="E980" i="17" s="1"/>
  <c r="E1245" i="17" s="1"/>
  <c r="E555" i="17"/>
  <c r="E820" i="17" s="1"/>
  <c r="E1085" i="17" s="1"/>
  <c r="E788" i="17"/>
  <c r="E1053" i="17" s="1"/>
  <c r="E1318" i="17" s="1"/>
  <c r="E587" i="17"/>
  <c r="E852" i="17" s="1"/>
  <c r="E1117" i="17" s="1"/>
  <c r="E699" i="17"/>
  <c r="E964" i="17" s="1"/>
  <c r="E743" i="17"/>
  <c r="E1008" i="17" s="1"/>
  <c r="E1273" i="17" s="1"/>
  <c r="E780" i="17"/>
  <c r="E1045" i="17" s="1"/>
  <c r="E1310" i="17" s="1"/>
  <c r="E613" i="17"/>
  <c r="E878" i="17" s="1"/>
  <c r="E1143" i="17" s="1"/>
  <c r="E644" i="17"/>
  <c r="E909" i="17" s="1"/>
  <c r="E1174" i="17" s="1"/>
  <c r="E793" i="17"/>
  <c r="E1058" i="17" s="1"/>
  <c r="E1323" i="17" s="1"/>
  <c r="E741" i="17"/>
  <c r="E1006" i="17" s="1"/>
  <c r="E1271" i="17" s="1"/>
  <c r="E774" i="17"/>
  <c r="E1039" i="17" s="1"/>
  <c r="E1304" i="17" s="1"/>
  <c r="E612" i="17"/>
  <c r="E877" i="17" s="1"/>
  <c r="E1142" i="17" s="1"/>
  <c r="E550" i="17"/>
  <c r="E815" i="17" s="1"/>
  <c r="E1080" i="17" s="1"/>
  <c r="E593" i="17"/>
  <c r="E858" i="17" s="1"/>
  <c r="E1123" i="17" s="1"/>
  <c r="E605" i="17"/>
  <c r="E870" i="17" s="1"/>
  <c r="E1135" i="17" s="1"/>
  <c r="E594" i="17"/>
  <c r="E859" i="17" s="1"/>
  <c r="E1124" i="17" s="1"/>
  <c r="E688" i="17"/>
  <c r="E953" i="17" s="1"/>
  <c r="E1218" i="17" s="1"/>
  <c r="E560" i="17"/>
  <c r="E825" i="17" s="1"/>
  <c r="E685" i="17"/>
  <c r="E950" i="17" s="1"/>
  <c r="E1215" i="17" s="1"/>
  <c r="E546" i="17"/>
  <c r="E811" i="17" s="1"/>
  <c r="E1076" i="17" s="1"/>
  <c r="E706" i="17"/>
  <c r="E971" i="17" s="1"/>
  <c r="E1236" i="17" s="1"/>
  <c r="E656" i="17"/>
  <c r="E921" i="17" s="1"/>
  <c r="E730" i="17"/>
  <c r="E995" i="17" s="1"/>
  <c r="E1260" i="17" s="1"/>
  <c r="E662" i="17"/>
  <c r="E927" i="17" s="1"/>
  <c r="E1192" i="17" s="1"/>
  <c r="E778" i="17"/>
  <c r="E1043" i="17" s="1"/>
  <c r="E1308" i="17" s="1"/>
  <c r="E721" i="17"/>
  <c r="E986" i="17" s="1"/>
  <c r="E1251" i="17" s="1"/>
  <c r="E660" i="17"/>
  <c r="E925" i="17" s="1"/>
  <c r="E1190" i="17" s="1"/>
  <c r="E642" i="17"/>
  <c r="E907" i="17" s="1"/>
  <c r="E713" i="17"/>
  <c r="E978" i="17" s="1"/>
  <c r="E779" i="17"/>
  <c r="E1044" i="17" s="1"/>
  <c r="E1309" i="17" s="1"/>
  <c r="E666" i="17"/>
  <c r="E931" i="17" s="1"/>
  <c r="E1196" i="17" s="1"/>
  <c r="E569" i="17"/>
  <c r="E834" i="17" s="1"/>
  <c r="E1099" i="17" s="1"/>
  <c r="E668" i="17"/>
  <c r="E933" i="17" s="1"/>
  <c r="E1198" i="17" s="1"/>
  <c r="E763" i="17"/>
  <c r="E1028" i="17" s="1"/>
  <c r="E1293" i="17" s="1"/>
  <c r="E675" i="17"/>
  <c r="E940" i="17" s="1"/>
  <c r="E712" i="17"/>
  <c r="E977" i="17" s="1"/>
  <c r="E1242" i="17" s="1"/>
  <c r="E781" i="17"/>
  <c r="E1046" i="17" s="1"/>
  <c r="E1311" i="17" s="1"/>
  <c r="E759" i="17"/>
  <c r="E1024" i="17" s="1"/>
  <c r="E1289" i="17" s="1"/>
  <c r="E580" i="17"/>
  <c r="E845" i="17" s="1"/>
  <c r="E1110" i="17" s="1"/>
  <c r="E757" i="17"/>
  <c r="E1022" i="17" s="1"/>
  <c r="E1287" i="17" s="1"/>
  <c r="E709" i="17"/>
  <c r="E974" i="17" s="1"/>
  <c r="E1239" i="17" s="1"/>
  <c r="E567" i="17"/>
  <c r="E832" i="17" s="1"/>
  <c r="E1097" i="17" s="1"/>
  <c r="E682" i="17"/>
  <c r="E947" i="17" s="1"/>
  <c r="E1212" i="17" s="1"/>
  <c r="E649" i="17"/>
  <c r="E914" i="17" s="1"/>
  <c r="E1179" i="17" s="1"/>
  <c r="E621" i="17"/>
  <c r="E886" i="17" s="1"/>
  <c r="E1151" i="17" s="1"/>
  <c r="E752" i="17"/>
  <c r="E1017" i="17" s="1"/>
  <c r="E1282" i="17" s="1"/>
  <c r="E592" i="17"/>
  <c r="E857" i="17" s="1"/>
  <c r="E1122" i="17" s="1"/>
  <c r="E761" i="17"/>
  <c r="E1026" i="17" s="1"/>
  <c r="E1291" i="17" s="1"/>
  <c r="E734" i="17"/>
  <c r="E999" i="17" s="1"/>
  <c r="E1264" i="17" s="1"/>
  <c r="E604" i="17"/>
  <c r="E869" i="17" s="1"/>
  <c r="E1134" i="17" s="1"/>
  <c r="E790" i="17"/>
  <c r="E1055" i="17" s="1"/>
  <c r="E1320" i="17" s="1"/>
  <c r="E611" i="17"/>
  <c r="E876" i="17" s="1"/>
  <c r="E1141" i="17" s="1"/>
  <c r="E648" i="17"/>
  <c r="E913" i="17" s="1"/>
  <c r="E1178" i="17" s="1"/>
  <c r="E717" i="17"/>
  <c r="E982" i="17" s="1"/>
  <c r="E1247" i="17" s="1"/>
  <c r="E723" i="17"/>
  <c r="E988" i="17" s="1"/>
  <c r="E1253" i="17" s="1"/>
  <c r="E665" i="17"/>
  <c r="E930" i="17" s="1"/>
  <c r="E1195" i="17" s="1"/>
  <c r="E637" i="17"/>
  <c r="E902" i="17" s="1"/>
  <c r="E1167" i="17" s="1"/>
  <c r="E768" i="17"/>
  <c r="E1033" i="17" s="1"/>
  <c r="E1298" i="17" s="1"/>
  <c r="E758" i="17"/>
  <c r="E1023" i="17" s="1"/>
  <c r="E1288" i="17" s="1"/>
  <c r="E579" i="17"/>
  <c r="E844" i="17" s="1"/>
  <c r="E1109" i="17" s="1"/>
  <c r="E616" i="17"/>
  <c r="E881" i="17" s="1"/>
  <c r="E1146" i="17" s="1"/>
  <c r="E684" i="17"/>
  <c r="E949" i="17" s="1"/>
  <c r="E1214" i="17" s="1"/>
  <c r="E564" i="17"/>
  <c r="E829" i="17" s="1"/>
  <c r="E1094" i="17" s="1"/>
  <c r="E691" i="17"/>
  <c r="E956" i="17" s="1"/>
  <c r="E1221" i="17" s="1"/>
  <c r="E728" i="17"/>
  <c r="E993" i="17" s="1"/>
  <c r="E1258" i="17" s="1"/>
  <c r="E797" i="17"/>
  <c r="E1062" i="17" s="1"/>
  <c r="E1327" i="17" s="1"/>
  <c r="E739" i="17"/>
  <c r="E1004" i="17" s="1"/>
  <c r="E1269" i="17" s="1"/>
  <c r="E766" i="17"/>
  <c r="E1031" i="17" s="1"/>
  <c r="E1296" i="17" s="1"/>
  <c r="E582" i="17"/>
  <c r="E847" i="17" s="1"/>
  <c r="E1112" i="17" s="1"/>
  <c r="E650" i="17"/>
  <c r="E915" i="17" s="1"/>
  <c r="E1180" i="17" s="1"/>
  <c r="E590" i="17"/>
  <c r="E855" i="17" s="1"/>
  <c r="E1120" i="17" s="1"/>
  <c r="E645" i="17"/>
  <c r="E910" i="17" s="1"/>
  <c r="E1175" i="17" s="1"/>
  <c r="E559" i="17"/>
  <c r="E824" i="17" s="1"/>
  <c r="E1089" i="17" s="1"/>
  <c r="E544" i="17"/>
  <c r="E809" i="17" s="1"/>
  <c r="E1074" i="17" s="1"/>
  <c r="E551" i="17"/>
  <c r="E816" i="17" s="1"/>
  <c r="E1081" i="17" s="1"/>
  <c r="E785" i="17"/>
  <c r="E1050" i="17" s="1"/>
  <c r="E1315" i="17" s="1"/>
  <c r="E601" i="17"/>
  <c r="E866" i="17" s="1"/>
  <c r="E1131" i="17" s="1"/>
  <c r="E552" i="17"/>
  <c r="E817" i="17" s="1"/>
  <c r="E748" i="17"/>
  <c r="E1013" i="17" s="1"/>
  <c r="E1278" i="17" s="1"/>
  <c r="E673" i="17"/>
  <c r="E938" i="17" s="1"/>
  <c r="E1203" i="17" s="1"/>
  <c r="E770" i="17"/>
  <c r="E1035" i="17" s="1"/>
  <c r="E1300" i="17" s="1"/>
  <c r="E687" i="17"/>
  <c r="E952" i="17" s="1"/>
  <c r="E622" i="17"/>
  <c r="E887" i="17" s="1"/>
  <c r="E1152" i="17" s="1"/>
  <c r="E603" i="17"/>
  <c r="E868" i="17" s="1"/>
  <c r="E1133" i="17" s="1"/>
  <c r="E689" i="17"/>
  <c r="E954" i="17" s="1"/>
  <c r="E1219" i="17" s="1"/>
  <c r="E756" i="17"/>
  <c r="E1021" i="17" s="1"/>
  <c r="E1286" i="17" s="1"/>
  <c r="E733" i="17"/>
  <c r="E998" i="17" s="1"/>
  <c r="E1263" i="17" s="1"/>
  <c r="E751" i="17"/>
  <c r="E1016" i="17" s="1"/>
  <c r="E1281" i="17" s="1"/>
  <c r="E745" i="17"/>
  <c r="E1010" i="17" s="1"/>
  <c r="E1275" i="17" s="1"/>
  <c r="E568" i="17"/>
  <c r="E833" i="17" s="1"/>
  <c r="E1098" i="17" s="1"/>
  <c r="E554" i="17"/>
  <c r="E819" i="17" s="1"/>
  <c r="E686" i="17"/>
  <c r="E951" i="17" s="1"/>
  <c r="E1216" i="17" s="1"/>
  <c r="E595" i="17"/>
  <c r="E860" i="17" s="1"/>
  <c r="E1125" i="17" s="1"/>
  <c r="E545" i="17"/>
  <c r="E810" i="17" s="1"/>
  <c r="E1075" i="17" s="1"/>
  <c r="E767" i="17"/>
  <c r="E1032" i="17" s="1"/>
  <c r="E1297" i="17" s="1"/>
  <c r="E640" i="17"/>
  <c r="E905" i="17" s="1"/>
  <c r="E1170" i="17" s="1"/>
  <c r="E607" i="17"/>
  <c r="E872" i="17" s="1"/>
  <c r="E1137" i="17" s="1"/>
  <c r="E588" i="17"/>
  <c r="E853" i="17" s="1"/>
  <c r="E1118" i="17" s="1"/>
  <c r="E670" i="17"/>
  <c r="E935" i="17" s="1"/>
  <c r="E1200" i="17" s="1"/>
  <c r="E750" i="17"/>
  <c r="E1015" i="17" s="1"/>
  <c r="E1280" i="17" s="1"/>
  <c r="E744" i="17"/>
  <c r="E1009" i="17" s="1"/>
  <c r="E1274" i="17" s="1"/>
  <c r="E571" i="17"/>
  <c r="E836" i="17" s="1"/>
  <c r="E1101" i="17" s="1"/>
  <c r="E542" i="17"/>
  <c r="E674" i="17"/>
  <c r="E939" i="17" s="1"/>
  <c r="E1204" i="17" s="1"/>
  <c r="E787" i="17"/>
  <c r="E1052" i="17" s="1"/>
  <c r="E681" i="17"/>
  <c r="E946" i="17" s="1"/>
  <c r="E1211" i="17" s="1"/>
  <c r="E653" i="17"/>
  <c r="E918" i="17" s="1"/>
  <c r="E1183" i="17" s="1"/>
  <c r="E784" i="17"/>
  <c r="E1049" i="17" s="1"/>
  <c r="E692" i="17"/>
  <c r="E957" i="17" s="1"/>
  <c r="E1222" i="17" s="1"/>
  <c r="E624" i="17"/>
  <c r="E889" i="17" s="1"/>
  <c r="E1154" i="17" s="1"/>
  <c r="E760" i="17"/>
  <c r="E1025" i="17" s="1"/>
  <c r="E1290" i="17" s="1"/>
  <c r="E570" i="17"/>
  <c r="E835" i="17" s="1"/>
  <c r="E1100" i="17" s="1"/>
  <c r="E608" i="17"/>
  <c r="E873" i="17" s="1"/>
  <c r="E1138" i="17" s="1"/>
  <c r="E651" i="17"/>
  <c r="E916" i="17" s="1"/>
  <c r="E1181" i="17" s="1"/>
  <c r="E623" i="17"/>
  <c r="E888" i="17" s="1"/>
  <c r="E1153" i="17" s="1"/>
  <c r="E711" i="17"/>
  <c r="E976" i="17" s="1"/>
  <c r="E1241" i="17" s="1"/>
  <c r="E625" i="17"/>
  <c r="E890" i="17" s="1"/>
  <c r="E764" i="17"/>
  <c r="E1029" i="17" s="1"/>
  <c r="E1294" i="17" s="1"/>
  <c r="E737" i="17"/>
  <c r="E1002" i="17" s="1"/>
  <c r="E1267" i="17" s="1"/>
  <c r="E610" i="17"/>
  <c r="E875" i="17" s="1"/>
  <c r="E1140" i="17" s="1"/>
  <c r="E799" i="17"/>
  <c r="E1064" i="17" s="1"/>
  <c r="E1329" i="17" s="1"/>
  <c r="E617" i="17"/>
  <c r="E882" i="17" s="1"/>
  <c r="E1147" i="17" s="1"/>
  <c r="E589" i="17"/>
  <c r="E854" i="17" s="1"/>
  <c r="E1119" i="17" s="1"/>
  <c r="E720" i="17"/>
  <c r="E985" i="17" s="1"/>
  <c r="E1250" i="17" s="1"/>
  <c r="E714" i="17"/>
  <c r="E979" i="17" s="1"/>
  <c r="E1244" i="17" s="1"/>
  <c r="E667" i="17"/>
  <c r="E932" i="17" s="1"/>
  <c r="E1197" i="17" s="1"/>
  <c r="E639" i="17"/>
  <c r="E904" i="17" s="1"/>
  <c r="E1169" i="17" s="1"/>
  <c r="E679" i="17"/>
  <c r="E944" i="17" s="1"/>
  <c r="E1209" i="17" s="1"/>
  <c r="E585" i="17"/>
  <c r="E850" i="17" s="1"/>
  <c r="E1115" i="17" s="1"/>
  <c r="E557" i="17"/>
  <c r="E822" i="17" s="1"/>
  <c r="E1087" i="17" s="1"/>
  <c r="E690" i="17"/>
  <c r="E955" i="17" s="1"/>
  <c r="E791" i="17"/>
  <c r="E1056" i="17" s="1"/>
  <c r="E1321" i="17" s="1"/>
  <c r="E697" i="17"/>
  <c r="E962" i="17" s="1"/>
  <c r="E1227" i="17" s="1"/>
  <c r="E669" i="17"/>
  <c r="E934" i="17" s="1"/>
  <c r="E1199" i="17" s="1"/>
  <c r="E800" i="17"/>
  <c r="E1065" i="17" s="1"/>
  <c r="E1330" i="17" s="1"/>
  <c r="E722" i="17"/>
  <c r="E987" i="17" s="1"/>
  <c r="E1252" i="17" s="1"/>
  <c r="E548" i="17"/>
  <c r="E813" i="17" s="1"/>
  <c r="E1078" i="17" s="1"/>
  <c r="E584" i="17"/>
  <c r="E849" i="17" s="1"/>
  <c r="E1114" i="17" s="1"/>
  <c r="E652" i="17"/>
  <c r="E917" i="17" s="1"/>
  <c r="E1182" i="17" s="1"/>
  <c r="E694" i="17"/>
  <c r="E959" i="17" s="1"/>
  <c r="E1224" i="17" s="1"/>
  <c r="E577" i="17"/>
  <c r="E842" i="17" s="1"/>
  <c r="E1107" i="17" s="1"/>
  <c r="E755" i="17"/>
  <c r="E1020" i="17" s="1"/>
  <c r="E1285" i="17" s="1"/>
  <c r="E754" i="17"/>
  <c r="E1019" i="17" s="1"/>
  <c r="E671" i="17"/>
  <c r="E936" i="17" s="1"/>
  <c r="E1201" i="17" s="1"/>
  <c r="E658" i="17"/>
  <c r="E923" i="17" s="1"/>
  <c r="E1188" i="17" s="1"/>
  <c r="D80" i="18"/>
  <c r="D105" i="18" s="1"/>
  <c r="D130" i="18" s="1"/>
  <c r="C40" i="15"/>
  <c r="D71" i="18"/>
  <c r="D96" i="18" s="1"/>
  <c r="D121" i="18" s="1"/>
  <c r="E34" i="15"/>
  <c r="E29" i="15"/>
  <c r="E28" i="15"/>
  <c r="E71" i="18"/>
  <c r="E96" i="18" s="1"/>
  <c r="E121" i="18" s="1"/>
  <c r="D73" i="18"/>
  <c r="D98" i="18" s="1"/>
  <c r="D123" i="18" s="1"/>
  <c r="G35" i="21"/>
  <c r="G59" i="21" s="1"/>
  <c r="G52" i="20" s="1"/>
  <c r="G33" i="21"/>
  <c r="G57" i="21" s="1"/>
  <c r="G50" i="20" s="1"/>
  <c r="G30" i="21"/>
  <c r="G31" i="21"/>
  <c r="G55" i="21" s="1"/>
  <c r="G48" i="20" s="1"/>
  <c r="G32" i="21"/>
  <c r="G56" i="21" s="1"/>
  <c r="G49" i="20" s="1"/>
  <c r="G34" i="21"/>
  <c r="G58" i="21" s="1"/>
  <c r="G51" i="20" s="1"/>
  <c r="C87" i="18"/>
  <c r="C81" i="18"/>
  <c r="D272" i="17"/>
  <c r="F34" i="15"/>
  <c r="F28" i="15"/>
  <c r="F29" i="15"/>
  <c r="E79" i="18"/>
  <c r="E104" i="18" s="1"/>
  <c r="E129" i="18" s="1"/>
  <c r="D64" i="18"/>
  <c r="D89" i="18" s="1"/>
  <c r="D114" i="18" s="1"/>
  <c r="C39" i="15"/>
  <c r="F12" i="18"/>
  <c r="F65" i="18" s="1"/>
  <c r="F90" i="18" s="1"/>
  <c r="F115" i="18" s="1"/>
  <c r="D79" i="18"/>
  <c r="D104" i="18" s="1"/>
  <c r="D129" i="18" s="1"/>
  <c r="E73" i="18"/>
  <c r="E98" i="18" s="1"/>
  <c r="E123" i="18" s="1"/>
  <c r="D70" i="18"/>
  <c r="D95" i="18" s="1"/>
  <c r="D120" i="18" s="1"/>
  <c r="H37" i="20"/>
  <c r="H40" i="16"/>
  <c r="H12" i="21"/>
  <c r="I37" i="20"/>
  <c r="I40" i="16"/>
  <c r="I12" i="21"/>
  <c r="D65" i="18"/>
  <c r="D90" i="18" s="1"/>
  <c r="D115" i="18" s="1"/>
  <c r="E69" i="18" l="1"/>
  <c r="E94" i="18" s="1"/>
  <c r="E119" i="18" s="1"/>
  <c r="E65" i="18"/>
  <c r="E90" i="18" s="1"/>
  <c r="E115" i="18" s="1"/>
  <c r="E72" i="18"/>
  <c r="E97" i="18" s="1"/>
  <c r="E122" i="18" s="1"/>
  <c r="E68" i="18"/>
  <c r="E93" i="18" s="1"/>
  <c r="E118" i="18" s="1"/>
  <c r="E78" i="18"/>
  <c r="E103" i="18" s="1"/>
  <c r="E128" i="18" s="1"/>
  <c r="E67" i="18"/>
  <c r="E92" i="18" s="1"/>
  <c r="E117" i="18" s="1"/>
  <c r="F80" i="18"/>
  <c r="F105" i="18" s="1"/>
  <c r="F130" i="18" s="1"/>
  <c r="F68" i="18"/>
  <c r="F93" i="18" s="1"/>
  <c r="F118" i="18" s="1"/>
  <c r="D35" i="16"/>
  <c r="D38" i="20" s="1"/>
  <c r="F72" i="18"/>
  <c r="F97" i="18" s="1"/>
  <c r="F122" i="18" s="1"/>
  <c r="F73" i="18"/>
  <c r="F98" i="18" s="1"/>
  <c r="F123" i="18" s="1"/>
  <c r="D40" i="15"/>
  <c r="F70" i="18"/>
  <c r="F95" i="18" s="1"/>
  <c r="F120" i="18" s="1"/>
  <c r="E23" i="16"/>
  <c r="F64" i="18"/>
  <c r="F89" i="18" s="1"/>
  <c r="F114" i="18" s="1"/>
  <c r="F31" i="18"/>
  <c r="F62" i="18"/>
  <c r="F76" i="18"/>
  <c r="F101" i="18" s="1"/>
  <c r="F126" i="18" s="1"/>
  <c r="F75" i="18"/>
  <c r="F100" i="18" s="1"/>
  <c r="F125" i="18" s="1"/>
  <c r="F63" i="18"/>
  <c r="F88" i="18" s="1"/>
  <c r="F113" i="18" s="1"/>
  <c r="F77" i="18"/>
  <c r="F102" i="18" s="1"/>
  <c r="F127" i="18" s="1"/>
  <c r="I28" i="12"/>
  <c r="I54" i="10"/>
  <c r="I55" i="10"/>
  <c r="D39" i="15"/>
  <c r="E1317" i="17"/>
  <c r="E35" i="15"/>
  <c r="E24" i="16" s="1"/>
  <c r="E272" i="17"/>
  <c r="D87" i="18"/>
  <c r="D81" i="18"/>
  <c r="I107" i="18"/>
  <c r="I131" i="18"/>
  <c r="F74" i="18"/>
  <c r="F99" i="18" s="1"/>
  <c r="F124" i="18" s="1"/>
  <c r="F71" i="18"/>
  <c r="F96" i="18" s="1"/>
  <c r="F121" i="18" s="1"/>
  <c r="C39" i="16"/>
  <c r="G38" i="12"/>
  <c r="G44" i="12"/>
  <c r="G52" i="12"/>
  <c r="G22" i="20" s="1"/>
  <c r="G46" i="12"/>
  <c r="G16" i="20" s="1"/>
  <c r="G48" i="12"/>
  <c r="G18" i="20" s="1"/>
  <c r="G51" i="12"/>
  <c r="G21" i="20" s="1"/>
  <c r="G45" i="12"/>
  <c r="G15" i="20" s="1"/>
  <c r="G49" i="12"/>
  <c r="G19" i="20" s="1"/>
  <c r="G53" i="12"/>
  <c r="G23" i="20" s="1"/>
  <c r="G50" i="12"/>
  <c r="G20" i="20" s="1"/>
  <c r="G47" i="12"/>
  <c r="G17" i="20" s="1"/>
  <c r="D1066" i="17"/>
  <c r="D1072" i="17"/>
  <c r="F807" i="17"/>
  <c r="F801" i="17"/>
  <c r="H54" i="10"/>
  <c r="H28" i="12"/>
  <c r="H55" i="10"/>
  <c r="I35" i="21"/>
  <c r="I59" i="21" s="1"/>
  <c r="I52" i="20" s="1"/>
  <c r="I33" i="21"/>
  <c r="I57" i="21" s="1"/>
  <c r="I50" i="20" s="1"/>
  <c r="I30" i="21"/>
  <c r="I31" i="21"/>
  <c r="I55" i="21" s="1"/>
  <c r="I48" i="20" s="1"/>
  <c r="I34" i="21"/>
  <c r="I58" i="21" s="1"/>
  <c r="I51" i="20" s="1"/>
  <c r="I32" i="21"/>
  <c r="I56" i="21" s="1"/>
  <c r="I49" i="20" s="1"/>
  <c r="F23" i="16"/>
  <c r="C106" i="18"/>
  <c r="C112" i="18"/>
  <c r="C44" i="10" s="1"/>
  <c r="G54" i="21"/>
  <c r="G47" i="20" s="1"/>
  <c r="G36" i="21"/>
  <c r="D32" i="18"/>
  <c r="F67" i="18"/>
  <c r="F92" i="18" s="1"/>
  <c r="F117" i="18" s="1"/>
  <c r="D28" i="16"/>
  <c r="D34" i="16"/>
  <c r="D36" i="16"/>
  <c r="D39" i="20" s="1"/>
  <c r="D37" i="16"/>
  <c r="D40" i="20" s="1"/>
  <c r="D38" i="16"/>
  <c r="D41" i="20" s="1"/>
  <c r="F272" i="17"/>
  <c r="H107" i="18"/>
  <c r="H131" i="18"/>
  <c r="H32" i="21"/>
  <c r="H56" i="21" s="1"/>
  <c r="H49" i="20" s="1"/>
  <c r="H33" i="21"/>
  <c r="H57" i="21" s="1"/>
  <c r="H50" i="20" s="1"/>
  <c r="H30" i="21"/>
  <c r="H35" i="21"/>
  <c r="H59" i="21" s="1"/>
  <c r="H52" i="20" s="1"/>
  <c r="H31" i="21"/>
  <c r="H55" i="21" s="1"/>
  <c r="H48" i="20" s="1"/>
  <c r="H34" i="21"/>
  <c r="H58" i="21" s="1"/>
  <c r="H51" i="20" s="1"/>
  <c r="E807" i="17"/>
  <c r="E801" i="17"/>
  <c r="F69" i="18"/>
  <c r="F94" i="18" s="1"/>
  <c r="F119" i="18" s="1"/>
  <c r="F78" i="18"/>
  <c r="F103" i="18" s="1"/>
  <c r="F128" i="18" s="1"/>
  <c r="F79" i="18"/>
  <c r="F104" i="18" s="1"/>
  <c r="F129" i="18" s="1"/>
  <c r="C12" i="21"/>
  <c r="C30" i="21" s="1"/>
  <c r="C54" i="21" s="1"/>
  <c r="C37" i="20"/>
  <c r="C40" i="16"/>
  <c r="F66" i="18"/>
  <c r="F91" i="18" s="1"/>
  <c r="F116" i="18" s="1"/>
  <c r="F1317" i="17"/>
  <c r="F35" i="15"/>
  <c r="F24" i="16" s="1"/>
  <c r="C1067" i="17"/>
  <c r="C1331" i="17"/>
  <c r="E74" i="18"/>
  <c r="E99" i="18" s="1"/>
  <c r="E124" i="18" s="1"/>
  <c r="E31" i="18"/>
  <c r="E62" i="18"/>
  <c r="E75" i="18"/>
  <c r="E100" i="18" s="1"/>
  <c r="E125" i="18" s="1"/>
  <c r="E63" i="18"/>
  <c r="E88" i="18" s="1"/>
  <c r="E113" i="18" s="1"/>
  <c r="E77" i="18"/>
  <c r="E102" i="18" s="1"/>
  <c r="E127" i="18" s="1"/>
  <c r="E76" i="18"/>
  <c r="E101" i="18" s="1"/>
  <c r="E126" i="18" s="1"/>
  <c r="E64" i="18"/>
  <c r="E89" i="18" s="1"/>
  <c r="E114" i="18" s="1"/>
  <c r="F35" i="16" l="1"/>
  <c r="F38" i="20" s="1"/>
  <c r="E35" i="16"/>
  <c r="E38" i="20" s="1"/>
  <c r="F39" i="15"/>
  <c r="D39" i="16"/>
  <c r="E87" i="18"/>
  <c r="E81" i="18"/>
  <c r="F40" i="15"/>
  <c r="F1066" i="17"/>
  <c r="F1072" i="17"/>
  <c r="G55" i="12"/>
  <c r="G54" i="12"/>
  <c r="G14" i="20"/>
  <c r="D106" i="18"/>
  <c r="D112" i="18"/>
  <c r="D44" i="10" s="1"/>
  <c r="I38" i="12"/>
  <c r="I53" i="12"/>
  <c r="I23" i="20" s="1"/>
  <c r="I51" i="12"/>
  <c r="I21" i="20" s="1"/>
  <c r="I46" i="12"/>
  <c r="I16" i="20" s="1"/>
  <c r="I52" i="12"/>
  <c r="I22" i="20" s="1"/>
  <c r="I47" i="12"/>
  <c r="I17" i="20" s="1"/>
  <c r="I48" i="12"/>
  <c r="I18" i="20" s="1"/>
  <c r="I44" i="12"/>
  <c r="I50" i="12"/>
  <c r="I20" i="20" s="1"/>
  <c r="I45" i="12"/>
  <c r="I15" i="20" s="1"/>
  <c r="I49" i="12"/>
  <c r="I19" i="20" s="1"/>
  <c r="E32" i="18"/>
  <c r="C54" i="10"/>
  <c r="C28" i="12"/>
  <c r="C55" i="10"/>
  <c r="F34" i="16"/>
  <c r="F28" i="16"/>
  <c r="F36" i="16"/>
  <c r="F39" i="20" s="1"/>
  <c r="F37" i="16"/>
  <c r="F40" i="20" s="1"/>
  <c r="F38" i="16"/>
  <c r="F41" i="20" s="1"/>
  <c r="I54" i="21"/>
  <c r="I47" i="20" s="1"/>
  <c r="I36" i="21"/>
  <c r="H38" i="12"/>
  <c r="H53" i="12"/>
  <c r="H23" i="20" s="1"/>
  <c r="H45" i="12"/>
  <c r="H15" i="20" s="1"/>
  <c r="H50" i="12"/>
  <c r="H20" i="20" s="1"/>
  <c r="H44" i="12"/>
  <c r="H47" i="12"/>
  <c r="H17" i="20" s="1"/>
  <c r="H52" i="12"/>
  <c r="H22" i="20" s="1"/>
  <c r="H48" i="12"/>
  <c r="H18" i="20" s="1"/>
  <c r="H49" i="12"/>
  <c r="H19" i="20" s="1"/>
  <c r="H46" i="12"/>
  <c r="H16" i="20" s="1"/>
  <c r="H51" i="12"/>
  <c r="H21" i="20" s="1"/>
  <c r="E39" i="15"/>
  <c r="C32" i="21"/>
  <c r="C56" i="21" s="1"/>
  <c r="C49" i="20" s="1"/>
  <c r="C33" i="21"/>
  <c r="C35" i="21"/>
  <c r="C59" i="21" s="1"/>
  <c r="C52" i="20" s="1"/>
  <c r="C34" i="21"/>
  <c r="C58" i="21" s="1"/>
  <c r="C51" i="20" s="1"/>
  <c r="C31" i="21"/>
  <c r="D12" i="21"/>
  <c r="D31" i="21" s="1"/>
  <c r="D40" i="16"/>
  <c r="D37" i="20"/>
  <c r="C107" i="18"/>
  <c r="C131" i="18"/>
  <c r="D1067" i="17"/>
  <c r="D1331" i="17"/>
  <c r="F87" i="18"/>
  <c r="F81" i="18"/>
  <c r="E34" i="16"/>
  <c r="E28" i="16"/>
  <c r="E38" i="16"/>
  <c r="E41" i="20" s="1"/>
  <c r="E37" i="16"/>
  <c r="E40" i="20" s="1"/>
  <c r="E36" i="16"/>
  <c r="E39" i="20" s="1"/>
  <c r="E1072" i="17"/>
  <c r="E1066" i="17"/>
  <c r="H54" i="21"/>
  <c r="H47" i="20" s="1"/>
  <c r="H36" i="21"/>
  <c r="F32" i="18"/>
  <c r="E40" i="15"/>
  <c r="C57" i="21" l="1"/>
  <c r="C50" i="20" s="1"/>
  <c r="C55" i="21"/>
  <c r="C48" i="20" s="1"/>
  <c r="E39" i="16"/>
  <c r="F106" i="18"/>
  <c r="F112" i="18"/>
  <c r="F44" i="10" s="1"/>
  <c r="F1067" i="17"/>
  <c r="F1331" i="17"/>
  <c r="C47" i="20"/>
  <c r="C36" i="21"/>
  <c r="H54" i="12"/>
  <c r="H55" i="12"/>
  <c r="H14" i="20"/>
  <c r="F37" i="20"/>
  <c r="F12" i="21"/>
  <c r="F40" i="16"/>
  <c r="E40" i="16"/>
  <c r="E12" i="21"/>
  <c r="E37" i="20"/>
  <c r="I54" i="12"/>
  <c r="I55" i="12"/>
  <c r="I14" i="20"/>
  <c r="D54" i="10"/>
  <c r="D28" i="12"/>
  <c r="D55" i="10"/>
  <c r="E1067" i="17"/>
  <c r="E1331" i="17"/>
  <c r="D34" i="21"/>
  <c r="D58" i="21" s="1"/>
  <c r="D51" i="20" s="1"/>
  <c r="D55" i="21"/>
  <c r="D48" i="20" s="1"/>
  <c r="D35" i="21"/>
  <c r="D59" i="21" s="1"/>
  <c r="D52" i="20" s="1"/>
  <c r="D32" i="21"/>
  <c r="D56" i="21" s="1"/>
  <c r="D49" i="20" s="1"/>
  <c r="D30" i="21"/>
  <c r="D33" i="21"/>
  <c r="D57" i="21" s="1"/>
  <c r="D50" i="20" s="1"/>
  <c r="F39" i="16"/>
  <c r="C38" i="12"/>
  <c r="C50" i="12"/>
  <c r="C20" i="20" s="1"/>
  <c r="C44" i="12"/>
  <c r="C48" i="12"/>
  <c r="C18" i="20" s="1"/>
  <c r="C47" i="12"/>
  <c r="C17" i="20" s="1"/>
  <c r="C45" i="12"/>
  <c r="C15" i="20" s="1"/>
  <c r="C46" i="12"/>
  <c r="C16" i="20" s="1"/>
  <c r="C51" i="12"/>
  <c r="C21" i="20" s="1"/>
  <c r="C49" i="12"/>
  <c r="C19" i="20" s="1"/>
  <c r="C52" i="12"/>
  <c r="C22" i="20" s="1"/>
  <c r="C53" i="12"/>
  <c r="C23" i="20" s="1"/>
  <c r="D107" i="18"/>
  <c r="D131" i="18"/>
  <c r="E106" i="18"/>
  <c r="E112" i="18"/>
  <c r="E44" i="10" s="1"/>
  <c r="E28" i="12" l="1"/>
  <c r="E54" i="10"/>
  <c r="E55" i="10"/>
  <c r="F33" i="21"/>
  <c r="F57" i="21" s="1"/>
  <c r="F50" i="20" s="1"/>
  <c r="F30" i="21"/>
  <c r="F31" i="21"/>
  <c r="F55" i="21" s="1"/>
  <c r="F48" i="20" s="1"/>
  <c r="F32" i="21"/>
  <c r="F56" i="21" s="1"/>
  <c r="F49" i="20" s="1"/>
  <c r="F34" i="21"/>
  <c r="F58" i="21" s="1"/>
  <c r="F51" i="20" s="1"/>
  <c r="F35" i="21"/>
  <c r="F59" i="21" s="1"/>
  <c r="F52" i="20" s="1"/>
  <c r="E107" i="18"/>
  <c r="E131" i="18"/>
  <c r="E32" i="21"/>
  <c r="E56" i="21" s="1"/>
  <c r="E49" i="20" s="1"/>
  <c r="E34" i="21"/>
  <c r="E58" i="21" s="1"/>
  <c r="E51" i="20" s="1"/>
  <c r="E35" i="21"/>
  <c r="E59" i="21" s="1"/>
  <c r="E52" i="20" s="1"/>
  <c r="E33" i="21"/>
  <c r="E57" i="21" s="1"/>
  <c r="E50" i="20" s="1"/>
  <c r="E31" i="21"/>
  <c r="E55" i="21" s="1"/>
  <c r="E48" i="20" s="1"/>
  <c r="E30" i="21"/>
  <c r="F54" i="10"/>
  <c r="F28" i="12"/>
  <c r="F55" i="10"/>
  <c r="C55" i="12"/>
  <c r="C14" i="20"/>
  <c r="C54" i="12"/>
  <c r="F107" i="18"/>
  <c r="F131" i="18"/>
  <c r="D36" i="21"/>
  <c r="D54" i="21"/>
  <c r="D47" i="20" s="1"/>
  <c r="D38" i="12"/>
  <c r="D53" i="12"/>
  <c r="D23" i="20" s="1"/>
  <c r="D50" i="12"/>
  <c r="D20" i="20" s="1"/>
  <c r="D45" i="12"/>
  <c r="D15" i="20" s="1"/>
  <c r="D47" i="12"/>
  <c r="D17" i="20" s="1"/>
  <c r="D44" i="12"/>
  <c r="D52" i="12"/>
  <c r="D22" i="20" s="1"/>
  <c r="D46" i="12"/>
  <c r="D16" i="20" s="1"/>
  <c r="D49" i="12"/>
  <c r="D19" i="20" s="1"/>
  <c r="D48" i="12"/>
  <c r="D18" i="20" s="1"/>
  <c r="D51" i="12"/>
  <c r="D21" i="20" s="1"/>
  <c r="F38" i="12" l="1"/>
  <c r="F52" i="12"/>
  <c r="F22" i="20" s="1"/>
  <c r="F44" i="12"/>
  <c r="F46" i="12"/>
  <c r="F16" i="20" s="1"/>
  <c r="F50" i="12"/>
  <c r="F20" i="20" s="1"/>
  <c r="F53" i="12"/>
  <c r="F23" i="20" s="1"/>
  <c r="F45" i="12"/>
  <c r="F15" i="20" s="1"/>
  <c r="F49" i="12"/>
  <c r="F19" i="20" s="1"/>
  <c r="F48" i="12"/>
  <c r="F18" i="20" s="1"/>
  <c r="F51" i="12"/>
  <c r="F21" i="20" s="1"/>
  <c r="F47" i="12"/>
  <c r="F17" i="20" s="1"/>
  <c r="D55" i="12"/>
  <c r="D54" i="12"/>
  <c r="D14" i="20"/>
  <c r="E54" i="21"/>
  <c r="E47" i="20" s="1"/>
  <c r="E36" i="21"/>
  <c r="F36" i="21"/>
  <c r="F54" i="21"/>
  <c r="F47" i="20" s="1"/>
  <c r="E38" i="12"/>
  <c r="E47" i="12"/>
  <c r="E17" i="20" s="1"/>
  <c r="E50" i="12"/>
  <c r="E20" i="20" s="1"/>
  <c r="E49" i="12"/>
  <c r="E19" i="20" s="1"/>
  <c r="E45" i="12"/>
  <c r="E15" i="20" s="1"/>
  <c r="E51" i="12"/>
  <c r="E21" i="20" s="1"/>
  <c r="E44" i="12"/>
  <c r="E53" i="12"/>
  <c r="E23" i="20" s="1"/>
  <c r="E52" i="12"/>
  <c r="E22" i="20" s="1"/>
  <c r="E46" i="12"/>
  <c r="E16" i="20" s="1"/>
  <c r="E48" i="12"/>
  <c r="E18" i="20" s="1"/>
  <c r="F55" i="12" l="1"/>
  <c r="F14" i="20"/>
  <c r="F54" i="12"/>
  <c r="E14" i="20"/>
  <c r="E54" i="12"/>
  <c r="E55" i="12"/>
</calcChain>
</file>

<file path=xl/sharedStrings.xml><?xml version="1.0" encoding="utf-8"?>
<sst xmlns="http://schemas.openxmlformats.org/spreadsheetml/2006/main" count="2288" uniqueCount="481">
  <si>
    <t>Modelo Tarifario Simplificado
(Art. 30.2.b Reglamento (UE) 2017/460)</t>
  </si>
  <si>
    <t>Simplified Tariff Model
(Art. 30.2.b Regulation (UE) 2017/460)</t>
  </si>
  <si>
    <t>Description of the Tariff Model</t>
  </si>
  <si>
    <t>Descripción del Modelo Tarifario</t>
  </si>
  <si>
    <t>Leyenda</t>
  </si>
  <si>
    <t>Legend</t>
  </si>
  <si>
    <t>Datos de entrada / Input data</t>
  </si>
  <si>
    <t>TOTAL</t>
  </si>
  <si>
    <t>Allowed revenue to be recovered by capacity-based transmission tariffs</t>
  </si>
  <si>
    <t>Allowed revenue to be recovered by commodity-based transmission tariffs</t>
  </si>
  <si>
    <t>Retribución reconocida a recuperar por tarifas de transporte de capacidad</t>
  </si>
  <si>
    <t>Retribución reconocida a recuperar por tarifas de transporte basadas en volumen</t>
  </si>
  <si>
    <t>Punto de entrada / 
Entry point</t>
  </si>
  <si>
    <t>Año / Year</t>
  </si>
  <si>
    <t>Tipo de punto de entrada / Type of entry point</t>
  </si>
  <si>
    <t>CI Tarifa</t>
  </si>
  <si>
    <t>CI Almería</t>
  </si>
  <si>
    <t>VIP Pirineos</t>
  </si>
  <si>
    <t>VIP Ibérico</t>
  </si>
  <si>
    <t>PR Barcelona</t>
  </si>
  <si>
    <t>PR Cartagena</t>
  </si>
  <si>
    <t>PR Huelva</t>
  </si>
  <si>
    <t>PR Bilbao</t>
  </si>
  <si>
    <t>PR Sagunto</t>
  </si>
  <si>
    <t>PR Mugardos</t>
  </si>
  <si>
    <t>YAC Marismas</t>
  </si>
  <si>
    <t>YAC Poseidón</t>
  </si>
  <si>
    <t>YAC Viura</t>
  </si>
  <si>
    <t>BI Madrid</t>
  </si>
  <si>
    <t>AASS Serrablo</t>
  </si>
  <si>
    <t>AASS Gaviota</t>
  </si>
  <si>
    <t>AASS Yela</t>
  </si>
  <si>
    <t>AASS Marismas</t>
  </si>
  <si>
    <t>Conexión Internacional / Interconnection points</t>
  </si>
  <si>
    <t>Planta GNL / LNG Plant</t>
  </si>
  <si>
    <t>Producción Nacional / Production facilities</t>
  </si>
  <si>
    <t>AA.SS / Storage facilities</t>
  </si>
  <si>
    <t>Biogás / Biogas</t>
  </si>
  <si>
    <t>2.- Escenario de demanda por punto de entrada / Demand scenario by entry point</t>
  </si>
  <si>
    <t>3.- Escenario de demanda por punto de salida / Demand scenario by exit point</t>
  </si>
  <si>
    <t>Punto de salida / 
Exit point</t>
  </si>
  <si>
    <t>Salida Nacional / 
National exit</t>
  </si>
  <si>
    <t>Tipo de Consumidor / 
Type of customers</t>
  </si>
  <si>
    <t>&gt; 60 Bar</t>
  </si>
  <si>
    <t xml:space="preserve"> 16  - 60 Bar</t>
  </si>
  <si>
    <t>4-16 Bar</t>
  </si>
  <si>
    <t>&lt; 4 Bar</t>
  </si>
  <si>
    <t>Nivel de Presión / 
Pressure level</t>
  </si>
  <si>
    <t>Generación Eléctrica / Electricity generation</t>
  </si>
  <si>
    <t>Demanda Convencional / Conventional Demand</t>
  </si>
  <si>
    <t>4.- Detalle de la demanda nacional por tipo de consumidor / Detail of national demand by type of customer</t>
  </si>
  <si>
    <t>Salida Nacional / 
National Customers</t>
  </si>
  <si>
    <t>Entrada</t>
  </si>
  <si>
    <t>Entry</t>
  </si>
  <si>
    <t>Salida</t>
  </si>
  <si>
    <t>Exit</t>
  </si>
  <si>
    <t>Badajoz</t>
  </si>
  <si>
    <t>Tuy</t>
  </si>
  <si>
    <t>Irún</t>
  </si>
  <si>
    <t>Larrau</t>
  </si>
  <si>
    <t>Punto físico / Physical point</t>
  </si>
  <si>
    <t>oct 20 - sep 21</t>
  </si>
  <si>
    <t>oct 21 - sep 22</t>
  </si>
  <si>
    <t>oct 22 - sep 23</t>
  </si>
  <si>
    <t>oct 23 - sep 24</t>
  </si>
  <si>
    <t>oct 24 - sep 25</t>
  </si>
  <si>
    <t>oct 25 - sep 26</t>
  </si>
  <si>
    <t>1 - Capacidad contratada equivalente prevista / Forecasted equivalent contracted capacity (MWh/día)</t>
  </si>
  <si>
    <t>Villareal2</t>
  </si>
  <si>
    <t>Salida Nacional / National exit</t>
  </si>
  <si>
    <t>1 - Desde cada punto de entrada a cada punto de salida / From each entry point to each exit point</t>
  </si>
  <si>
    <t>Punto de salida / Exit point</t>
  </si>
  <si>
    <t>01.1A</t>
  </si>
  <si>
    <t>03A_As pontes</t>
  </si>
  <si>
    <t>1.01_Foret</t>
  </si>
  <si>
    <t>10_Bonastre</t>
  </si>
  <si>
    <t>11_Constanti</t>
  </si>
  <si>
    <t>12_Reus</t>
  </si>
  <si>
    <t>13_Montroig</t>
  </si>
  <si>
    <t>14 Vandellos</t>
  </si>
  <si>
    <t>15.02_Tortosa</t>
  </si>
  <si>
    <t>15.04_La Jana</t>
  </si>
  <si>
    <t>15.06A_Cabanes</t>
  </si>
  <si>
    <t>15.07_Villafames</t>
  </si>
  <si>
    <t>15.08_Borriol</t>
  </si>
  <si>
    <t>15.09_Villarreal</t>
  </si>
  <si>
    <t>15.09X.3_Moncofar</t>
  </si>
  <si>
    <t>15.09X_Nules I</t>
  </si>
  <si>
    <t>15.10_Chilches</t>
  </si>
  <si>
    <t>15.11_Sagunto</t>
  </si>
  <si>
    <t>15.12_Puzol</t>
  </si>
  <si>
    <t>15.14_Paterna</t>
  </si>
  <si>
    <t>15.16_Llombay</t>
  </si>
  <si>
    <t>15.17_Carlet</t>
  </si>
  <si>
    <t>15.19_Alcudia de Crespins</t>
  </si>
  <si>
    <t>15.20.04_Denia</t>
  </si>
  <si>
    <t>15.20.05_Ibiza</t>
  </si>
  <si>
    <t>15.20.06_Mallorca-S. Juan Dios</t>
  </si>
  <si>
    <t>15.20A.1_Onteniente</t>
  </si>
  <si>
    <t>15.21_Bañeres</t>
  </si>
  <si>
    <t>15.22_Ibi</t>
  </si>
  <si>
    <t>15.23_Tibi</t>
  </si>
  <si>
    <t>15.24_Alicante</t>
  </si>
  <si>
    <t>15.26_Elche</t>
  </si>
  <si>
    <t>15.28_16_Callosa Segura</t>
  </si>
  <si>
    <t>15.30_San Javier</t>
  </si>
  <si>
    <t>15.31.1A_EnergyWorks Cartagena</t>
  </si>
  <si>
    <t>15.31_General Electric</t>
  </si>
  <si>
    <t>15.31A.2_Fuente Alamo</t>
  </si>
  <si>
    <t>15.31A.4_Lorca</t>
  </si>
  <si>
    <t>15.34_Escombreras</t>
  </si>
  <si>
    <t>15_Tivissa</t>
  </si>
  <si>
    <t>16A_Benisanet</t>
  </si>
  <si>
    <t>19_Caspe</t>
  </si>
  <si>
    <t>20_Andorra</t>
  </si>
  <si>
    <t>21.1_Azaila</t>
  </si>
  <si>
    <t>22_Epysa</t>
  </si>
  <si>
    <t>23_Mediana Zaragoza</t>
  </si>
  <si>
    <t>23A_La Cartuja</t>
  </si>
  <si>
    <t>24_Santa Fe</t>
  </si>
  <si>
    <t>24A_Zaragoza I+D</t>
  </si>
  <si>
    <t>25A_Barboles</t>
  </si>
  <si>
    <t>25X_General Motors</t>
  </si>
  <si>
    <t>26A_Magallon</t>
  </si>
  <si>
    <t>27X_Ribaforada</t>
  </si>
  <si>
    <t>28_Tudela</t>
  </si>
  <si>
    <t>28A_Tudela Norte</t>
  </si>
  <si>
    <t>29_Alfaro</t>
  </si>
  <si>
    <t>30_Rioja Baja</t>
  </si>
  <si>
    <t>32_Sequero</t>
  </si>
  <si>
    <t>33_Logroño</t>
  </si>
  <si>
    <t>33X_Navarrete</t>
  </si>
  <si>
    <t>34_Cenicero</t>
  </si>
  <si>
    <t>35_Haro</t>
  </si>
  <si>
    <t>35X_Genfibre</t>
  </si>
  <si>
    <t>36_Miranda</t>
  </si>
  <si>
    <t>38_Vitoria</t>
  </si>
  <si>
    <t>38X.02_Parque Tecnologico</t>
  </si>
  <si>
    <t>39.01_Legutiano</t>
  </si>
  <si>
    <t>4_Papiol</t>
  </si>
  <si>
    <t>40_Mondragon</t>
  </si>
  <si>
    <t>41.01_ERM_Legazpia</t>
  </si>
  <si>
    <t>41.03_ERM_Zaldibia</t>
  </si>
  <si>
    <t>41.03X01_ERM_Legorreta</t>
  </si>
  <si>
    <t>41.04_ERM_Altzo</t>
  </si>
  <si>
    <t>41.05_ERM_Belanuntza_Tolosa</t>
  </si>
  <si>
    <t>41.06_ERM_Billabona</t>
  </si>
  <si>
    <t>41.07X_Hernani_Osiñaga</t>
  </si>
  <si>
    <t>41.10_ERM_Irun</t>
  </si>
  <si>
    <t>41-16_Vergara</t>
  </si>
  <si>
    <t>43X.00_Dima</t>
  </si>
  <si>
    <t>45.01DXC_Zabalgarbi</t>
  </si>
  <si>
    <t>45.01X_ESC Rezola</t>
  </si>
  <si>
    <t>45.02_Barakaldo</t>
  </si>
  <si>
    <t>45.05.0 BBC Zierbana-Superpuerto</t>
  </si>
  <si>
    <t>45_16_Arrigorriaga_16</t>
  </si>
  <si>
    <t>6_Subirats</t>
  </si>
  <si>
    <t>7A_Vilafranca</t>
  </si>
  <si>
    <t>7B_Santa Margarita</t>
  </si>
  <si>
    <t>A1_Sabiñanigo</t>
  </si>
  <si>
    <t>A10_Zaragoza</t>
  </si>
  <si>
    <t>A36 Barcelona</t>
  </si>
  <si>
    <t>A5A_Gurrea Gallego</t>
  </si>
  <si>
    <t>A6_Zuera</t>
  </si>
  <si>
    <t>A7_Villanueva de Gallego</t>
  </si>
  <si>
    <t>A8_Zorongo</t>
  </si>
  <si>
    <t>A9_Juslibol</t>
  </si>
  <si>
    <t>A9A_Ramal Utebo-Sobradiel</t>
  </si>
  <si>
    <t>A9B_Zaragoza Plaza</t>
  </si>
  <si>
    <t>Abegondo (I15)</t>
  </si>
  <si>
    <t>Andosilla</t>
  </si>
  <si>
    <t>B02_Briviesca</t>
  </si>
  <si>
    <t>B04_Burgos</t>
  </si>
  <si>
    <t>B05_Villalonquejar</t>
  </si>
  <si>
    <t>B08_Lerma</t>
  </si>
  <si>
    <t>B10_Aranda de Duero</t>
  </si>
  <si>
    <t>B18_Algete</t>
  </si>
  <si>
    <t>B19_San Fernando</t>
  </si>
  <si>
    <t>B20_Rivas</t>
  </si>
  <si>
    <t>B22_Getafe</t>
  </si>
  <si>
    <t>C1.01_Arrieta</t>
  </si>
  <si>
    <t>C2X.01_Sollube</t>
  </si>
  <si>
    <t>Cas Tresorer</t>
  </si>
  <si>
    <t>cc Escatron</t>
  </si>
  <si>
    <t>cc SAGUNTO</t>
  </si>
  <si>
    <t>Conex Olite</t>
  </si>
  <si>
    <t>CT Ibiza</t>
  </si>
  <si>
    <t>CT Son Reus</t>
  </si>
  <si>
    <t>ctcc Barcelona</t>
  </si>
  <si>
    <t>D01A_Montorio</t>
  </si>
  <si>
    <t>D03A_Aguilar</t>
  </si>
  <si>
    <t>D04_Reinosa</t>
  </si>
  <si>
    <t>D06_Corrales</t>
  </si>
  <si>
    <t>D06A_Reocin</t>
  </si>
  <si>
    <t>D07.14_Cicero</t>
  </si>
  <si>
    <t>D07_Villapresente</t>
  </si>
  <si>
    <t>D07A_Ruiloba</t>
  </si>
  <si>
    <t>D08A_San Vicente Barquera</t>
  </si>
  <si>
    <t>D10A_Llanes</t>
  </si>
  <si>
    <t>D12A_Ribadesella</t>
  </si>
  <si>
    <t>D13_Huerges</t>
  </si>
  <si>
    <t>D13A_Piloña</t>
  </si>
  <si>
    <t>D14_Villarriba</t>
  </si>
  <si>
    <t>D15_Careses</t>
  </si>
  <si>
    <t>D16_Llanera</t>
  </si>
  <si>
    <t>E01_Calahorra</t>
  </si>
  <si>
    <t>E02_San Adrian</t>
  </si>
  <si>
    <t>E15_Aibar</t>
  </si>
  <si>
    <t>EC Arbós</t>
  </si>
  <si>
    <t>Esquedas</t>
  </si>
  <si>
    <t>F_00</t>
  </si>
  <si>
    <t>F02_Palos de la Frontera</t>
  </si>
  <si>
    <t>F06.2_Palomares del Rio</t>
  </si>
  <si>
    <t>F07.01_Alcala de Guadaira</t>
  </si>
  <si>
    <t>F07.04_Ecija</t>
  </si>
  <si>
    <t>F07_Sevilla</t>
  </si>
  <si>
    <t>F08_Alcala de Guadaira</t>
  </si>
  <si>
    <t>F09_Carmona</t>
  </si>
  <si>
    <t>F11_Palma del Rio</t>
  </si>
  <si>
    <t>F13_Cordoba</t>
  </si>
  <si>
    <t>F14_Villafranca de Cordoba</t>
  </si>
  <si>
    <t>F19.01_Puertollano</t>
  </si>
  <si>
    <t>F19_Almodovar</t>
  </si>
  <si>
    <t>F21_Ciudad Real</t>
  </si>
  <si>
    <t>F25_Mascaraque</t>
  </si>
  <si>
    <t>F26.02_Aranjuez Oeste</t>
  </si>
  <si>
    <t>F26_Aranjuez</t>
  </si>
  <si>
    <t>F26A_Ceramicas Toledo</t>
  </si>
  <si>
    <t>F27_Yeles</t>
  </si>
  <si>
    <t>F28_ Pinto</t>
  </si>
  <si>
    <t>G04_Lumbier</t>
  </si>
  <si>
    <t>H1_Red Cartagena</t>
  </si>
  <si>
    <t>I001_Corvera</t>
  </si>
  <si>
    <t>I003_Cudillero</t>
  </si>
  <si>
    <t>I005_Luarca</t>
  </si>
  <si>
    <t>I006_Navia</t>
  </si>
  <si>
    <t>I007_Castropol</t>
  </si>
  <si>
    <t>I012_Villalba</t>
  </si>
  <si>
    <t>I014 Irixoa</t>
  </si>
  <si>
    <t>I015ERM_Abegondo</t>
  </si>
  <si>
    <t>I016_Abegondo II</t>
  </si>
  <si>
    <t>I018_Santiago de Compostela</t>
  </si>
  <si>
    <t>I019_Rois</t>
  </si>
  <si>
    <t>I020_Valga</t>
  </si>
  <si>
    <t>I020A_Caldas de Reyes</t>
  </si>
  <si>
    <t>I022_Pontevedra</t>
  </si>
  <si>
    <t>I023_Pazos de Borben</t>
  </si>
  <si>
    <t>I024_Porriño</t>
  </si>
  <si>
    <t>I025_Tuy</t>
  </si>
  <si>
    <t>J01A_Quer</t>
  </si>
  <si>
    <t>K02_Tarifa Oeste</t>
  </si>
  <si>
    <t>K05_Benalup</t>
  </si>
  <si>
    <t>K07_Medina Sidonia</t>
  </si>
  <si>
    <t>K11.01_Arcos</t>
  </si>
  <si>
    <t>K19_Moron de la Frontera</t>
  </si>
  <si>
    <t>K25_Osuna</t>
  </si>
  <si>
    <t>K29_Santaella_GN</t>
  </si>
  <si>
    <t>K31_Santaella</t>
  </si>
  <si>
    <t>K37_Azucarera</t>
  </si>
  <si>
    <t>K41_La Carolina</t>
  </si>
  <si>
    <t>K44_Torrenueva</t>
  </si>
  <si>
    <t>K45_Valdepeñas</t>
  </si>
  <si>
    <t>K46_Manzanares</t>
  </si>
  <si>
    <t>K47_Tomelloso</t>
  </si>
  <si>
    <t>K48.02_Socuellamos</t>
  </si>
  <si>
    <t>K48.03_Villarrobledo</t>
  </si>
  <si>
    <t>K48.05_La Roda</t>
  </si>
  <si>
    <t>K48.07_Albacete</t>
  </si>
  <si>
    <t>K48.08_Chinchilla</t>
  </si>
  <si>
    <t>K48.10_Almansa</t>
  </si>
  <si>
    <t>K48_Alcazar de San Juan</t>
  </si>
  <si>
    <t>K50_Villacañas</t>
  </si>
  <si>
    <t>K54_Belmonte de Tajo</t>
  </si>
  <si>
    <t>M01_Almeria</t>
  </si>
  <si>
    <t>M05_Huercal-Overa</t>
  </si>
  <si>
    <t>M09_Moratalla</t>
  </si>
  <si>
    <t>Manzaneque (Yebenes Norte)</t>
  </si>
  <si>
    <t>N07_Almendralejo</t>
  </si>
  <si>
    <t>N08_Badajoz Montijo</t>
  </si>
  <si>
    <t>N09_Agraz</t>
  </si>
  <si>
    <t>N10.1_Badajoz</t>
  </si>
  <si>
    <t>O01_Oviedo</t>
  </si>
  <si>
    <t>O01A_Soto de Ribera</t>
  </si>
  <si>
    <t>O02_Mieres</t>
  </si>
  <si>
    <t>O03_Pola de Lena</t>
  </si>
  <si>
    <t>O04A_Pola de Gordon</t>
  </si>
  <si>
    <t>O05_La Robla</t>
  </si>
  <si>
    <t>O06_ Leon</t>
  </si>
  <si>
    <t>O07_Villamañan</t>
  </si>
  <si>
    <t>O09_Benavente</t>
  </si>
  <si>
    <t>O11_Coreses</t>
  </si>
  <si>
    <t>O12_Santa Clara de Avedino</t>
  </si>
  <si>
    <t>O14_Doñinos de Salamanca</t>
  </si>
  <si>
    <t>O14A_Barbadillo</t>
  </si>
  <si>
    <t>O16_Monleon</t>
  </si>
  <si>
    <t>O17_Valdehijaderos</t>
  </si>
  <si>
    <t>O19_Plasencia</t>
  </si>
  <si>
    <t>O22_Caceres</t>
  </si>
  <si>
    <t>O24_Merida</t>
  </si>
  <si>
    <t>P01_Toro</t>
  </si>
  <si>
    <t>P03_Tordesillas</t>
  </si>
  <si>
    <t>P04_Boecillo</t>
  </si>
  <si>
    <t>P04A_La Parrilla</t>
  </si>
  <si>
    <t>P06_Peñafiel</t>
  </si>
  <si>
    <t>Q03B_Brihuega</t>
  </si>
  <si>
    <t>Ribadeo</t>
  </si>
  <si>
    <t>RibaRojaTuria</t>
  </si>
  <si>
    <t>Sant Adria del Besos</t>
  </si>
  <si>
    <t>Sto.Tome</t>
  </si>
  <si>
    <t>Torrejón de Velasco</t>
  </si>
  <si>
    <t>Totana15.31.3A</t>
  </si>
  <si>
    <t>ValvulaSansoain</t>
  </si>
  <si>
    <t>Villamayor</t>
  </si>
  <si>
    <t>Villareal Norte</t>
  </si>
  <si>
    <t>Zarza del Tajo</t>
  </si>
  <si>
    <t>Punto de Entrada / Entry point</t>
  </si>
  <si>
    <t>Punto de entrada físico/ Phisical entry point</t>
  </si>
  <si>
    <t>Punto de entrada/ Entry point</t>
  </si>
  <si>
    <t>Marismas</t>
  </si>
  <si>
    <t>Peajes de entrada por punto físico / Entry tariff by physical point</t>
  </si>
  <si>
    <t>Peajes de entrada  / Entry tariff</t>
  </si>
  <si>
    <t>GNL / LNG</t>
  </si>
  <si>
    <t>AASS</t>
  </si>
  <si>
    <t>Ajuste de los peajes de entrada  / Adjustments of entry tariff</t>
  </si>
  <si>
    <t>Peajes de salida por punto físico / Exit tariff by physical point</t>
  </si>
  <si>
    <t>Peajes de salida / Exit tariff</t>
  </si>
  <si>
    <t>Ajuste de los peajes de salida  / Adjustments of exit tariff</t>
  </si>
  <si>
    <t>GNL/ LNG</t>
  </si>
  <si>
    <t>1.- Retribución reconocida (€) / Allowed revenue (€)</t>
  </si>
  <si>
    <t>2.1 - Volumen (MWh) / Volume (MWh)</t>
  </si>
  <si>
    <t>2.2 - Capacidad contratada equivalente prevista (MWh/día) / Forecasted equivalent contracted capacity (MWh/day)</t>
  </si>
  <si>
    <t>3.1 - Volumen (MWh) / Volume (MWh)</t>
  </si>
  <si>
    <t>3.2 - Capacidad contratada equivalente prevista (MWh/día) / Forecasted equivalent contracted capacity (MWh/day)</t>
  </si>
  <si>
    <t>4.1 - Volumen (MWh) / Volume (MWh)</t>
  </si>
  <si>
    <t>4.2 - Capacidad contratada equivalente prevista (MWh/día) / Forecasted equivalent contracted capacity (MWh/day)</t>
  </si>
  <si>
    <t>Capacidad contratada equivalente prevista por punto de entrada físico (MWh/día) / Forecasted equivalent contracted capacity by physical entry point (MWh/day)</t>
  </si>
  <si>
    <t>Matriz de distancias (km) / Distance matrix (km)</t>
  </si>
  <si>
    <t>1 - Capacidad contratada equivalente prevista (MWh/day) / Forecasted equivalent contracted capacity (MWh/día)</t>
  </si>
  <si>
    <t>2 - Distancia ponderada por capacidad (km) / Capacity weighted distance (km)</t>
  </si>
  <si>
    <t>3 - Ponderación del coste para cada entrada (%) / weight of cost for each entry (%)</t>
  </si>
  <si>
    <t>4 - Retribución a recuperar (€) / Transmission services revenue to be recovered (€)</t>
  </si>
  <si>
    <t>1 - Capacidad contratada equivalente prevista (MWh/día) / Forecasted equivalent contracted capacity (MWh/day)</t>
  </si>
  <si>
    <t>4 - Retribución a recuperar (€)  / Transmission services revenue to be recovered (€)</t>
  </si>
  <si>
    <t>Peajes de salida por punto físico para los puntos con capacidad contratada nula / Exit tariffs per physical point for points with zero contracted capacity</t>
  </si>
  <si>
    <t>Peajes de entrada por punto físico para los puntos con capacidad contratada nula / Entry tariffs per physical point for points with zero contracted capacity</t>
  </si>
  <si>
    <t>Peajes de transporte basadas en volumen / Commodity-based transmission tariffs</t>
  </si>
  <si>
    <t>2 - Volumen (MWh) / Volume (MWh)</t>
  </si>
  <si>
    <t>Tarifas de Transporte / Transmission tariffs</t>
  </si>
  <si>
    <t>1.1 - Peaje de transporte basadas en capacidad (€/(MWh/día) y año) / Capacity-based transmission tariffs (€/(MWh/day) and year))</t>
  </si>
  <si>
    <t>1.1 - Peaje de transporte basados en volumen (€/MWh) / Commodity-based transmission tariffs (€/ MWh)</t>
  </si>
  <si>
    <t>Todos / All</t>
  </si>
  <si>
    <t>1.- Tarifas de entrada / Entry Tariff</t>
  </si>
  <si>
    <t>2.- Tarifas de Salida / Exit Tariff</t>
  </si>
  <si>
    <t>2.1 - Peaje de transporte basadas en capacidad (€/(MWh/día) y año) / Capacity-based transmission tariffs (€/(MWh/day) and year))</t>
  </si>
  <si>
    <t>Punto de Salida/ Exit point</t>
  </si>
  <si>
    <t>Punto de salida/ Exit point</t>
  </si>
  <si>
    <t>Hoja "Input"</t>
  </si>
  <si>
    <t>Hoja "Input_National_Capacity"</t>
  </si>
  <si>
    <t>Hoja "Entry capacity"</t>
  </si>
  <si>
    <t>Hoja "Exit Capacity"</t>
  </si>
  <si>
    <t>Hoja "Distance Matrix_en"</t>
  </si>
  <si>
    <t>Hoja "Distance Matrix_ex"</t>
  </si>
  <si>
    <t>Hoja "Entry Tariff_1a"</t>
  </si>
  <si>
    <t>Hoja "Exit Tariff_1b"</t>
  </si>
  <si>
    <t>Hoja "Entry Tariff_1b"</t>
  </si>
  <si>
    <t>Hoja "Entry Tariff_2"</t>
  </si>
  <si>
    <t>Hoja "Entry Tariff_3"</t>
  </si>
  <si>
    <t>Hoja "Exit Tariff_1a"</t>
  </si>
  <si>
    <t>Hoja "Exit Tariff_2"</t>
  </si>
  <si>
    <t>Hoja "Exit Tariff_3"</t>
  </si>
  <si>
    <t>Hoja "Commodity tariff"</t>
  </si>
  <si>
    <t>Hoja "Final Tariff"</t>
  </si>
  <si>
    <t>Sheet "Input"</t>
  </si>
  <si>
    <t>Sheet "Input_National_Capacity"</t>
  </si>
  <si>
    <t>Sheet "Entry capacity"</t>
  </si>
  <si>
    <t>Sheet "Exit Capacity"</t>
  </si>
  <si>
    <t>Sheet "Distance Matrix_en"</t>
  </si>
  <si>
    <t>Sheet "Distance Matrix_ex"</t>
  </si>
  <si>
    <t>Sheet "Entry Tariff_1a"</t>
  </si>
  <si>
    <t>Sheet "Entry Tariff_1b"</t>
  </si>
  <si>
    <t>Sheet "Entry Tariff_2"</t>
  </si>
  <si>
    <t>Sheet "Entry Tariff_3"</t>
  </si>
  <si>
    <t>Sheet "Exit Tariff_1a"</t>
  </si>
  <si>
    <t>Sheet "Exit Tariff_1b"</t>
  </si>
  <si>
    <t>Sheet "Exit Tariff_2"</t>
  </si>
  <si>
    <t>Sheet "Exit Tariff_3"</t>
  </si>
  <si>
    <t>Sheet "Commodity tariff"</t>
  </si>
  <si>
    <t>Sheet "Final Tariff"</t>
  </si>
  <si>
    <t>YAC Marismas / AASS - Storage facilities</t>
  </si>
  <si>
    <t>Tarifas aplicables</t>
  </si>
  <si>
    <t>Capacidad contratada equivalente por punto de salida físico / Equivalent contracted capacity by physical exit point</t>
  </si>
  <si>
    <t>1 - Distribución de la capacidad contratada de los consumidores nacionales por punto físico (%) / Distribution of the contracted capacity of national consumers by physical point (%)</t>
  </si>
  <si>
    <t>Capacidad contratada equivalente prevista por punto de salida físico (MWh/día)/ Forecasted equivalent contracted capacity by physical exit point (MWh/day)</t>
  </si>
  <si>
    <t>1 - Desde cada punto de salida a cada punto de entrada / From each exit point to each entry point</t>
  </si>
  <si>
    <t>Peajes de transporte basados en volumen (€/ MWh) / Commodity-based transmission tariffs (€/ MWh)</t>
  </si>
  <si>
    <t>Entrada / Entry</t>
  </si>
  <si>
    <t>Salida / Exit</t>
  </si>
  <si>
    <r>
      <t>The Article 30(2)(b) of the COMMISSION REGULATION (EU) 2017/460 of 16 March 2017 establishing a network code on harmonised transmission tariff structures for gas states that the CNMC shall publish: "</t>
    </r>
    <r>
      <rPr>
        <i/>
        <sz val="12"/>
        <color theme="1"/>
        <rFont val="Calibri"/>
        <family val="2"/>
        <scheme val="minor"/>
      </rPr>
      <t>at least a simplified tariff model, updated regularly, accompanied by the explanation of how to use it, enabling network users to calculate the transmission tariffs applicable for the prevailing tariff period and to estimate their possible evolution beyond such tariff period</t>
    </r>
    <r>
      <rPr>
        <sz val="12"/>
        <color theme="1"/>
        <rFont val="Calibri"/>
        <family val="2"/>
        <scheme val="minor"/>
      </rPr>
      <t xml:space="preserve">".
This Excel file allows you to apply the methodology established in Circular XX / 2019 to calculate the transmission tariff applicable between January 2020 and September 2026.
All information included in this file is published for informational purposes only.
The transmission tariffs do not include taxes.
</t>
    </r>
  </si>
  <si>
    <r>
      <t>El artículo 30.2.b del Reglamento 460/2017 de la Comisión por el que se establece  un código de red sobre la armonización de las estructuras tarifarias de transporte de gas según el cual la CNMC debe publicar : "</t>
    </r>
    <r>
      <rPr>
        <i/>
        <sz val="12"/>
        <color theme="1"/>
        <rFont val="Calibri"/>
        <family val="2"/>
        <scheme val="minor"/>
      </rPr>
      <t>al menos un modelo tarifario simplificado, que se actualizará regularmente, acompañado de la explicación de cómo se utiliza, que permita a los usuarios de la red calcular las tarifas de transporte aplicables en el período tarifario vigente y estimar su posible evolución más allá de ese período tarifario</t>
    </r>
    <r>
      <rPr>
        <sz val="12"/>
        <color theme="1"/>
        <rFont val="Calibri"/>
        <family val="2"/>
        <scheme val="minor"/>
      </rPr>
      <t>".
Este libro de Excel permite aplicar la metodología establecida en la Circular XX/ 2019 para calcular los peajes de transporte aplicables entre enero 2020 y septiembre de 2026.
Toda la información incluida en este libro se publica únicamente a efectos informativos.
Los peajes de transporte resultantes no incluyen impuestos.</t>
    </r>
  </si>
  <si>
    <t>Parámetros de entrada relacionados con la retribución, el escenario de demanda, split entrada-salida y descuentos aplicables a los peajes de entrada y salida de los AA.SS.</t>
  </si>
  <si>
    <t>Calcula la capacidad contratada prevista por punto de entrada físico desagregando la capacidad contratada en los VIP por punto físico.</t>
  </si>
  <si>
    <t>Porcentajes a aplicar para distribuir la capacidad contratada asociada a los consumidores nacionales por punto de salida de la red de transporte.</t>
  </si>
  <si>
    <t>Calcula la capacidad contratada prevista por punto de salida físico desagregando la capacidad contratada en los VIP y en la salida nacional por punto físico.</t>
  </si>
  <si>
    <t>Matriz de distancias desde cada punto de entrada a cada punto de salida.</t>
  </si>
  <si>
    <t>Matriz de distancias desde cada punto de salida a cada punto de entrada.</t>
  </si>
  <si>
    <t>Aplica la metodología establecida en la Circular XX/2019 para calcular los peajes de transporte de entrada basados en capacidad por punto físico.</t>
  </si>
  <si>
    <t>Permite calcular los precios de transporte de entrada basados en capacidad si la capacidad prevista para un punto de entrada es nula.</t>
  </si>
  <si>
    <t>Peajes de transporte de entrada basados en capacidad antes de los ajustes establecidos en el artículo 9 del Reglamento 460/2017.</t>
  </si>
  <si>
    <t>Permite calcular los precios de transporte basados en capacidad si la capacidad prevista para un punto de entrada es nula.</t>
  </si>
  <si>
    <t>Aplica la metodología establecida en la Circular XX/2019 para calcular los peajes de transporte de salida basados en capacidad por punto físico.</t>
  </si>
  <si>
    <t>Peajes de transporte de salida basados en capacidad antes de los ajustes establecidos en el artículo 9 del Reglamento 460/2017.</t>
  </si>
  <si>
    <t>Peajes de transporte de entrada basados en capacidad final.</t>
  </si>
  <si>
    <t>Peajes de transporte de salida basados en capacidad final.</t>
  </si>
  <si>
    <t>El usuario puede cambiar el valor de las celdas amarillas para estimar los resultados de las tarifas.</t>
  </si>
  <si>
    <t>Las celdas en verde se calculan automáticamente y muestran el resultado de las simulaciones sobre la base de los supuestos considerados.</t>
  </si>
  <si>
    <t>The user may change the value of the yellow cells to estimate the results on tariffs.</t>
  </si>
  <si>
    <t>Cells in green are calculated automatically and show the results of the simulations on the basis of the assumptions considered.</t>
  </si>
  <si>
    <t>Tipo de punto de salida / Type of exit point</t>
  </si>
  <si>
    <t>Percentages to be applied to distribute the contracted capacity associated to national consumers by exit point of the transmission network.</t>
  </si>
  <si>
    <t>Applies the methodology established in Circular XX / 2019 to calculate capacity -based entry transmission tariffs per physical point.</t>
  </si>
  <si>
    <t>Distance matrix from each exit point to each entry point.</t>
  </si>
  <si>
    <t>Calculate the contracted capacity per physical entry point disaggregating the capacity contracted in the VIPs by physical point.</t>
  </si>
  <si>
    <t>Calculate the contracted capacity per physical exit point disaggregating the capacity contracted in the VIPs and in the national exit by physical point.</t>
  </si>
  <si>
    <t>Distance matrix from each entry point to each exit point.</t>
  </si>
  <si>
    <t>Input parameters related to revenues, demand scenario and discount, entry -exit split, and discount applicable to tariffs at entry points from and exit points to storage facilities.</t>
  </si>
  <si>
    <t>Allows you to calculate capacity - based entry transmission tariffs if the forecasted capacity for an entry point is zero.</t>
  </si>
  <si>
    <t>Capacity - based entry transmission tariffs before the adjustments established in Article 9 of Regulation 460/2017.</t>
  </si>
  <si>
    <t>Final capacity -based entry transmission tariffs.</t>
  </si>
  <si>
    <t>Applies the methodology established in Circular XX / 2019 to calculate capacity - based exit transmission tariffs per physical point.</t>
  </si>
  <si>
    <t>Allows you to calculate capacity - based exit transmission tariffs if the forecasted capacity for an entry point is zero.</t>
  </si>
  <si>
    <t>Capacity - based exit transmission tariffs before the adjustments established in Article 9 of Regulation 460/2017.</t>
  </si>
  <si>
    <t>Final Capacity - based exit transmission tariffs.</t>
  </si>
  <si>
    <t>Final Commodity - based transmission tariffs.</t>
  </si>
  <si>
    <t>Final Tariffs.</t>
  </si>
  <si>
    <t>Generación Eléctrica / Power generation</t>
  </si>
  <si>
    <t>5 - Peajes de transporte por punto de entrada (€/(MWh/día) y año) / Entry transmission tariff (€/(MWh/day) and year)</t>
  </si>
  <si>
    <t>2 - Peajes de transporte por punto de entrada (€/(MWh/día) y año) / Entry transmission tariff (€/(MWh/day) and year)</t>
  </si>
  <si>
    <t>3 - Peajes de transporte por punto de entrada incluyendo puntos con capacidad contratada prevista nula (€/(MWh/día) y año) / Entry transmission tariff including points with zero forecasted contracted capacity (€/(MWh/day) and year)</t>
  </si>
  <si>
    <t>2 - Peajes de transporte por punto de entrada (€/(MWh/día) y año)/Entry transmission tariff (€/(MWh/day) and year)</t>
  </si>
  <si>
    <t>5 - Peajes de transporte por punto de salida (€/(MWh/día) y año)/  Exit transmission tariff (€/(MWh/day) and year)</t>
  </si>
  <si>
    <t>5 - Peajes de transporte por punto de entrada (€/(MWh/día) y año) /  Entry transmission tariff (€/(MWh/day) and year)</t>
  </si>
  <si>
    <t>3 - Peajes ajustados de transporte por punto de entrada (€/(MWh/día) y año)/ Adjusted entry transmission tariff (€/(MWh/day) and year))</t>
  </si>
  <si>
    <t>5 - Peajes de transporte por punto de salida (€/(MWh/day) and year)/Exit transmission tariff (€/(MWh/día) y año)</t>
  </si>
  <si>
    <t>2 - Peajes de transporte por punto de salida (€/(MWh/día) y año) / Exit transmission tariff (€/(MWh/day) and year)</t>
  </si>
  <si>
    <t>3 - Peajes de transporte por punto de salida incluyendo puntos con capacidad contratada prevista nula (€/(MWh/día) y año) / Exit transmission tariff including points with zero forecasted contracted capacity (€/(MWh/day) and year)</t>
  </si>
  <si>
    <t>6.- Otros parametros / Other parameters</t>
  </si>
  <si>
    <t>6.1 - Split Entrada - Salida / Entry - Exit Split</t>
  </si>
  <si>
    <t>6.2 - VIP Ibérico: Capacidad técnica por punto físico / VIP: Technical capacity by physical point</t>
  </si>
  <si>
    <t>6.3 - VIP Pirineos: Capacidad técnica por punto físico / VIP: Technical capacity by physical point</t>
  </si>
  <si>
    <t>6.4 - Descuento aplicables a los peajes de entrada y salida de los AA.SS /Discount applicable to tariffs at entry points from and exit points to storage facilities</t>
  </si>
  <si>
    <t>15.000 &lt; C ≤  50.000</t>
  </si>
  <si>
    <t>50.000 &lt; C ≤  300.000</t>
  </si>
  <si>
    <t>300.000 &lt; C ≤  1.500.000</t>
  </si>
  <si>
    <t>1.500.000 &lt; C ≤  5.000.000</t>
  </si>
  <si>
    <t>Hoja "Exit Tariff_4"</t>
  </si>
  <si>
    <t>Fixed charge per customer applicable to consumers who are not required to have equipment capable of measuring the maximum demanded</t>
  </si>
  <si>
    <t>Sheet "Exit Tariff_4"</t>
  </si>
  <si>
    <t>3 - Peajes ajustados de transporte por punto de salida (€/(MWh/día) y año) / Allowed revenues to be recovered through capacitybased transmission tariffs</t>
  </si>
  <si>
    <t>1 - Peajes ajustados de transporte por punto de salida (€/(MWh/día) y año) / Adjusted exit transmission tariff (€/(MWh/day) and year)</t>
  </si>
  <si>
    <t>3 - Retribución a recuperar a través de las tarifas de transporte basadas en capacidad (€) / 
Allowed revenues to be recovered through capacity-based transmission tariffs (€)</t>
  </si>
  <si>
    <t>RL.1</t>
  </si>
  <si>
    <t>RL.2</t>
  </si>
  <si>
    <t>RL.3</t>
  </si>
  <si>
    <t>RL.4</t>
  </si>
  <si>
    <t>RL.5</t>
  </si>
  <si>
    <t>RL.6</t>
  </si>
  <si>
    <t>4 - Número de Consumidores / Number of customers</t>
  </si>
  <si>
    <t>2.3 - Peaje de transporte basados en volumen (€/MWh) / Commodity-based transmission tariffs (€/ MWh)</t>
  </si>
  <si>
    <t>5.2 - Número de Consumidores / Number of customers</t>
  </si>
  <si>
    <t>Consumo anual (kWh) / Annual consumption (kWh)</t>
  </si>
  <si>
    <t>5.1 - Capacidad contratada equivalente prevista para cada grupo de consumidores (MWh/día) / Forecasted equivalent contracted capacity for each group of customers (MWh/day)</t>
  </si>
  <si>
    <t>2 - Capacidad contratada equivalente prevista para cada grupo de consumidores (MWh/día) / Forecasted equivalent contracted capacity for each group of customers (MWh/day)</t>
  </si>
  <si>
    <t>5 - Término por cliente de las tarifas de transportes aplicable a los consumidores que no disponen de equipos de medida que permitan medir la capacidad máxima demandada (€/consumidor y año) / Fixed charge per customer applicable to consumers without measuring equipment capable of recording maximum capacity (€/customer and year)</t>
  </si>
  <si>
    <t>Peajes por consumidor aplicable a los consumidores que no disponen de equipos de medida que permitan medir la capacidad máxima demandada / Fixed charge per customer applicable to consumers without a measuring equipment capable of recording maximum capacity</t>
  </si>
  <si>
    <t>5.- Demanda de los consumidores que no disponen de equipos de medida que permitan medir la capacidad máxima demandada / Demand for consumers  without a measuring equipment capable of recording maximum capacity</t>
  </si>
  <si>
    <t>2.2 - Término por cliente de las tarifas de transportes aplicable a los consumidores que no disponen de equipos de medida que permitan medir la capacidad máxima demandada (€/consumidor y año) / Fixed charge per customer applicable to consumers  without a measuring equipment capable of recording maximum capacity (€/customer and year)</t>
  </si>
  <si>
    <t>6.5 - Descuento aplicables a los peajes de entrada desde plantas de GNL /Discount applicable to tariffs at entry points from LNG terminals</t>
  </si>
  <si>
    <t>C ≤ 5.000</t>
  </si>
  <si>
    <t>5.000 &lt; C ≤  15.000</t>
  </si>
  <si>
    <t>Peajes de transporte basados en volumen final.</t>
  </si>
  <si>
    <t>Peajes por consumidor aplicable a los consumidores que no disponen de equipos de medida que permitan medir la capacidad máxima demandada.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</si>
</sst>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 _€_-;\-* #,##0.00\ _€_-;_-* &quot;-&quot;??\ _€_-;_-@_-"/>
    <numFmt numFmtId="164" formatCode="0_ ;\-0\ "/>
    <numFmt numFmtId="165" formatCode="_-* #,##0\ _€_-;\-* #,##0\ _€_-;_-* &quot;-&quot;??\ _€_-;_-@_-"/>
    <numFmt numFmtId="166" formatCode="0.0%"/>
    <numFmt numFmtId="167" formatCode="_-* #,##0.00000\ _€_-;\-* #,##0.00000\ _€_-;_-* &quot;-&quot;??\ _€_-;_-@_-"/>
    <numFmt numFmtId="168" formatCode="0.000%"/>
    <numFmt numFmtId="169" formatCode="_-* #,##0.0000\ _€_-;\-* #,##0.0000\ _€_-;_-* &quot;-&quot;??\ _€_-;_-@_-"/>
    <numFmt numFmtId="170" formatCode="_-* #,##0.000000\ _€_-;\-* #,##0.000000\ _€_-;_-* &quot;-&quot;??\ _€_-;_-@_-"/>
    <numFmt numFmtId="171" formatCode="_-* #,##0.0000000\ _€_-;\-* #,##0.0000000\ _€_-;_-* &quot;-&quot;??\ _€_-;_-@_-"/>
    <numFmt numFmtId="172" formatCode="_-* #,##0.000\ _€_-;\-* #,##0.000\ _€_-;_-* &quot;-&quot;??\ _€_-;_-@_-"/>
    <numFmt numFmtId="173" formatCode="_-* #,##0.0000000\ _€_-;\-* #,##0.0000000\ _€_-;_-* &quot;-&quot;???????\ _€_-;_-@_-"/>
  </numFmts>
  <fonts count="13"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8"/>
      <color theme="0"/>
      <name val="Calibri"/>
      <family val="2"/>
      <scheme val="minor"/>
    </font>
    <font>
      <b/>
      <sz val="10"/>
      <color theme="0"/>
      <name val="Arial"/>
      <family val="2"/>
    </font>
    <font>
      <sz val="12"/>
      <color theme="1"/>
      <name val="Arial"/>
      <family val="2"/>
    </font>
    <font>
      <b/>
      <sz val="11"/>
      <name val="Calibri"/>
      <family val="2"/>
      <scheme val="minor"/>
    </font>
    <font>
      <b/>
      <sz val="13"/>
      <color theme="0"/>
      <name val="Calibri"/>
      <family val="2"/>
      <scheme val="minor"/>
    </font>
    <font>
      <b/>
      <sz val="15"/>
      <color theme="0"/>
      <name val="Calibri"/>
      <family val="2"/>
      <scheme val="minor"/>
    </font>
    <font>
      <sz val="12"/>
      <color theme="1"/>
      <name val="Calibri"/>
      <family val="2"/>
      <scheme val="minor"/>
    </font>
    <font>
      <i/>
      <sz val="12"/>
      <color theme="1"/>
      <name val="Calibri"/>
      <family val="2"/>
      <scheme val="minor"/>
    </font>
    <font>
      <sz val="11"/>
      <color rgb="FFFF0000"/>
      <name val="Calibri"/>
      <family val="2"/>
      <scheme val="minor"/>
    </font>
  </fonts>
  <fills count="9">
    <fill>
      <patternFill patternType="none"/>
    </fill>
    <fill>
      <patternFill patternType="gray125"/>
    </fill>
    <fill>
      <patternFill patternType="solid">
        <fgColor rgb="FFFF6D22"/>
        <bgColor indexed="64"/>
      </patternFill>
    </fill>
    <fill>
      <patternFill patternType="solid">
        <fgColor rgb="FF7F7F7F"/>
        <bgColor indexed="64"/>
      </patternFill>
    </fill>
    <fill>
      <patternFill patternType="solid">
        <fgColor theme="1"/>
        <bgColor indexed="64"/>
      </patternFill>
    </fill>
    <fill>
      <patternFill patternType="solid">
        <fgColor theme="9" tint="0.39997558519241921"/>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s>
  <borders count="90">
    <border>
      <left/>
      <right/>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diagonal/>
    </border>
    <border>
      <left style="thin">
        <color auto="1"/>
      </left>
      <right style="thin">
        <color auto="1"/>
      </right>
      <top style="dotted">
        <color indexed="64"/>
      </top>
      <bottom style="dotted">
        <color indexed="64"/>
      </bottom>
      <diagonal/>
    </border>
    <border>
      <left style="thin">
        <color auto="1"/>
      </left>
      <right style="thin">
        <color auto="1"/>
      </right>
      <top style="dotted">
        <color auto="1"/>
      </top>
      <bottom style="medium">
        <color indexed="64"/>
      </bottom>
      <diagonal/>
    </border>
    <border>
      <left/>
      <right style="thin">
        <color auto="1"/>
      </right>
      <top style="dotted">
        <color auto="1"/>
      </top>
      <bottom style="dotted">
        <color auto="1"/>
      </bottom>
      <diagonal/>
    </border>
    <border>
      <left/>
      <right style="thin">
        <color auto="1"/>
      </right>
      <top style="dotted">
        <color auto="1"/>
      </top>
      <bottom style="medium">
        <color indexed="64"/>
      </bottom>
      <diagonal/>
    </border>
    <border>
      <left/>
      <right style="thin">
        <color theme="0"/>
      </right>
      <top/>
      <bottom style="dotted">
        <color auto="1"/>
      </bottom>
      <diagonal/>
    </border>
    <border>
      <left style="thin">
        <color auto="1"/>
      </left>
      <right style="thin">
        <color auto="1"/>
      </right>
      <top style="dotted">
        <color indexed="64"/>
      </top>
      <bottom/>
      <diagonal/>
    </border>
    <border>
      <left/>
      <right style="thin">
        <color auto="1"/>
      </right>
      <top style="dotted">
        <color auto="1"/>
      </top>
      <bottom/>
      <diagonal/>
    </border>
    <border>
      <left style="thin">
        <color theme="0"/>
      </left>
      <right style="thin">
        <color theme="0"/>
      </right>
      <top/>
      <bottom style="dotted">
        <color auto="1"/>
      </bottom>
      <diagonal/>
    </border>
    <border>
      <left style="thin">
        <color auto="1"/>
      </left>
      <right style="thin">
        <color auto="1"/>
      </right>
      <top style="dotted">
        <color indexed="64"/>
      </top>
      <bottom style="hair">
        <color auto="1"/>
      </bottom>
      <diagonal/>
    </border>
    <border>
      <left/>
      <right style="thin">
        <color auto="1"/>
      </right>
      <top style="dotted">
        <color indexed="64"/>
      </top>
      <bottom style="hair">
        <color auto="1"/>
      </bottom>
      <diagonal/>
    </border>
    <border>
      <left style="thin">
        <color auto="1"/>
      </left>
      <right style="thin">
        <color auto="1"/>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diagonal/>
    </border>
    <border>
      <left/>
      <right style="thin">
        <color auto="1"/>
      </right>
      <top style="hair">
        <color auto="1"/>
      </top>
      <bottom/>
      <diagonal/>
    </border>
    <border>
      <left/>
      <right style="thin">
        <color auto="1"/>
      </right>
      <top style="thin">
        <color indexed="64"/>
      </top>
      <bottom style="thin">
        <color indexed="64"/>
      </bottom>
      <diagonal/>
    </border>
    <border>
      <left style="medium">
        <color indexed="64"/>
      </left>
      <right/>
      <top style="medium">
        <color indexed="64"/>
      </top>
      <bottom/>
      <diagonal/>
    </border>
    <border>
      <left/>
      <right style="thin">
        <color theme="0"/>
      </right>
      <top style="medium">
        <color indexed="64"/>
      </top>
      <bottom/>
      <diagonal/>
    </border>
    <border>
      <left style="thin">
        <color theme="0"/>
      </left>
      <right style="thin">
        <color theme="0"/>
      </right>
      <top style="medium">
        <color indexed="64"/>
      </top>
      <bottom style="thin">
        <color theme="0"/>
      </bottom>
      <diagonal/>
    </border>
    <border>
      <left style="thin">
        <color theme="0"/>
      </left>
      <right style="medium">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top/>
      <bottom style="dotted">
        <color auto="1"/>
      </bottom>
      <diagonal/>
    </border>
    <border>
      <left style="thin">
        <color theme="0"/>
      </left>
      <right style="medium">
        <color indexed="64"/>
      </right>
      <top style="thin">
        <color theme="0"/>
      </top>
      <bottom/>
      <diagonal/>
    </border>
    <border>
      <left style="medium">
        <color indexed="64"/>
      </left>
      <right style="thin">
        <color auto="1"/>
      </right>
      <top style="dotted">
        <color indexed="64"/>
      </top>
      <bottom style="dotted">
        <color indexed="64"/>
      </bottom>
      <diagonal/>
    </border>
    <border>
      <left style="thin">
        <color auto="1"/>
      </left>
      <right style="medium">
        <color indexed="64"/>
      </right>
      <top style="dotted">
        <color indexed="64"/>
      </top>
      <bottom style="dotted">
        <color indexed="64"/>
      </bottom>
      <diagonal/>
    </border>
    <border>
      <left style="medium">
        <color indexed="64"/>
      </left>
      <right style="thin">
        <color auto="1"/>
      </right>
      <top style="dotted">
        <color auto="1"/>
      </top>
      <bottom style="medium">
        <color indexed="64"/>
      </bottom>
      <diagonal/>
    </border>
    <border>
      <left style="thin">
        <color auto="1"/>
      </left>
      <right style="medium">
        <color indexed="64"/>
      </right>
      <top style="dotted">
        <color auto="1"/>
      </top>
      <bottom style="medium">
        <color indexed="64"/>
      </bottom>
      <diagonal/>
    </border>
    <border>
      <left style="medium">
        <color indexed="64"/>
      </left>
      <right style="thin">
        <color auto="1"/>
      </right>
      <top style="medium">
        <color indexed="64"/>
      </top>
      <bottom style="medium">
        <color indexed="64"/>
      </bottom>
      <diagonal/>
    </border>
    <border>
      <left/>
      <right style="thin">
        <color auto="1"/>
      </right>
      <top style="medium">
        <color indexed="64"/>
      </top>
      <bottom style="medium">
        <color indexed="64"/>
      </bottom>
      <diagonal/>
    </border>
    <border>
      <left style="thin">
        <color indexed="64"/>
      </left>
      <right style="thin">
        <color auto="1"/>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medium">
        <color indexed="64"/>
      </left>
      <right style="thin">
        <color theme="0"/>
      </right>
      <top/>
      <bottom style="dotted">
        <color auto="1"/>
      </bottom>
      <diagonal/>
    </border>
    <border>
      <left style="medium">
        <color indexed="64"/>
      </left>
      <right style="thin">
        <color auto="1"/>
      </right>
      <top style="dotted">
        <color indexed="64"/>
      </top>
      <bottom/>
      <diagonal/>
    </border>
    <border>
      <left style="thin">
        <color auto="1"/>
      </left>
      <right style="medium">
        <color indexed="64"/>
      </right>
      <top style="dotted">
        <color indexed="64"/>
      </top>
      <bottom/>
      <diagonal/>
    </border>
    <border>
      <left style="medium">
        <color indexed="64"/>
      </left>
      <right style="thin">
        <color auto="1"/>
      </right>
      <top/>
      <bottom/>
      <diagonal/>
    </border>
    <border>
      <left style="medium">
        <color indexed="64"/>
      </left>
      <right style="thin">
        <color auto="1"/>
      </right>
      <top/>
      <bottom style="dotted">
        <color indexed="64"/>
      </bottom>
      <diagonal/>
    </border>
    <border>
      <left style="medium">
        <color indexed="64"/>
      </left>
      <right style="thin">
        <color auto="1"/>
      </right>
      <top/>
      <bottom style="medium">
        <color indexed="64"/>
      </bottom>
      <diagonal/>
    </border>
    <border>
      <left style="medium">
        <color indexed="64"/>
      </left>
      <right style="thin">
        <color auto="1"/>
      </right>
      <top style="dotted">
        <color indexed="64"/>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dotted">
        <color indexed="64"/>
      </top>
      <bottom style="hair">
        <color auto="1"/>
      </bottom>
      <diagonal/>
    </border>
    <border>
      <left style="thin">
        <color auto="1"/>
      </left>
      <right style="medium">
        <color indexed="64"/>
      </right>
      <top style="hair">
        <color auto="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hair">
        <color auto="1"/>
      </top>
      <bottom/>
      <diagonal/>
    </border>
    <border>
      <left style="thin">
        <color auto="1"/>
      </left>
      <right style="medium">
        <color indexed="64"/>
      </right>
      <top style="hair">
        <color auto="1"/>
      </top>
      <bottom style="hair">
        <color auto="1"/>
      </bottom>
      <diagonal/>
    </border>
    <border>
      <left style="medium">
        <color indexed="64"/>
      </left>
      <right style="thin">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thin">
        <color theme="0"/>
      </left>
      <right/>
      <top style="medium">
        <color indexed="64"/>
      </top>
      <bottom style="thin">
        <color theme="0"/>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hair">
        <color auto="1"/>
      </top>
      <bottom style="medium">
        <color indexed="64"/>
      </bottom>
      <diagonal/>
    </border>
    <border>
      <left style="thin">
        <color auto="1"/>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thin">
        <color indexed="64"/>
      </left>
      <right/>
      <top/>
      <bottom style="medium">
        <color indexed="64"/>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hair">
        <color auto="1"/>
      </top>
      <bottom style="thin">
        <color indexed="64"/>
      </bottom>
      <diagonal/>
    </border>
    <border>
      <left/>
      <right/>
      <top style="hair">
        <color auto="1"/>
      </top>
      <bottom style="thin">
        <color indexed="64"/>
      </bottom>
      <diagonal/>
    </border>
    <border>
      <left/>
      <right style="thin">
        <color indexed="64"/>
      </right>
      <top style="hair">
        <color auto="1"/>
      </top>
      <bottom style="thin">
        <color indexed="64"/>
      </bottom>
      <diagonal/>
    </border>
    <border>
      <left style="medium">
        <color indexed="64"/>
      </left>
      <right/>
      <top style="dotted">
        <color indexed="64"/>
      </top>
      <bottom/>
      <diagonal/>
    </border>
    <border>
      <left style="medium">
        <color indexed="64"/>
      </left>
      <right/>
      <top style="hair">
        <color auto="1"/>
      </top>
      <bottom style="medium">
        <color indexed="64"/>
      </bottom>
      <diagonal/>
    </border>
    <border>
      <left style="thin">
        <color indexed="64"/>
      </left>
      <right/>
      <top style="medium">
        <color indexed="64"/>
      </top>
      <bottom style="medium">
        <color indexed="64"/>
      </bottom>
      <diagonal/>
    </border>
    <border>
      <left style="medium">
        <color indexed="64"/>
      </left>
      <right/>
      <top style="dotted">
        <color indexed="64"/>
      </top>
      <bottom style="medium">
        <color indexed="64"/>
      </bottom>
      <diagonal/>
    </border>
    <border>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right style="thin">
        <color auto="1"/>
      </right>
      <top/>
      <bottom style="dotted">
        <color auto="1"/>
      </bottom>
      <diagonal/>
    </border>
    <border>
      <left style="thin">
        <color auto="1"/>
      </left>
      <right style="thin">
        <color auto="1"/>
      </right>
      <top/>
      <bottom style="dotted">
        <color indexed="64"/>
      </bottom>
      <diagonal/>
    </border>
    <border>
      <left style="thin">
        <color auto="1"/>
      </left>
      <right style="medium">
        <color indexed="64"/>
      </right>
      <top/>
      <bottom style="dotted">
        <color indexed="64"/>
      </bottom>
      <diagonal/>
    </border>
  </borders>
  <cellStyleXfs count="4">
    <xf numFmtId="0" fontId="0" fillId="0" borderId="0"/>
    <xf numFmtId="43" fontId="1" fillId="0" borderId="0" applyFont="0" applyFill="0" applyBorder="0" applyAlignment="0" applyProtection="0"/>
    <xf numFmtId="0" fontId="6" fillId="0" borderId="0"/>
    <xf numFmtId="9" fontId="1" fillId="0" borderId="0" applyFont="0" applyFill="0" applyBorder="0" applyAlignment="0" applyProtection="0"/>
  </cellStyleXfs>
  <cellXfs count="214">
    <xf numFmtId="0" fontId="0" fillId="0" borderId="0" xfId="0"/>
    <xf numFmtId="0" fontId="0" fillId="0" borderId="0" xfId="0" applyAlignment="1">
      <alignment vertical="center"/>
    </xf>
    <xf numFmtId="0" fontId="0" fillId="0" borderId="1" xfId="0" applyBorder="1" applyAlignment="1">
      <alignment vertical="center"/>
    </xf>
    <xf numFmtId="0" fontId="2" fillId="5" borderId="2" xfId="0" applyFont="1" applyFill="1" applyBorder="1" applyAlignment="1">
      <alignment vertical="center"/>
    </xf>
    <xf numFmtId="0" fontId="3" fillId="0" borderId="6" xfId="2" applyFont="1" applyBorder="1" applyAlignment="1">
      <alignment horizontal="left" vertical="center" wrapText="1" indent="1"/>
    </xf>
    <xf numFmtId="0" fontId="0" fillId="0" borderId="0" xfId="0" applyFont="1" applyAlignment="1">
      <alignment vertical="center"/>
    </xf>
    <xf numFmtId="0" fontId="3" fillId="0" borderId="7" xfId="2" applyFont="1" applyBorder="1" applyAlignment="1">
      <alignment horizontal="left" vertical="center" wrapText="1" indent="1"/>
    </xf>
    <xf numFmtId="165" fontId="3" fillId="0" borderId="4" xfId="1" applyNumberFormat="1" applyFont="1" applyBorder="1" applyAlignment="1">
      <alignment vertical="center"/>
    </xf>
    <xf numFmtId="0" fontId="3" fillId="0" borderId="10" xfId="2" applyFont="1" applyBorder="1" applyAlignment="1">
      <alignment horizontal="left" vertical="center" wrapText="1" indent="1"/>
    </xf>
    <xf numFmtId="0" fontId="2" fillId="6" borderId="2" xfId="0" applyFont="1" applyFill="1" applyBorder="1" applyAlignment="1">
      <alignment vertical="center"/>
    </xf>
    <xf numFmtId="165" fontId="3" fillId="6" borderId="4" xfId="1" applyNumberFormat="1" applyFont="1" applyFill="1" applyBorder="1" applyAlignment="1">
      <alignment vertical="center"/>
    </xf>
    <xf numFmtId="165" fontId="3" fillId="6" borderId="9" xfId="1" applyNumberFormat="1" applyFont="1" applyFill="1" applyBorder="1" applyAlignment="1">
      <alignment vertical="center"/>
    </xf>
    <xf numFmtId="0" fontId="3" fillId="0" borderId="6" xfId="2" applyFont="1" applyBorder="1" applyAlignment="1">
      <alignment horizontal="left" vertical="center" wrapText="1" indent="2"/>
    </xf>
    <xf numFmtId="0" fontId="3" fillId="0" borderId="10" xfId="2" applyFont="1" applyBorder="1" applyAlignment="1">
      <alignment horizontal="left" vertical="center" wrapText="1" indent="2"/>
    </xf>
    <xf numFmtId="166" fontId="3" fillId="7" borderId="4" xfId="3" applyNumberFormat="1" applyFont="1" applyFill="1" applyBorder="1" applyAlignment="1">
      <alignment vertical="center"/>
    </xf>
    <xf numFmtId="166" fontId="3" fillId="7" borderId="9" xfId="3" applyNumberFormat="1" applyFont="1" applyFill="1" applyBorder="1" applyAlignment="1">
      <alignment vertical="center"/>
    </xf>
    <xf numFmtId="0" fontId="3" fillId="0" borderId="13" xfId="2" applyFont="1" applyBorder="1" applyAlignment="1">
      <alignment horizontal="left" vertical="center" wrapText="1" indent="2"/>
    </xf>
    <xf numFmtId="0" fontId="3" fillId="0" borderId="15" xfId="2" applyFont="1" applyBorder="1" applyAlignment="1">
      <alignment horizontal="left" vertical="center" wrapText="1" indent="2"/>
    </xf>
    <xf numFmtId="165" fontId="3" fillId="7" borderId="12" xfId="1" applyNumberFormat="1" applyFont="1" applyFill="1" applyBorder="1" applyAlignment="1">
      <alignment vertical="center"/>
    </xf>
    <xf numFmtId="165" fontId="3" fillId="7" borderId="14" xfId="1" applyNumberFormat="1" applyFont="1" applyFill="1" applyBorder="1" applyAlignment="1">
      <alignment vertical="center"/>
    </xf>
    <xf numFmtId="0" fontId="3" fillId="0" borderId="17" xfId="2" applyFont="1" applyBorder="1" applyAlignment="1">
      <alignment horizontal="left" vertical="center" wrapText="1" indent="2"/>
    </xf>
    <xf numFmtId="165" fontId="3" fillId="7" borderId="16" xfId="1" applyNumberFormat="1" applyFont="1" applyFill="1" applyBorder="1" applyAlignment="1">
      <alignment vertical="center"/>
    </xf>
    <xf numFmtId="0" fontId="0" fillId="7" borderId="0" xfId="0" applyFill="1" applyAlignment="1">
      <alignment vertical="center"/>
    </xf>
    <xf numFmtId="0" fontId="4" fillId="4" borderId="0" xfId="0" applyFont="1" applyFill="1" applyBorder="1" applyAlignment="1">
      <alignment horizontal="left" vertical="center"/>
    </xf>
    <xf numFmtId="0" fontId="4" fillId="4" borderId="0" xfId="0" applyFont="1" applyFill="1" applyBorder="1" applyAlignment="1">
      <alignment horizontal="center" vertical="center"/>
    </xf>
    <xf numFmtId="164" fontId="5" fillId="3" borderId="3" xfId="1" applyNumberFormat="1" applyFont="1" applyFill="1" applyBorder="1" applyAlignment="1">
      <alignment horizontal="center" vertical="center" wrapText="1"/>
    </xf>
    <xf numFmtId="164" fontId="5" fillId="3" borderId="3" xfId="1" applyNumberFormat="1" applyFont="1" applyFill="1" applyBorder="1" applyAlignment="1">
      <alignment horizontal="centerContinuous" vertical="center" wrapText="1"/>
    </xf>
    <xf numFmtId="43" fontId="5" fillId="3" borderId="21" xfId="1" applyFont="1" applyFill="1" applyBorder="1" applyAlignment="1">
      <alignment horizontal="centerContinuous" vertical="center" wrapText="1"/>
    </xf>
    <xf numFmtId="43" fontId="5" fillId="3" borderId="22" xfId="1" applyFont="1" applyFill="1" applyBorder="1" applyAlignment="1">
      <alignment horizontal="centerContinuous" vertical="center" wrapText="1"/>
    </xf>
    <xf numFmtId="43" fontId="5" fillId="3" borderId="23" xfId="1" applyFont="1" applyFill="1" applyBorder="1" applyAlignment="1">
      <alignment horizontal="centerContinuous" vertical="center" wrapText="1"/>
    </xf>
    <xf numFmtId="164" fontId="5" fillId="3" borderId="25" xfId="1" applyNumberFormat="1" applyFont="1" applyFill="1" applyBorder="1" applyAlignment="1">
      <alignment horizontal="centerContinuous" vertical="center" wrapText="1"/>
    </xf>
    <xf numFmtId="0" fontId="3" fillId="0" borderId="26" xfId="2" applyFont="1" applyBorder="1" applyAlignment="1">
      <alignment horizontal="left" vertical="center" wrapText="1" indent="1"/>
    </xf>
    <xf numFmtId="0" fontId="3" fillId="0" borderId="28" xfId="2" applyFont="1" applyBorder="1" applyAlignment="1">
      <alignment horizontal="left" vertical="center" wrapText="1" indent="1"/>
    </xf>
    <xf numFmtId="0" fontId="7" fillId="8" borderId="30" xfId="2" applyFont="1" applyFill="1" applyBorder="1" applyAlignment="1">
      <alignment horizontal="left" vertical="center" indent="3"/>
    </xf>
    <xf numFmtId="0" fontId="7" fillId="8" borderId="31" xfId="2" applyFont="1" applyFill="1" applyBorder="1" applyAlignment="1">
      <alignment horizontal="left" vertical="center" indent="3"/>
    </xf>
    <xf numFmtId="0" fontId="8" fillId="4" borderId="0" xfId="0" applyFont="1" applyFill="1" applyBorder="1" applyAlignment="1">
      <alignment horizontal="left" vertical="center"/>
    </xf>
    <xf numFmtId="0" fontId="7" fillId="8" borderId="18" xfId="2" applyFont="1" applyFill="1" applyBorder="1" applyAlignment="1">
      <alignment horizontal="left" vertical="center" indent="3"/>
    </xf>
    <xf numFmtId="0" fontId="4" fillId="2" borderId="34" xfId="0" applyFont="1" applyFill="1" applyBorder="1" applyAlignment="1">
      <alignment horizontal="centerContinuous" vertical="center" wrapText="1"/>
    </xf>
    <xf numFmtId="0" fontId="4" fillId="2" borderId="35" xfId="0" applyFont="1" applyFill="1" applyBorder="1" applyAlignment="1">
      <alignment horizontal="centerContinuous" vertical="center" wrapText="1"/>
    </xf>
    <xf numFmtId="0" fontId="4" fillId="2" borderId="36" xfId="0" applyFont="1" applyFill="1" applyBorder="1" applyAlignment="1">
      <alignment horizontal="centerContinuous" vertical="center"/>
    </xf>
    <xf numFmtId="0" fontId="4" fillId="2" borderId="37" xfId="0" applyFont="1" applyFill="1" applyBorder="1" applyAlignment="1">
      <alignment horizontal="centerContinuous" vertical="center"/>
    </xf>
    <xf numFmtId="0" fontId="4" fillId="2" borderId="36" xfId="0" applyFont="1" applyFill="1" applyBorder="1" applyAlignment="1">
      <alignment horizontal="centerContinuous" vertical="center" wrapText="1"/>
    </xf>
    <xf numFmtId="0" fontId="4" fillId="3" borderId="34" xfId="0" applyFont="1" applyFill="1" applyBorder="1" applyAlignment="1">
      <alignment horizontal="centerContinuous" vertical="center" wrapText="1"/>
    </xf>
    <xf numFmtId="0" fontId="4" fillId="3" borderId="36" xfId="0" applyFont="1" applyFill="1" applyBorder="1" applyAlignment="1">
      <alignment horizontal="centerContinuous" vertical="center"/>
    </xf>
    <xf numFmtId="0" fontId="4" fillId="3" borderId="36" xfId="0" applyFont="1" applyFill="1" applyBorder="1" applyAlignment="1">
      <alignment horizontal="centerContinuous" vertical="center" wrapText="1"/>
    </xf>
    <xf numFmtId="0" fontId="4" fillId="3" borderId="37" xfId="0" applyFont="1" applyFill="1" applyBorder="1" applyAlignment="1">
      <alignment horizontal="centerContinuous" vertical="center"/>
    </xf>
    <xf numFmtId="0" fontId="3" fillId="0" borderId="41" xfId="2" applyFont="1" applyBorder="1" applyAlignment="1">
      <alignment horizontal="left" vertical="center" wrapText="1" indent="1"/>
    </xf>
    <xf numFmtId="0" fontId="3" fillId="0" borderId="46" xfId="2" applyFont="1" applyBorder="1" applyAlignment="1">
      <alignment horizontal="left" vertical="center" indent="2"/>
    </xf>
    <xf numFmtId="0" fontId="3" fillId="0" borderId="47" xfId="2" applyFont="1" applyBorder="1" applyAlignment="1">
      <alignment horizontal="left" vertical="center" indent="2"/>
    </xf>
    <xf numFmtId="0" fontId="7" fillId="8" borderId="50" xfId="2" applyFont="1" applyFill="1" applyBorder="1" applyAlignment="1">
      <alignment horizontal="left" vertical="center" indent="3"/>
    </xf>
    <xf numFmtId="0" fontId="7" fillId="8" borderId="54" xfId="2" applyFont="1" applyFill="1" applyBorder="1" applyAlignment="1">
      <alignment horizontal="left" vertical="center" indent="3"/>
    </xf>
    <xf numFmtId="0" fontId="7" fillId="8" borderId="55" xfId="2" applyFont="1" applyFill="1" applyBorder="1" applyAlignment="1">
      <alignment horizontal="left" vertical="center" indent="3"/>
    </xf>
    <xf numFmtId="165" fontId="3" fillId="7" borderId="4" xfId="1" applyNumberFormat="1" applyFont="1" applyFill="1" applyBorder="1" applyAlignment="1">
      <alignment vertical="center"/>
    </xf>
    <xf numFmtId="165" fontId="3" fillId="7" borderId="9" xfId="1" applyNumberFormat="1" applyFont="1" applyFill="1" applyBorder="1" applyAlignment="1">
      <alignment vertical="center"/>
    </xf>
    <xf numFmtId="3" fontId="3" fillId="0" borderId="26" xfId="2" applyNumberFormat="1" applyFont="1" applyBorder="1" applyAlignment="1">
      <alignment horizontal="left" vertical="center" wrapText="1" indent="1"/>
    </xf>
    <xf numFmtId="10" fontId="3" fillId="7" borderId="4" xfId="3" applyNumberFormat="1" applyFont="1" applyFill="1" applyBorder="1" applyAlignment="1">
      <alignment vertical="center"/>
    </xf>
    <xf numFmtId="10" fontId="3" fillId="7" borderId="9" xfId="3" applyNumberFormat="1" applyFont="1" applyFill="1" applyBorder="1" applyAlignment="1">
      <alignment vertical="center"/>
    </xf>
    <xf numFmtId="165" fontId="3" fillId="7" borderId="27" xfId="1" applyNumberFormat="1" applyFont="1" applyFill="1" applyBorder="1" applyAlignment="1">
      <alignment vertical="center"/>
    </xf>
    <xf numFmtId="43" fontId="5" fillId="3" borderId="59" xfId="1" applyFont="1" applyFill="1" applyBorder="1" applyAlignment="1">
      <alignment horizontal="centerContinuous" vertical="center" wrapText="1"/>
    </xf>
    <xf numFmtId="0" fontId="4" fillId="4" borderId="60" xfId="0" applyFont="1" applyFill="1" applyBorder="1" applyAlignment="1">
      <alignment horizontal="center" vertical="center"/>
    </xf>
    <xf numFmtId="0" fontId="4" fillId="4" borderId="58" xfId="0" applyFont="1" applyFill="1" applyBorder="1" applyAlignment="1">
      <alignment horizontal="center" vertical="center"/>
    </xf>
    <xf numFmtId="165" fontId="3" fillId="7" borderId="5" xfId="1" applyNumberFormat="1" applyFont="1" applyFill="1" applyBorder="1" applyAlignment="1">
      <alignment vertical="center"/>
    </xf>
    <xf numFmtId="0" fontId="4" fillId="4" borderId="62" xfId="0" applyFont="1" applyFill="1" applyBorder="1" applyAlignment="1">
      <alignment horizontal="center" vertical="center"/>
    </xf>
    <xf numFmtId="0" fontId="4" fillId="4" borderId="63" xfId="0" applyFont="1" applyFill="1" applyBorder="1" applyAlignment="1">
      <alignment horizontal="center" vertical="center"/>
    </xf>
    <xf numFmtId="165" fontId="0" fillId="0" borderId="0" xfId="0" applyNumberFormat="1" applyFont="1" applyAlignment="1">
      <alignment vertical="center"/>
    </xf>
    <xf numFmtId="165" fontId="3" fillId="7" borderId="42" xfId="1" applyNumberFormat="1" applyFont="1" applyFill="1" applyBorder="1" applyAlignment="1">
      <alignment vertical="center"/>
    </xf>
    <xf numFmtId="165" fontId="7" fillId="8" borderId="32" xfId="1" applyNumberFormat="1" applyFont="1" applyFill="1" applyBorder="1" applyAlignment="1">
      <alignment vertical="center"/>
    </xf>
    <xf numFmtId="165" fontId="7" fillId="8" borderId="33" xfId="1" applyNumberFormat="1" applyFont="1" applyFill="1" applyBorder="1" applyAlignment="1">
      <alignment vertical="center"/>
    </xf>
    <xf numFmtId="43" fontId="3" fillId="7" borderId="4" xfId="1" applyNumberFormat="1" applyFont="1" applyFill="1" applyBorder="1" applyAlignment="1">
      <alignment vertical="center"/>
    </xf>
    <xf numFmtId="43" fontId="3" fillId="7" borderId="27" xfId="1" applyNumberFormat="1" applyFont="1" applyFill="1" applyBorder="1" applyAlignment="1">
      <alignment vertical="center"/>
    </xf>
    <xf numFmtId="43" fontId="3" fillId="7" borderId="9" xfId="1" applyNumberFormat="1" applyFont="1" applyFill="1" applyBorder="1" applyAlignment="1">
      <alignment vertical="center"/>
    </xf>
    <xf numFmtId="43" fontId="3" fillId="7" borderId="42" xfId="1" applyNumberFormat="1" applyFont="1" applyFill="1" applyBorder="1" applyAlignment="1">
      <alignment vertical="center"/>
    </xf>
    <xf numFmtId="43" fontId="7" fillId="8" borderId="32" xfId="1" applyNumberFormat="1" applyFont="1" applyFill="1" applyBorder="1" applyAlignment="1">
      <alignment vertical="center"/>
    </xf>
    <xf numFmtId="43" fontId="7" fillId="8" borderId="33" xfId="1" applyNumberFormat="1" applyFont="1" applyFill="1" applyBorder="1" applyAlignment="1">
      <alignment vertical="center"/>
    </xf>
    <xf numFmtId="167" fontId="3" fillId="7" borderId="4" xfId="1" applyNumberFormat="1" applyFont="1" applyFill="1" applyBorder="1" applyAlignment="1">
      <alignment vertical="center"/>
    </xf>
    <xf numFmtId="167" fontId="3" fillId="7" borderId="27" xfId="1" applyNumberFormat="1" applyFont="1" applyFill="1" applyBorder="1" applyAlignment="1">
      <alignment vertical="center"/>
    </xf>
    <xf numFmtId="167" fontId="3" fillId="7" borderId="9" xfId="1" applyNumberFormat="1" applyFont="1" applyFill="1" applyBorder="1" applyAlignment="1">
      <alignment vertical="center"/>
    </xf>
    <xf numFmtId="167" fontId="3" fillId="7" borderId="42" xfId="1" applyNumberFormat="1" applyFont="1" applyFill="1" applyBorder="1" applyAlignment="1">
      <alignment vertical="center"/>
    </xf>
    <xf numFmtId="167" fontId="7" fillId="8" borderId="32" xfId="1" applyNumberFormat="1" applyFont="1" applyFill="1" applyBorder="1" applyAlignment="1">
      <alignment vertical="center"/>
    </xf>
    <xf numFmtId="167" fontId="7" fillId="8" borderId="33" xfId="1" applyNumberFormat="1" applyFont="1" applyFill="1" applyBorder="1" applyAlignment="1">
      <alignment vertical="center"/>
    </xf>
    <xf numFmtId="43" fontId="0" fillId="0" borderId="0" xfId="1" applyFont="1" applyAlignment="1">
      <alignment vertical="center"/>
    </xf>
    <xf numFmtId="43" fontId="0" fillId="0" borderId="0" xfId="0" applyNumberFormat="1" applyAlignment="1">
      <alignment vertical="center"/>
    </xf>
    <xf numFmtId="0" fontId="3" fillId="0" borderId="64" xfId="2" applyFont="1" applyBorder="1" applyAlignment="1">
      <alignment horizontal="left" vertical="center" wrapText="1" indent="2"/>
    </xf>
    <xf numFmtId="9" fontId="3" fillId="7" borderId="12" xfId="3" applyFont="1" applyFill="1" applyBorder="1" applyAlignment="1">
      <alignment vertical="center"/>
    </xf>
    <xf numFmtId="9" fontId="3" fillId="7" borderId="48" xfId="3" applyFont="1" applyFill="1" applyBorder="1" applyAlignment="1">
      <alignment vertical="center"/>
    </xf>
    <xf numFmtId="9" fontId="3" fillId="7" borderId="65" xfId="3" applyFont="1" applyFill="1" applyBorder="1" applyAlignment="1">
      <alignment vertical="center"/>
    </xf>
    <xf numFmtId="9" fontId="3" fillId="7" borderId="66" xfId="3" applyFont="1" applyFill="1" applyBorder="1" applyAlignment="1">
      <alignment vertical="center"/>
    </xf>
    <xf numFmtId="168" fontId="3" fillId="7" borderId="4" xfId="3" applyNumberFormat="1" applyFont="1" applyFill="1" applyBorder="1" applyAlignment="1">
      <alignment vertical="center"/>
    </xf>
    <xf numFmtId="168" fontId="3" fillId="7" borderId="27" xfId="3" applyNumberFormat="1" applyFont="1" applyFill="1" applyBorder="1" applyAlignment="1">
      <alignment vertical="center"/>
    </xf>
    <xf numFmtId="43" fontId="3" fillId="7" borderId="4" xfId="1" applyFont="1" applyFill="1" applyBorder="1" applyAlignment="1">
      <alignment vertical="center"/>
    </xf>
    <xf numFmtId="43" fontId="3" fillId="7" borderId="27" xfId="1" applyFont="1" applyFill="1" applyBorder="1" applyAlignment="1">
      <alignment vertical="center"/>
    </xf>
    <xf numFmtId="43" fontId="0" fillId="0" borderId="0" xfId="0" applyNumberFormat="1" applyFont="1" applyAlignment="1">
      <alignment vertical="center"/>
    </xf>
    <xf numFmtId="43" fontId="3" fillId="5" borderId="4" xfId="1" applyNumberFormat="1" applyFont="1" applyFill="1" applyBorder="1" applyAlignment="1">
      <alignment vertical="center"/>
    </xf>
    <xf numFmtId="43" fontId="3" fillId="5" borderId="27" xfId="1" applyNumberFormat="1" applyFont="1" applyFill="1" applyBorder="1" applyAlignment="1">
      <alignment vertical="center"/>
    </xf>
    <xf numFmtId="43" fontId="3" fillId="5" borderId="9" xfId="1" applyNumberFormat="1" applyFont="1" applyFill="1" applyBorder="1" applyAlignment="1">
      <alignment vertical="center"/>
    </xf>
    <xf numFmtId="43" fontId="3" fillId="5" borderId="42" xfId="1" applyNumberFormat="1" applyFont="1" applyFill="1" applyBorder="1" applyAlignment="1">
      <alignment vertical="center"/>
    </xf>
    <xf numFmtId="0" fontId="9" fillId="4" borderId="0" xfId="0" applyFont="1" applyFill="1" applyBorder="1" applyAlignment="1">
      <alignment horizontal="left" vertical="center"/>
    </xf>
    <xf numFmtId="0" fontId="9" fillId="4" borderId="19" xfId="0" applyFont="1" applyFill="1" applyBorder="1" applyAlignment="1">
      <alignment horizontal="left" vertical="center"/>
    </xf>
    <xf numFmtId="0" fontId="9" fillId="4" borderId="61" xfId="0" applyFont="1" applyFill="1" applyBorder="1" applyAlignment="1">
      <alignment horizontal="left" vertical="center"/>
    </xf>
    <xf numFmtId="164" fontId="5" fillId="3" borderId="25" xfId="1" applyNumberFormat="1" applyFont="1" applyFill="1" applyBorder="1" applyAlignment="1">
      <alignment horizontal="center" vertical="center" wrapText="1"/>
    </xf>
    <xf numFmtId="165" fontId="3" fillId="7" borderId="29" xfId="1" applyNumberFormat="1" applyFont="1" applyFill="1" applyBorder="1" applyAlignment="1">
      <alignment vertical="center"/>
    </xf>
    <xf numFmtId="43" fontId="3" fillId="5" borderId="5" xfId="1" applyNumberFormat="1" applyFont="1" applyFill="1" applyBorder="1" applyAlignment="1">
      <alignment vertical="center"/>
    </xf>
    <xf numFmtId="43" fontId="3" fillId="5" borderId="29" xfId="1" applyNumberFormat="1" applyFont="1" applyFill="1" applyBorder="1" applyAlignment="1">
      <alignment vertical="center"/>
    </xf>
    <xf numFmtId="0" fontId="0" fillId="0" borderId="67" xfId="0" applyBorder="1" applyAlignment="1">
      <alignment vertical="center"/>
    </xf>
    <xf numFmtId="165" fontId="3" fillId="6" borderId="27" xfId="1" applyNumberFormat="1" applyFont="1" applyFill="1" applyBorder="1" applyAlignment="1">
      <alignment vertical="center"/>
    </xf>
    <xf numFmtId="165" fontId="3" fillId="6" borderId="42" xfId="1" applyNumberFormat="1" applyFont="1" applyFill="1" applyBorder="1" applyAlignment="1">
      <alignment vertical="center"/>
    </xf>
    <xf numFmtId="165" fontId="3" fillId="6" borderId="5" xfId="1" applyNumberFormat="1" applyFont="1" applyFill="1" applyBorder="1" applyAlignment="1">
      <alignment vertical="center"/>
    </xf>
    <xf numFmtId="165" fontId="3" fillId="6" borderId="29" xfId="1" applyNumberFormat="1" applyFont="1" applyFill="1" applyBorder="1" applyAlignment="1">
      <alignment vertical="center"/>
    </xf>
    <xf numFmtId="0" fontId="2" fillId="0" borderId="68" xfId="0" applyFont="1" applyBorder="1" applyAlignment="1">
      <alignment vertical="center"/>
    </xf>
    <xf numFmtId="0" fontId="2" fillId="0" borderId="4" xfId="0" applyFont="1" applyBorder="1" applyAlignment="1">
      <alignment vertical="center"/>
    </xf>
    <xf numFmtId="0" fontId="2" fillId="0" borderId="69" xfId="0" applyFont="1" applyBorder="1" applyAlignment="1">
      <alignment vertical="center"/>
    </xf>
    <xf numFmtId="165" fontId="3" fillId="0" borderId="9" xfId="1" applyNumberFormat="1" applyFont="1" applyBorder="1" applyAlignment="1">
      <alignment vertical="center"/>
    </xf>
    <xf numFmtId="165" fontId="3" fillId="0" borderId="42" xfId="1" applyNumberFormat="1" applyFont="1" applyBorder="1" applyAlignment="1">
      <alignment vertical="center"/>
    </xf>
    <xf numFmtId="0" fontId="0" fillId="7" borderId="0" xfId="0" applyFont="1" applyFill="1" applyAlignment="1">
      <alignment vertical="center"/>
    </xf>
    <xf numFmtId="166" fontId="3" fillId="7" borderId="27" xfId="3" applyNumberFormat="1" applyFont="1" applyFill="1" applyBorder="1" applyAlignment="1">
      <alignment vertical="center"/>
    </xf>
    <xf numFmtId="166" fontId="3" fillId="7" borderId="5" xfId="3" applyNumberFormat="1" applyFont="1" applyFill="1" applyBorder="1" applyAlignment="1">
      <alignment vertical="center"/>
    </xf>
    <xf numFmtId="166" fontId="3" fillId="7" borderId="29" xfId="3" applyNumberFormat="1" applyFont="1" applyFill="1" applyBorder="1" applyAlignment="1">
      <alignment vertical="center"/>
    </xf>
    <xf numFmtId="166" fontId="7" fillId="8" borderId="32" xfId="3" applyNumberFormat="1" applyFont="1" applyFill="1" applyBorder="1" applyAlignment="1">
      <alignment vertical="center"/>
    </xf>
    <xf numFmtId="166" fontId="7" fillId="8" borderId="33" xfId="3" applyNumberFormat="1" applyFont="1" applyFill="1" applyBorder="1" applyAlignment="1">
      <alignment vertical="center"/>
    </xf>
    <xf numFmtId="165" fontId="3" fillId="7" borderId="48" xfId="1" applyNumberFormat="1" applyFont="1" applyFill="1" applyBorder="1" applyAlignment="1">
      <alignment vertical="center"/>
    </xf>
    <xf numFmtId="165" fontId="3" fillId="7" borderId="49" xfId="1" applyNumberFormat="1" applyFont="1" applyFill="1" applyBorder="1" applyAlignment="1">
      <alignment vertical="center"/>
    </xf>
    <xf numFmtId="165" fontId="7" fillId="8" borderId="2" xfId="1" applyNumberFormat="1" applyFont="1" applyFill="1" applyBorder="1" applyAlignment="1">
      <alignment vertical="center"/>
    </xf>
    <xf numFmtId="165" fontId="7" fillId="8" borderId="51" xfId="1" applyNumberFormat="1" applyFont="1" applyFill="1" applyBorder="1" applyAlignment="1">
      <alignment vertical="center"/>
    </xf>
    <xf numFmtId="165" fontId="3" fillId="7" borderId="53" xfId="1" applyNumberFormat="1" applyFont="1" applyFill="1" applyBorder="1" applyAlignment="1">
      <alignment vertical="center"/>
    </xf>
    <xf numFmtId="165" fontId="7" fillId="8" borderId="56" xfId="1" applyNumberFormat="1" applyFont="1" applyFill="1" applyBorder="1" applyAlignment="1">
      <alignment vertical="center"/>
    </xf>
    <xf numFmtId="165" fontId="7" fillId="8" borderId="57" xfId="1" applyNumberFormat="1" applyFont="1" applyFill="1" applyBorder="1" applyAlignment="1">
      <alignment vertical="center"/>
    </xf>
    <xf numFmtId="10" fontId="3" fillId="7" borderId="27" xfId="3" applyNumberFormat="1" applyFont="1" applyFill="1" applyBorder="1" applyAlignment="1">
      <alignment vertical="center"/>
    </xf>
    <xf numFmtId="10" fontId="3" fillId="7" borderId="42" xfId="3" applyNumberFormat="1" applyFont="1" applyFill="1" applyBorder="1" applyAlignment="1">
      <alignment vertical="center"/>
    </xf>
    <xf numFmtId="10" fontId="3" fillId="7" borderId="5" xfId="3" applyNumberFormat="1" applyFont="1" applyFill="1" applyBorder="1" applyAlignment="1">
      <alignment vertical="center"/>
    </xf>
    <xf numFmtId="10" fontId="3" fillId="7" borderId="29" xfId="3" applyNumberFormat="1" applyFont="1" applyFill="1" applyBorder="1" applyAlignment="1">
      <alignment vertical="center"/>
    </xf>
    <xf numFmtId="10" fontId="7" fillId="8" borderId="32" xfId="3" applyNumberFormat="1" applyFont="1" applyFill="1" applyBorder="1" applyAlignment="1">
      <alignment vertical="center"/>
    </xf>
    <xf numFmtId="10" fontId="7" fillId="8" borderId="33" xfId="3" applyNumberFormat="1" applyFont="1" applyFill="1" applyBorder="1" applyAlignment="1">
      <alignment vertical="center"/>
    </xf>
    <xf numFmtId="43" fontId="1" fillId="0" borderId="0" xfId="1" applyFont="1" applyAlignment="1">
      <alignment vertical="center"/>
    </xf>
    <xf numFmtId="166" fontId="1" fillId="0" borderId="0" xfId="3" applyNumberFormat="1" applyFont="1" applyAlignment="1">
      <alignment vertical="center"/>
    </xf>
    <xf numFmtId="169" fontId="7" fillId="8" borderId="32" xfId="1" applyNumberFormat="1" applyFont="1" applyFill="1" applyBorder="1" applyAlignment="1">
      <alignment vertical="center"/>
    </xf>
    <xf numFmtId="169" fontId="7" fillId="8" borderId="33" xfId="1" applyNumberFormat="1" applyFont="1" applyFill="1" applyBorder="1" applyAlignment="1">
      <alignment vertical="center"/>
    </xf>
    <xf numFmtId="171" fontId="7" fillId="5" borderId="32" xfId="1" applyNumberFormat="1" applyFont="1" applyFill="1" applyBorder="1" applyAlignment="1">
      <alignment vertical="center"/>
    </xf>
    <xf numFmtId="171" fontId="7" fillId="5" borderId="33" xfId="1" applyNumberFormat="1" applyFont="1" applyFill="1" applyBorder="1" applyAlignment="1">
      <alignment vertical="center"/>
    </xf>
    <xf numFmtId="0" fontId="3" fillId="0" borderId="76" xfId="2" applyFont="1" applyBorder="1" applyAlignment="1">
      <alignment horizontal="center" vertical="center"/>
    </xf>
    <xf numFmtId="0" fontId="3" fillId="0" borderId="77" xfId="2" applyFont="1" applyBorder="1" applyAlignment="1">
      <alignment horizontal="center" vertical="center"/>
    </xf>
    <xf numFmtId="0" fontId="3" fillId="0" borderId="41" xfId="2" applyFont="1" applyFill="1" applyBorder="1" applyAlignment="1">
      <alignment horizontal="left" vertical="center" wrapText="1" indent="1"/>
    </xf>
    <xf numFmtId="0" fontId="3" fillId="0" borderId="10" xfId="2" applyFont="1" applyFill="1" applyBorder="1" applyAlignment="1">
      <alignment horizontal="left" vertical="center" wrapText="1" indent="1"/>
    </xf>
    <xf numFmtId="165" fontId="3" fillId="0" borderId="9" xfId="1" applyNumberFormat="1" applyFont="1" applyFill="1" applyBorder="1" applyAlignment="1">
      <alignment vertical="center"/>
    </xf>
    <xf numFmtId="165" fontId="3" fillId="0" borderId="42" xfId="1" applyNumberFormat="1" applyFont="1" applyFill="1" applyBorder="1" applyAlignment="1">
      <alignment vertical="center"/>
    </xf>
    <xf numFmtId="0" fontId="0" fillId="0" borderId="0" xfId="0" applyFont="1" applyFill="1" applyAlignment="1">
      <alignment vertical="center"/>
    </xf>
    <xf numFmtId="1" fontId="0" fillId="0" borderId="0" xfId="1" applyNumberFormat="1" applyFont="1" applyAlignment="1">
      <alignment vertical="center"/>
    </xf>
    <xf numFmtId="172" fontId="3" fillId="5" borderId="4" xfId="1" applyNumberFormat="1" applyFont="1" applyFill="1" applyBorder="1" applyAlignment="1">
      <alignment vertical="center"/>
    </xf>
    <xf numFmtId="0" fontId="3" fillId="0" borderId="6" xfId="2" applyFont="1" applyBorder="1" applyAlignment="1">
      <alignment horizontal="center" vertical="center" wrapText="1"/>
    </xf>
    <xf numFmtId="0" fontId="3" fillId="0" borderId="10" xfId="2" applyFont="1" applyBorder="1" applyAlignment="1">
      <alignment horizontal="center" vertical="center" wrapText="1"/>
    </xf>
    <xf numFmtId="3" fontId="3" fillId="0" borderId="28" xfId="2" applyNumberFormat="1" applyFont="1" applyBorder="1" applyAlignment="1">
      <alignment horizontal="left" vertical="center" wrapText="1" indent="1"/>
    </xf>
    <xf numFmtId="0" fontId="3" fillId="0" borderId="7" xfId="2" applyFont="1" applyBorder="1" applyAlignment="1">
      <alignment horizontal="center" vertical="center" wrapText="1"/>
    </xf>
    <xf numFmtId="0" fontId="3" fillId="0" borderId="0" xfId="2" applyFont="1" applyBorder="1" applyAlignment="1">
      <alignment horizontal="left" vertical="center" wrapText="1" indent="1"/>
    </xf>
    <xf numFmtId="0" fontId="3" fillId="0" borderId="0" xfId="2" applyFont="1" applyBorder="1" applyAlignment="1">
      <alignment horizontal="center" vertical="center" wrapText="1"/>
    </xf>
    <xf numFmtId="0" fontId="0" fillId="0" borderId="0" xfId="0" applyAlignment="1">
      <alignment horizontal="left" vertical="center"/>
    </xf>
    <xf numFmtId="43" fontId="3" fillId="7" borderId="5" xfId="1" applyNumberFormat="1" applyFont="1" applyFill="1" applyBorder="1" applyAlignment="1">
      <alignment vertical="center"/>
    </xf>
    <xf numFmtId="172" fontId="3" fillId="7" borderId="5" xfId="1" applyNumberFormat="1" applyFont="1" applyFill="1" applyBorder="1" applyAlignment="1">
      <alignment vertical="center"/>
    </xf>
    <xf numFmtId="43" fontId="3" fillId="7" borderId="29" xfId="1" applyNumberFormat="1" applyFont="1" applyFill="1" applyBorder="1" applyAlignment="1">
      <alignment vertical="center"/>
    </xf>
    <xf numFmtId="43" fontId="0" fillId="0" borderId="0" xfId="1" applyNumberFormat="1" applyFont="1" applyAlignment="1">
      <alignment vertical="center"/>
    </xf>
    <xf numFmtId="173" fontId="0" fillId="0" borderId="0" xfId="0" applyNumberFormat="1" applyFont="1" applyAlignment="1">
      <alignment vertical="center"/>
    </xf>
    <xf numFmtId="0" fontId="3" fillId="0" borderId="79" xfId="2" applyFont="1" applyBorder="1" applyAlignment="1">
      <alignment horizontal="center" vertical="center"/>
    </xf>
    <xf numFmtId="0" fontId="3" fillId="0" borderId="7" xfId="2" applyFont="1" applyBorder="1" applyAlignment="1">
      <alignment horizontal="left" vertical="center" wrapText="1" indent="2"/>
    </xf>
    <xf numFmtId="166" fontId="0" fillId="0" borderId="0" xfId="3" applyNumberFormat="1" applyFont="1" applyAlignment="1">
      <alignment vertical="center"/>
    </xf>
    <xf numFmtId="166" fontId="0" fillId="0" borderId="0" xfId="0" applyNumberFormat="1" applyFont="1" applyAlignment="1">
      <alignment vertical="center"/>
    </xf>
    <xf numFmtId="0" fontId="3" fillId="0" borderId="45" xfId="2" applyFont="1" applyBorder="1" applyAlignment="1">
      <alignment horizontal="left" vertical="center" wrapText="1" indent="1"/>
    </xf>
    <xf numFmtId="0" fontId="3" fillId="0" borderId="80" xfId="2" applyFont="1" applyBorder="1" applyAlignment="1">
      <alignment horizontal="left" vertical="center" wrapText="1" indent="1"/>
    </xf>
    <xf numFmtId="170" fontId="3" fillId="5" borderId="81" xfId="1" applyNumberFormat="1" applyFont="1" applyFill="1" applyBorder="1" applyAlignment="1">
      <alignment vertical="center"/>
    </xf>
    <xf numFmtId="170" fontId="3" fillId="5" borderId="82" xfId="1" applyNumberFormat="1" applyFont="1" applyFill="1" applyBorder="1" applyAlignment="1">
      <alignment vertical="center"/>
    </xf>
    <xf numFmtId="164" fontId="5" fillId="3" borderId="85" xfId="1" applyNumberFormat="1" applyFont="1" applyFill="1" applyBorder="1" applyAlignment="1">
      <alignment horizontal="center" vertical="center" wrapText="1"/>
    </xf>
    <xf numFmtId="164" fontId="5" fillId="3" borderId="85" xfId="1" applyNumberFormat="1" applyFont="1" applyFill="1" applyBorder="1" applyAlignment="1">
      <alignment horizontal="centerContinuous" vertical="center" wrapText="1"/>
    </xf>
    <xf numFmtId="164" fontId="5" fillId="3" borderId="86" xfId="1" applyNumberFormat="1" applyFont="1" applyFill="1" applyBorder="1" applyAlignment="1">
      <alignment horizontal="centerContinuous" vertical="center" wrapText="1"/>
    </xf>
    <xf numFmtId="0" fontId="3" fillId="0" borderId="44" xfId="2" applyFont="1" applyBorder="1" applyAlignment="1">
      <alignment horizontal="left" vertical="center" wrapText="1" indent="1"/>
    </xf>
    <xf numFmtId="0" fontId="3" fillId="0" borderId="87" xfId="2" applyFont="1" applyBorder="1" applyAlignment="1">
      <alignment horizontal="center" vertical="center" wrapText="1"/>
    </xf>
    <xf numFmtId="43" fontId="3" fillId="5" borderId="88" xfId="1" applyNumberFormat="1" applyFont="1" applyFill="1" applyBorder="1" applyAlignment="1">
      <alignment vertical="center"/>
    </xf>
    <xf numFmtId="43" fontId="3" fillId="5" borderId="89" xfId="1" applyNumberFormat="1" applyFont="1" applyFill="1" applyBorder="1" applyAlignment="1">
      <alignment vertical="center"/>
    </xf>
    <xf numFmtId="0" fontId="3" fillId="0" borderId="87" xfId="2" applyFont="1" applyBorder="1" applyAlignment="1">
      <alignment horizontal="left" vertical="center" wrapText="1" indent="1"/>
    </xf>
    <xf numFmtId="0" fontId="0" fillId="0" borderId="4" xfId="0" applyBorder="1" applyAlignment="1">
      <alignment vertical="center" wrapText="1"/>
    </xf>
    <xf numFmtId="0" fontId="0" fillId="0" borderId="69" xfId="0" applyBorder="1" applyAlignment="1">
      <alignment vertical="center" wrapText="1"/>
    </xf>
    <xf numFmtId="0" fontId="10" fillId="7" borderId="61" xfId="0" applyFont="1" applyFill="1" applyBorder="1" applyAlignment="1">
      <alignment horizontal="left" vertical="top" wrapText="1"/>
    </xf>
    <xf numFmtId="0" fontId="10" fillId="7" borderId="62" xfId="0" applyFont="1" applyFill="1" applyBorder="1" applyAlignment="1">
      <alignment horizontal="left" vertical="top" wrapText="1"/>
    </xf>
    <xf numFmtId="0" fontId="10" fillId="7" borderId="78" xfId="0" applyFont="1" applyFill="1" applyBorder="1" applyAlignment="1">
      <alignment horizontal="left" vertical="top" wrapText="1"/>
    </xf>
    <xf numFmtId="0" fontId="10" fillId="7" borderId="63" xfId="0" applyFont="1" applyFill="1" applyBorder="1" applyAlignment="1">
      <alignment horizontal="left" vertical="top" wrapText="1"/>
    </xf>
    <xf numFmtId="0" fontId="3" fillId="0" borderId="68" xfId="0" applyFont="1" applyBorder="1" applyAlignment="1">
      <alignment vertical="center" wrapText="1"/>
    </xf>
    <xf numFmtId="0" fontId="12" fillId="0" borderId="68" xfId="0" applyFont="1" applyBorder="1" applyAlignment="1">
      <alignment vertical="center" wrapText="1"/>
    </xf>
    <xf numFmtId="0" fontId="0" fillId="0" borderId="68" xfId="0" applyBorder="1" applyAlignment="1">
      <alignment vertical="center" wrapText="1"/>
    </xf>
    <xf numFmtId="0" fontId="0" fillId="0" borderId="73" xfId="0" applyBorder="1" applyAlignment="1">
      <alignment vertical="center" wrapText="1"/>
    </xf>
    <xf numFmtId="0" fontId="0" fillId="0" borderId="74" xfId="0" applyBorder="1" applyAlignment="1">
      <alignment vertical="center" wrapText="1"/>
    </xf>
    <xf numFmtId="0" fontId="0" fillId="0" borderId="75" xfId="0" applyBorder="1" applyAlignment="1">
      <alignment vertical="center" wrapText="1"/>
    </xf>
    <xf numFmtId="0" fontId="0" fillId="0" borderId="70" xfId="0" applyBorder="1" applyAlignment="1">
      <alignment vertical="center" wrapText="1"/>
    </xf>
    <xf numFmtId="0" fontId="0" fillId="0" borderId="71" xfId="0" applyBorder="1" applyAlignment="1">
      <alignment vertical="center" wrapText="1"/>
    </xf>
    <xf numFmtId="0" fontId="0" fillId="0" borderId="72" xfId="0" applyBorder="1" applyAlignment="1">
      <alignment vertical="center" wrapText="1"/>
    </xf>
    <xf numFmtId="164" fontId="5" fillId="3" borderId="19" xfId="1" applyNumberFormat="1" applyFont="1" applyFill="1" applyBorder="1" applyAlignment="1">
      <alignment horizontal="center" vertical="center" wrapText="1"/>
    </xf>
    <xf numFmtId="164" fontId="5" fillId="3" borderId="24" xfId="1" applyNumberFormat="1" applyFont="1" applyFill="1" applyBorder="1" applyAlignment="1">
      <alignment horizontal="center" vertical="center" wrapText="1"/>
    </xf>
    <xf numFmtId="164" fontId="5" fillId="3" borderId="20" xfId="1" applyNumberFormat="1" applyFont="1" applyFill="1" applyBorder="1" applyAlignment="1">
      <alignment horizontal="center" vertical="center" wrapText="1"/>
    </xf>
    <xf numFmtId="164" fontId="5" fillId="3" borderId="8" xfId="1" applyNumberFormat="1" applyFont="1" applyFill="1" applyBorder="1" applyAlignment="1">
      <alignment horizontal="center" vertical="center" wrapText="1"/>
    </xf>
    <xf numFmtId="164" fontId="5" fillId="3" borderId="38" xfId="1" applyNumberFormat="1" applyFont="1" applyFill="1" applyBorder="1" applyAlignment="1">
      <alignment horizontal="center" vertical="center" wrapText="1"/>
    </xf>
    <xf numFmtId="164" fontId="5" fillId="3" borderId="40" xfId="1" applyNumberFormat="1" applyFont="1" applyFill="1" applyBorder="1" applyAlignment="1">
      <alignment horizontal="center" vertical="center" wrapText="1"/>
    </xf>
    <xf numFmtId="164" fontId="5" fillId="3" borderId="39" xfId="1" applyNumberFormat="1" applyFont="1" applyFill="1" applyBorder="1" applyAlignment="1">
      <alignment horizontal="center" vertical="center" wrapText="1"/>
    </xf>
    <xf numFmtId="164" fontId="5" fillId="3" borderId="11" xfId="1" applyNumberFormat="1" applyFont="1" applyFill="1" applyBorder="1" applyAlignment="1">
      <alignment horizontal="center" vertical="center" wrapText="1"/>
    </xf>
    <xf numFmtId="0" fontId="3" fillId="0" borderId="41" xfId="2" applyFont="1" applyBorder="1" applyAlignment="1">
      <alignment horizontal="center" vertical="center" wrapText="1"/>
    </xf>
    <xf numFmtId="0" fontId="3" fillId="0" borderId="43" xfId="2" applyFont="1" applyBorder="1" applyAlignment="1">
      <alignment horizontal="center" vertical="center" wrapText="1"/>
    </xf>
    <xf numFmtId="0" fontId="3" fillId="0" borderId="45" xfId="2" applyFont="1" applyBorder="1" applyAlignment="1">
      <alignment horizontal="center" vertical="center" wrapText="1"/>
    </xf>
    <xf numFmtId="0" fontId="3" fillId="0" borderId="44" xfId="2" applyFont="1" applyBorder="1" applyAlignment="1">
      <alignment horizontal="center" vertical="center" wrapText="1"/>
    </xf>
    <xf numFmtId="0" fontId="9" fillId="4" borderId="0" xfId="0" applyFont="1" applyFill="1" applyBorder="1" applyAlignment="1">
      <alignment horizontal="left" vertical="center" wrapText="1"/>
    </xf>
    <xf numFmtId="0" fontId="9" fillId="4" borderId="0" xfId="0" applyFont="1" applyFill="1" applyBorder="1" applyAlignment="1">
      <alignment horizontal="left" vertical="center"/>
    </xf>
    <xf numFmtId="0" fontId="3" fillId="0" borderId="41" xfId="2" applyFont="1" applyBorder="1" applyAlignment="1">
      <alignment horizontal="center" vertical="center"/>
    </xf>
    <xf numFmtId="0" fontId="3" fillId="0" borderId="43" xfId="2" applyFont="1" applyBorder="1" applyAlignment="1">
      <alignment horizontal="center" vertical="center"/>
    </xf>
    <xf numFmtId="0" fontId="3" fillId="0" borderId="52" xfId="2" applyFont="1" applyBorder="1" applyAlignment="1">
      <alignment horizontal="center" vertical="center"/>
    </xf>
    <xf numFmtId="0" fontId="9" fillId="4" borderId="0" xfId="0" applyFont="1" applyFill="1" applyBorder="1" applyAlignment="1">
      <alignment horizontal="center" vertical="center" wrapText="1"/>
    </xf>
    <xf numFmtId="0" fontId="4" fillId="2" borderId="61" xfId="0" applyFont="1" applyFill="1" applyBorder="1" applyAlignment="1">
      <alignment horizontal="left" vertical="center" wrapText="1" indent="1"/>
    </xf>
    <xf numFmtId="0" fontId="4" fillId="2" borderId="62" xfId="0" applyFont="1" applyFill="1" applyBorder="1" applyAlignment="1">
      <alignment horizontal="left" vertical="center" wrapText="1" indent="1"/>
    </xf>
    <xf numFmtId="0" fontId="4" fillId="2" borderId="63" xfId="0" applyFont="1" applyFill="1" applyBorder="1" applyAlignment="1">
      <alignment horizontal="left" vertical="center" wrapText="1" indent="1"/>
    </xf>
    <xf numFmtId="0" fontId="8" fillId="4" borderId="0" xfId="0" applyFont="1" applyFill="1" applyBorder="1" applyAlignment="1">
      <alignment horizontal="left" vertical="center" wrapText="1"/>
    </xf>
    <xf numFmtId="164" fontId="5" fillId="3" borderId="83" xfId="1" applyNumberFormat="1" applyFont="1" applyFill="1" applyBorder="1" applyAlignment="1">
      <alignment horizontal="center" vertical="center" wrapText="1"/>
    </xf>
    <xf numFmtId="164" fontId="5" fillId="3" borderId="84" xfId="1" applyNumberFormat="1" applyFont="1" applyFill="1" applyBorder="1" applyAlignment="1">
      <alignment horizontal="center" vertical="center" wrapText="1"/>
    </xf>
  </cellXfs>
  <cellStyles count="4">
    <cellStyle name="Millares" xfId="1" builtinId="3"/>
    <cellStyle name="Normal" xfId="0" builtinId="0"/>
    <cellStyle name="Normal 2" xfId="2" xr:uid="{00000000-0005-0000-0000-000002000000}"/>
    <cellStyle name="Porcentaje" xfId="3" builtinId="5"/>
  </cellStyles>
  <dxfs count="1">
    <dxf>
      <font>
        <color rgb="FF9C0006"/>
      </font>
      <fill>
        <patternFill>
          <bgColor rgb="FFFFC7CE"/>
        </patternFill>
      </fill>
    </dxf>
  </dxfs>
  <tableStyles count="0" defaultTableStyle="TableStyleMedium2" defaultPivotStyle="PivotStyleLight16"/>
  <colors>
    <mruColors>
      <color rgb="FF7F7F7F"/>
      <color rgb="FFFFFFCC"/>
      <color rgb="FFFF6D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0.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4.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5.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6.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7.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8.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1" Type="http://schemas.openxmlformats.org/officeDocument/2006/relationships/image" Target="../media/image1.tiff"/></Relationships>
</file>

<file path=xl/drawings/_rels/drawing5.xml.rels><?xml version="1.0" encoding="UTF-8" standalone="yes"?>
<Relationships xmlns="http://schemas.openxmlformats.org/package/2006/relationships"><Relationship Id="rId1" Type="http://schemas.openxmlformats.org/officeDocument/2006/relationships/image" Target="../media/image1.tiff"/></Relationships>
</file>

<file path=xl/drawings/_rels/drawing6.xml.rels><?xml version="1.0" encoding="UTF-8" standalone="yes"?>
<Relationships xmlns="http://schemas.openxmlformats.org/package/2006/relationships"><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1" Type="http://schemas.openxmlformats.org/officeDocument/2006/relationships/image" Target="../media/image1.tiff"/></Relationships>
</file>

<file path=xl/drawings/_rels/drawing9.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28575</xdr:rowOff>
    </xdr:from>
    <xdr:to>
      <xdr:col>5</xdr:col>
      <xdr:colOff>966216</xdr:colOff>
      <xdr:row>3</xdr:row>
      <xdr:rowOff>65151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28575"/>
          <a:ext cx="5919216" cy="5699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3</xdr:col>
      <xdr:colOff>709041</xdr:colOff>
      <xdr:row>3</xdr:row>
      <xdr:rowOff>141351</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
          <a:ext cx="5919216" cy="5699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3</xdr:col>
      <xdr:colOff>709041</xdr:colOff>
      <xdr:row>3</xdr:row>
      <xdr:rowOff>141351</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
          <a:ext cx="5919216" cy="5699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3</xdr:col>
      <xdr:colOff>1090041</xdr:colOff>
      <xdr:row>3</xdr:row>
      <xdr:rowOff>141351</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
          <a:ext cx="5919216" cy="5699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3</xdr:col>
      <xdr:colOff>1090041</xdr:colOff>
      <xdr:row>3</xdr:row>
      <xdr:rowOff>141351</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
          <a:ext cx="5919216" cy="5699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3</xdr:col>
      <xdr:colOff>451866</xdr:colOff>
      <xdr:row>3</xdr:row>
      <xdr:rowOff>141351</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
          <a:ext cx="5919216" cy="5699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2</xdr:col>
      <xdr:colOff>1080516</xdr:colOff>
      <xdr:row>3</xdr:row>
      <xdr:rowOff>141351</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
          <a:ext cx="5919216" cy="5699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2</xdr:col>
      <xdr:colOff>1080516</xdr:colOff>
      <xdr:row>3</xdr:row>
      <xdr:rowOff>141351</xdr:rowOff>
    </xdr:to>
    <xdr:pic>
      <xdr:nvPicPr>
        <xdr:cNvPr id="2" name="Imagen 1">
          <a:extLst>
            <a:ext uri="{FF2B5EF4-FFF2-40B4-BE49-F238E27FC236}">
              <a16:creationId xmlns:a16="http://schemas.microsoft.com/office/drawing/2014/main" id="{14915750-8C2D-4ACE-A80A-8563D7D773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
          <a:ext cx="5919216" cy="5699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3</xdr:col>
      <xdr:colOff>518541</xdr:colOff>
      <xdr:row>3</xdr:row>
      <xdr:rowOff>141351</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
          <a:ext cx="5919216" cy="56997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2</xdr:col>
      <xdr:colOff>1080516</xdr:colOff>
      <xdr:row>3</xdr:row>
      <xdr:rowOff>141351</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
          <a:ext cx="5919216" cy="5699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4</xdr:col>
      <xdr:colOff>156591</xdr:colOff>
      <xdr:row>3</xdr:row>
      <xdr:rowOff>141351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
          <a:ext cx="5919216" cy="5699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4</xdr:col>
      <xdr:colOff>156591</xdr:colOff>
      <xdr:row>3</xdr:row>
      <xdr:rowOff>141351</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
          <a:ext cx="5919216" cy="5699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4</xdr:col>
      <xdr:colOff>366141</xdr:colOff>
      <xdr:row>3</xdr:row>
      <xdr:rowOff>141351</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
          <a:ext cx="5919216" cy="5699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4</xdr:col>
      <xdr:colOff>270891</xdr:colOff>
      <xdr:row>3</xdr:row>
      <xdr:rowOff>141351</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
          <a:ext cx="5919216" cy="5699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5</xdr:col>
      <xdr:colOff>328041</xdr:colOff>
      <xdr:row>3</xdr:row>
      <xdr:rowOff>141351</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
          <a:ext cx="5919216" cy="5699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5</xdr:col>
      <xdr:colOff>328041</xdr:colOff>
      <xdr:row>3</xdr:row>
      <xdr:rowOff>141351</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
          <a:ext cx="5919216" cy="5699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4</xdr:col>
      <xdr:colOff>175641</xdr:colOff>
      <xdr:row>3</xdr:row>
      <xdr:rowOff>141351</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
          <a:ext cx="5919216" cy="5699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4</xdr:col>
      <xdr:colOff>175641</xdr:colOff>
      <xdr:row>3</xdr:row>
      <xdr:rowOff>141351</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5"/>
          <a:ext cx="5919216" cy="56997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32"/>
  <sheetViews>
    <sheetView showGridLines="0" tabSelected="1" zoomScale="90" zoomScaleNormal="90" workbookViewId="0">
      <selection activeCell="B26" sqref="B26:H26"/>
    </sheetView>
  </sheetViews>
  <sheetFormatPr baseColWidth="10" defaultRowHeight="15" x14ac:dyDescent="0.25"/>
  <cols>
    <col min="1" max="1" width="29.5703125" style="1" bestFit="1" customWidth="1"/>
    <col min="2" max="5" width="11.42578125" style="1"/>
    <col min="6" max="6" width="15.7109375" style="1" customWidth="1"/>
    <col min="7" max="8" width="11.42578125" style="1"/>
    <col min="9" max="9" width="29.5703125" style="1" bestFit="1" customWidth="1"/>
    <col min="10" max="13" width="11.42578125" style="1"/>
    <col min="14" max="14" width="15.7109375" style="1" customWidth="1"/>
    <col min="15" max="16" width="11.42578125" style="1"/>
    <col min="17" max="17" width="1.28515625" style="1" customWidth="1"/>
    <col min="18" max="16384" width="11.42578125" style="1"/>
  </cols>
  <sheetData>
    <row r="1" spans="1:16" ht="12" customHeight="1" x14ac:dyDescent="0.25"/>
    <row r="2" spans="1:16" x14ac:dyDescent="0.25">
      <c r="A2" s="22"/>
      <c r="B2" s="22"/>
      <c r="C2" s="22"/>
      <c r="D2" s="22"/>
      <c r="E2" s="22"/>
      <c r="F2" s="22"/>
      <c r="G2" s="22"/>
      <c r="H2" s="22"/>
      <c r="I2" s="22"/>
      <c r="J2" s="22"/>
      <c r="K2" s="22"/>
      <c r="L2" s="22"/>
      <c r="M2" s="22"/>
      <c r="N2" s="22"/>
      <c r="O2" s="22"/>
      <c r="P2" s="22"/>
    </row>
    <row r="3" spans="1:16" x14ac:dyDescent="0.25">
      <c r="A3" s="22"/>
      <c r="B3" s="22"/>
      <c r="C3" s="22"/>
      <c r="D3" s="22"/>
      <c r="E3" s="22"/>
      <c r="F3" s="22"/>
      <c r="G3" s="22"/>
      <c r="H3" s="22"/>
      <c r="I3" s="22"/>
      <c r="J3" s="22"/>
      <c r="K3" s="22"/>
      <c r="L3" s="22"/>
      <c r="M3" s="22"/>
      <c r="N3" s="22"/>
      <c r="O3" s="22"/>
      <c r="P3" s="22"/>
    </row>
    <row r="4" spans="1:16" x14ac:dyDescent="0.25">
      <c r="A4" s="22"/>
      <c r="B4" s="22"/>
      <c r="C4" s="22"/>
      <c r="D4" s="22"/>
      <c r="E4" s="22"/>
      <c r="F4" s="22"/>
      <c r="G4" s="22"/>
      <c r="H4" s="22"/>
      <c r="I4" s="22"/>
      <c r="J4" s="22"/>
      <c r="K4" s="22"/>
      <c r="L4" s="22"/>
      <c r="M4" s="22"/>
      <c r="N4" s="22"/>
      <c r="O4" s="22"/>
      <c r="P4" s="22"/>
    </row>
    <row r="5" spans="1:16" ht="3" customHeight="1" thickBot="1" x14ac:dyDescent="0.3">
      <c r="A5" s="22"/>
      <c r="B5" s="22"/>
      <c r="C5" s="22"/>
      <c r="D5" s="22"/>
      <c r="E5" s="22"/>
      <c r="F5" s="22"/>
      <c r="G5" s="22"/>
      <c r="H5" s="22"/>
      <c r="I5" s="22"/>
      <c r="J5" s="22"/>
      <c r="K5" s="22"/>
      <c r="L5" s="22"/>
      <c r="M5" s="22"/>
      <c r="N5" s="22"/>
      <c r="O5" s="22"/>
      <c r="P5" s="22"/>
    </row>
    <row r="6" spans="1:16" ht="55.5" customHeight="1" thickBot="1" x14ac:dyDescent="0.3">
      <c r="A6" s="37" t="s">
        <v>0</v>
      </c>
      <c r="B6" s="39"/>
      <c r="C6" s="39"/>
      <c r="D6" s="39"/>
      <c r="E6" s="39"/>
      <c r="F6" s="39"/>
      <c r="G6" s="39"/>
      <c r="H6" s="39"/>
      <c r="I6" s="41" t="s">
        <v>1</v>
      </c>
      <c r="J6" s="39"/>
      <c r="K6" s="39"/>
      <c r="L6" s="39"/>
      <c r="M6" s="39"/>
      <c r="N6" s="39"/>
      <c r="O6" s="39"/>
      <c r="P6" s="40"/>
    </row>
    <row r="7" spans="1:16" ht="178.5" customHeight="1" thickBot="1" x14ac:dyDescent="0.3">
      <c r="A7" s="177" t="s">
        <v>398</v>
      </c>
      <c r="B7" s="178"/>
      <c r="C7" s="178"/>
      <c r="D7" s="178"/>
      <c r="E7" s="178"/>
      <c r="F7" s="178"/>
      <c r="G7" s="178"/>
      <c r="H7" s="178"/>
      <c r="I7" s="179" t="s">
        <v>397</v>
      </c>
      <c r="J7" s="178"/>
      <c r="K7" s="178"/>
      <c r="L7" s="178"/>
      <c r="M7" s="178"/>
      <c r="N7" s="178"/>
      <c r="O7" s="178"/>
      <c r="P7" s="180"/>
    </row>
    <row r="8" spans="1:16" ht="9.9499999999999993" customHeight="1" thickBot="1" x14ac:dyDescent="0.3"/>
    <row r="9" spans="1:16" ht="39" customHeight="1" thickBot="1" x14ac:dyDescent="0.3">
      <c r="A9" s="42" t="s">
        <v>3</v>
      </c>
      <c r="B9" s="43"/>
      <c r="C9" s="43"/>
      <c r="D9" s="43"/>
      <c r="E9" s="43"/>
      <c r="F9" s="43"/>
      <c r="G9" s="43"/>
      <c r="H9" s="43"/>
      <c r="I9" s="44" t="s">
        <v>2</v>
      </c>
      <c r="J9" s="43"/>
      <c r="K9" s="43"/>
      <c r="L9" s="43"/>
      <c r="M9" s="43"/>
      <c r="N9" s="43"/>
      <c r="O9" s="43"/>
      <c r="P9" s="45"/>
    </row>
    <row r="10" spans="1:16" ht="7.5" customHeight="1" x14ac:dyDescent="0.25">
      <c r="I10" s="2"/>
    </row>
    <row r="11" spans="1:16" ht="32.25" customHeight="1" x14ac:dyDescent="0.25">
      <c r="A11" s="108" t="s">
        <v>356</v>
      </c>
      <c r="B11" s="183" t="s">
        <v>399</v>
      </c>
      <c r="C11" s="183"/>
      <c r="D11" s="183"/>
      <c r="E11" s="183"/>
      <c r="F11" s="183"/>
      <c r="G11" s="183"/>
      <c r="H11" s="183"/>
      <c r="I11" s="108" t="s">
        <v>372</v>
      </c>
      <c r="J11" s="181" t="s">
        <v>424</v>
      </c>
      <c r="K11" s="182"/>
      <c r="L11" s="182"/>
      <c r="M11" s="182"/>
      <c r="N11" s="182"/>
      <c r="O11" s="182"/>
      <c r="P11" s="182"/>
    </row>
    <row r="12" spans="1:16" ht="36" customHeight="1" x14ac:dyDescent="0.25">
      <c r="A12" s="109" t="s">
        <v>357</v>
      </c>
      <c r="B12" s="175" t="s">
        <v>401</v>
      </c>
      <c r="C12" s="175"/>
      <c r="D12" s="175"/>
      <c r="E12" s="175"/>
      <c r="F12" s="175"/>
      <c r="G12" s="175"/>
      <c r="H12" s="175"/>
      <c r="I12" s="109" t="s">
        <v>373</v>
      </c>
      <c r="J12" s="175" t="s">
        <v>418</v>
      </c>
      <c r="K12" s="175"/>
      <c r="L12" s="175"/>
      <c r="M12" s="175"/>
      <c r="N12" s="175"/>
      <c r="O12" s="175"/>
      <c r="P12" s="175"/>
    </row>
    <row r="13" spans="1:16" ht="27.75" customHeight="1" x14ac:dyDescent="0.25">
      <c r="A13" s="109" t="s">
        <v>358</v>
      </c>
      <c r="B13" s="175" t="s">
        <v>400</v>
      </c>
      <c r="C13" s="175"/>
      <c r="D13" s="175"/>
      <c r="E13" s="175"/>
      <c r="F13" s="175"/>
      <c r="G13" s="175"/>
      <c r="H13" s="175"/>
      <c r="I13" s="109" t="s">
        <v>374</v>
      </c>
      <c r="J13" s="175" t="s">
        <v>421</v>
      </c>
      <c r="K13" s="175"/>
      <c r="L13" s="175"/>
      <c r="M13" s="175"/>
      <c r="N13" s="175"/>
      <c r="O13" s="175"/>
      <c r="P13" s="175"/>
    </row>
    <row r="14" spans="1:16" ht="28.5" customHeight="1" x14ac:dyDescent="0.25">
      <c r="A14" s="109" t="s">
        <v>359</v>
      </c>
      <c r="B14" s="175" t="s">
        <v>402</v>
      </c>
      <c r="C14" s="175"/>
      <c r="D14" s="175"/>
      <c r="E14" s="175"/>
      <c r="F14" s="175"/>
      <c r="G14" s="175"/>
      <c r="H14" s="175"/>
      <c r="I14" s="109" t="s">
        <v>375</v>
      </c>
      <c r="J14" s="175" t="s">
        <v>422</v>
      </c>
      <c r="K14" s="175"/>
      <c r="L14" s="175"/>
      <c r="M14" s="175"/>
      <c r="N14" s="175"/>
      <c r="O14" s="175"/>
      <c r="P14" s="175"/>
    </row>
    <row r="15" spans="1:16" ht="18.75" customHeight="1" x14ac:dyDescent="0.25">
      <c r="A15" s="109" t="s">
        <v>360</v>
      </c>
      <c r="B15" s="175" t="s">
        <v>403</v>
      </c>
      <c r="C15" s="175"/>
      <c r="D15" s="175"/>
      <c r="E15" s="175"/>
      <c r="F15" s="175"/>
      <c r="G15" s="175"/>
      <c r="H15" s="175"/>
      <c r="I15" s="109" t="s">
        <v>376</v>
      </c>
      <c r="J15" s="175" t="s">
        <v>423</v>
      </c>
      <c r="K15" s="175"/>
      <c r="L15" s="175"/>
      <c r="M15" s="175"/>
      <c r="N15" s="175"/>
      <c r="O15" s="175"/>
      <c r="P15" s="175"/>
    </row>
    <row r="16" spans="1:16" ht="15" customHeight="1" x14ac:dyDescent="0.25">
      <c r="A16" s="109" t="s">
        <v>361</v>
      </c>
      <c r="B16" s="175" t="s">
        <v>404</v>
      </c>
      <c r="C16" s="175"/>
      <c r="D16" s="175"/>
      <c r="E16" s="175"/>
      <c r="F16" s="175"/>
      <c r="G16" s="175"/>
      <c r="H16" s="175"/>
      <c r="I16" s="109" t="s">
        <v>377</v>
      </c>
      <c r="J16" s="175" t="s">
        <v>420</v>
      </c>
      <c r="K16" s="175"/>
      <c r="L16" s="175"/>
      <c r="M16" s="175"/>
      <c r="N16" s="175"/>
      <c r="O16" s="175"/>
      <c r="P16" s="175"/>
    </row>
    <row r="17" spans="1:16" ht="28.5" customHeight="1" x14ac:dyDescent="0.25">
      <c r="A17" s="109" t="s">
        <v>362</v>
      </c>
      <c r="B17" s="175" t="s">
        <v>405</v>
      </c>
      <c r="C17" s="175"/>
      <c r="D17" s="175"/>
      <c r="E17" s="175"/>
      <c r="F17" s="175"/>
      <c r="G17" s="175"/>
      <c r="H17" s="175"/>
      <c r="I17" s="109" t="s">
        <v>378</v>
      </c>
      <c r="J17" s="175" t="s">
        <v>419</v>
      </c>
      <c r="K17" s="175"/>
      <c r="L17" s="175"/>
      <c r="M17" s="175"/>
      <c r="N17" s="175"/>
      <c r="O17" s="175"/>
      <c r="P17" s="175"/>
    </row>
    <row r="18" spans="1:16" ht="31.5" customHeight="1" x14ac:dyDescent="0.25">
      <c r="A18" s="109" t="s">
        <v>364</v>
      </c>
      <c r="B18" s="175" t="s">
        <v>406</v>
      </c>
      <c r="C18" s="175"/>
      <c r="D18" s="175"/>
      <c r="E18" s="175"/>
      <c r="F18" s="175"/>
      <c r="G18" s="175"/>
      <c r="H18" s="175"/>
      <c r="I18" s="109" t="s">
        <v>379</v>
      </c>
      <c r="J18" s="175" t="s">
        <v>425</v>
      </c>
      <c r="K18" s="175"/>
      <c r="L18" s="175"/>
      <c r="M18" s="175"/>
      <c r="N18" s="175"/>
      <c r="O18" s="175"/>
      <c r="P18" s="175"/>
    </row>
    <row r="19" spans="1:16" ht="33.75" customHeight="1" x14ac:dyDescent="0.25">
      <c r="A19" s="109" t="s">
        <v>365</v>
      </c>
      <c r="B19" s="175" t="s">
        <v>407</v>
      </c>
      <c r="C19" s="175"/>
      <c r="D19" s="175"/>
      <c r="E19" s="175"/>
      <c r="F19" s="175"/>
      <c r="G19" s="175"/>
      <c r="H19" s="175"/>
      <c r="I19" s="109" t="s">
        <v>380</v>
      </c>
      <c r="J19" s="175" t="s">
        <v>426</v>
      </c>
      <c r="K19" s="175"/>
      <c r="L19" s="175"/>
      <c r="M19" s="175"/>
      <c r="N19" s="175"/>
      <c r="O19" s="175"/>
      <c r="P19" s="175"/>
    </row>
    <row r="20" spans="1:16" ht="25.5" customHeight="1" x14ac:dyDescent="0.25">
      <c r="A20" s="109" t="s">
        <v>366</v>
      </c>
      <c r="B20" s="175" t="s">
        <v>411</v>
      </c>
      <c r="C20" s="175"/>
      <c r="D20" s="175"/>
      <c r="E20" s="175"/>
      <c r="F20" s="175"/>
      <c r="G20" s="175"/>
      <c r="H20" s="175"/>
      <c r="I20" s="109" t="s">
        <v>381</v>
      </c>
      <c r="J20" s="175" t="s">
        <v>427</v>
      </c>
      <c r="K20" s="175"/>
      <c r="L20" s="175"/>
      <c r="M20" s="175"/>
      <c r="N20" s="175"/>
      <c r="O20" s="175"/>
      <c r="P20" s="175"/>
    </row>
    <row r="21" spans="1:16" ht="27" customHeight="1" x14ac:dyDescent="0.25">
      <c r="A21" s="109" t="s">
        <v>367</v>
      </c>
      <c r="B21" s="175" t="s">
        <v>409</v>
      </c>
      <c r="C21" s="175"/>
      <c r="D21" s="175"/>
      <c r="E21" s="175"/>
      <c r="F21" s="175"/>
      <c r="G21" s="175"/>
      <c r="H21" s="175"/>
      <c r="I21" s="109" t="s">
        <v>382</v>
      </c>
      <c r="J21" s="175" t="s">
        <v>428</v>
      </c>
      <c r="K21" s="175"/>
      <c r="L21" s="175"/>
      <c r="M21" s="175"/>
      <c r="N21" s="175"/>
      <c r="O21" s="175"/>
      <c r="P21" s="175"/>
    </row>
    <row r="22" spans="1:16" ht="28.5" customHeight="1" x14ac:dyDescent="0.25">
      <c r="A22" s="109" t="s">
        <v>363</v>
      </c>
      <c r="B22" s="175" t="s">
        <v>408</v>
      </c>
      <c r="C22" s="175"/>
      <c r="D22" s="175"/>
      <c r="E22" s="175"/>
      <c r="F22" s="175"/>
      <c r="G22" s="175"/>
      <c r="H22" s="175"/>
      <c r="I22" s="109" t="s">
        <v>383</v>
      </c>
      <c r="J22" s="175" t="s">
        <v>429</v>
      </c>
      <c r="K22" s="175"/>
      <c r="L22" s="175"/>
      <c r="M22" s="175"/>
      <c r="N22" s="175"/>
      <c r="O22" s="175"/>
      <c r="P22" s="175"/>
    </row>
    <row r="23" spans="1:16" ht="30.75" customHeight="1" x14ac:dyDescent="0.25">
      <c r="A23" s="109" t="s">
        <v>368</v>
      </c>
      <c r="B23" s="175" t="s">
        <v>410</v>
      </c>
      <c r="C23" s="175"/>
      <c r="D23" s="175"/>
      <c r="E23" s="175"/>
      <c r="F23" s="175"/>
      <c r="G23" s="175"/>
      <c r="H23" s="175"/>
      <c r="I23" s="109" t="s">
        <v>384</v>
      </c>
      <c r="J23" s="175" t="s">
        <v>430</v>
      </c>
      <c r="K23" s="175"/>
      <c r="L23" s="175"/>
      <c r="M23" s="175"/>
      <c r="N23" s="175"/>
      <c r="O23" s="175"/>
      <c r="P23" s="175"/>
    </row>
    <row r="24" spans="1:16" ht="18.75" customHeight="1" x14ac:dyDescent="0.25">
      <c r="A24" s="109" t="s">
        <v>369</v>
      </c>
      <c r="B24" s="175" t="s">
        <v>412</v>
      </c>
      <c r="C24" s="175"/>
      <c r="D24" s="175"/>
      <c r="E24" s="175"/>
      <c r="F24" s="175"/>
      <c r="G24" s="175"/>
      <c r="H24" s="175"/>
      <c r="I24" s="109" t="s">
        <v>385</v>
      </c>
      <c r="J24" s="175" t="s">
        <v>431</v>
      </c>
      <c r="K24" s="175"/>
      <c r="L24" s="175"/>
      <c r="M24" s="175"/>
      <c r="N24" s="175"/>
      <c r="O24" s="175"/>
      <c r="P24" s="175"/>
    </row>
    <row r="25" spans="1:16" ht="33" customHeight="1" x14ac:dyDescent="0.25">
      <c r="A25" s="109" t="s">
        <v>454</v>
      </c>
      <c r="B25" s="175" t="s">
        <v>480</v>
      </c>
      <c r="C25" s="175"/>
      <c r="D25" s="175"/>
      <c r="E25" s="175"/>
      <c r="F25" s="175"/>
      <c r="G25" s="175"/>
      <c r="H25" s="175"/>
      <c r="I25" s="109" t="s">
        <v>456</v>
      </c>
      <c r="J25" s="175" t="s">
        <v>455</v>
      </c>
      <c r="K25" s="175"/>
      <c r="L25" s="175"/>
      <c r="M25" s="175"/>
      <c r="N25" s="175"/>
      <c r="O25" s="175"/>
      <c r="P25" s="175"/>
    </row>
    <row r="26" spans="1:16" ht="15" customHeight="1" x14ac:dyDescent="0.25">
      <c r="A26" s="109" t="s">
        <v>370</v>
      </c>
      <c r="B26" s="175" t="s">
        <v>479</v>
      </c>
      <c r="C26" s="175"/>
      <c r="D26" s="175"/>
      <c r="E26" s="175"/>
      <c r="F26" s="175"/>
      <c r="G26" s="175"/>
      <c r="H26" s="175"/>
      <c r="I26" s="109" t="s">
        <v>386</v>
      </c>
      <c r="J26" s="175" t="s">
        <v>432</v>
      </c>
      <c r="K26" s="175"/>
      <c r="L26" s="175"/>
      <c r="M26" s="175"/>
      <c r="N26" s="175"/>
      <c r="O26" s="175"/>
      <c r="P26" s="175"/>
    </row>
    <row r="27" spans="1:16" x14ac:dyDescent="0.25">
      <c r="A27" s="110" t="s">
        <v>371</v>
      </c>
      <c r="B27" s="176" t="s">
        <v>389</v>
      </c>
      <c r="C27" s="176"/>
      <c r="D27" s="176"/>
      <c r="E27" s="176"/>
      <c r="F27" s="176"/>
      <c r="G27" s="176"/>
      <c r="H27" s="176"/>
      <c r="I27" s="110" t="s">
        <v>387</v>
      </c>
      <c r="J27" s="176" t="s">
        <v>433</v>
      </c>
      <c r="K27" s="176"/>
      <c r="L27" s="176"/>
      <c r="M27" s="176"/>
      <c r="N27" s="176"/>
      <c r="O27" s="176"/>
      <c r="P27" s="176"/>
    </row>
    <row r="28" spans="1:16" ht="9.9499999999999993" customHeight="1" thickBot="1" x14ac:dyDescent="0.3">
      <c r="I28" s="103"/>
    </row>
    <row r="29" spans="1:16" ht="54" customHeight="1" thickBot="1" x14ac:dyDescent="0.3">
      <c r="A29" s="42" t="s">
        <v>4</v>
      </c>
      <c r="B29" s="43"/>
      <c r="C29" s="43"/>
      <c r="D29" s="43"/>
      <c r="E29" s="43"/>
      <c r="F29" s="43"/>
      <c r="G29" s="43"/>
      <c r="H29" s="43"/>
      <c r="I29" s="44" t="s">
        <v>5</v>
      </c>
      <c r="J29" s="43"/>
      <c r="K29" s="43"/>
      <c r="L29" s="43"/>
      <c r="M29" s="43"/>
      <c r="N29" s="43"/>
      <c r="O29" s="43"/>
      <c r="P29" s="45"/>
    </row>
    <row r="30" spans="1:16" ht="7.5" customHeight="1" x14ac:dyDescent="0.25">
      <c r="I30" s="2"/>
    </row>
    <row r="31" spans="1:16" ht="33" customHeight="1" x14ac:dyDescent="0.25">
      <c r="A31" s="9"/>
      <c r="B31" s="187" t="s">
        <v>413</v>
      </c>
      <c r="C31" s="188"/>
      <c r="D31" s="188"/>
      <c r="E31" s="188"/>
      <c r="F31" s="188"/>
      <c r="G31" s="188"/>
      <c r="H31" s="189"/>
      <c r="I31" s="9"/>
      <c r="J31" s="187" t="s">
        <v>415</v>
      </c>
      <c r="K31" s="188"/>
      <c r="L31" s="188"/>
      <c r="M31" s="188"/>
      <c r="N31" s="188"/>
      <c r="O31" s="188"/>
      <c r="P31" s="189"/>
    </row>
    <row r="32" spans="1:16" ht="36" customHeight="1" x14ac:dyDescent="0.25">
      <c r="A32" s="3"/>
      <c r="B32" s="184" t="s">
        <v>414</v>
      </c>
      <c r="C32" s="185"/>
      <c r="D32" s="185"/>
      <c r="E32" s="185"/>
      <c r="F32" s="185"/>
      <c r="G32" s="185"/>
      <c r="H32" s="186"/>
      <c r="I32" s="3"/>
      <c r="J32" s="184" t="s">
        <v>416</v>
      </c>
      <c r="K32" s="185"/>
      <c r="L32" s="185"/>
      <c r="M32" s="185"/>
      <c r="N32" s="185"/>
      <c r="O32" s="185"/>
      <c r="P32" s="186"/>
    </row>
  </sheetData>
  <mergeCells count="40">
    <mergeCell ref="J32:P32"/>
    <mergeCell ref="B32:H32"/>
    <mergeCell ref="B31:H31"/>
    <mergeCell ref="J31:P31"/>
    <mergeCell ref="J15:P15"/>
    <mergeCell ref="B15:H15"/>
    <mergeCell ref="B16:H16"/>
    <mergeCell ref="J16:P16"/>
    <mergeCell ref="B17:H17"/>
    <mergeCell ref="J17:P17"/>
    <mergeCell ref="B18:H18"/>
    <mergeCell ref="J18:P18"/>
    <mergeCell ref="B19:H19"/>
    <mergeCell ref="J19:P19"/>
    <mergeCell ref="B20:H20"/>
    <mergeCell ref="J20:P20"/>
    <mergeCell ref="J11:P11"/>
    <mergeCell ref="J12:P12"/>
    <mergeCell ref="J13:P13"/>
    <mergeCell ref="J14:P14"/>
    <mergeCell ref="B11:H11"/>
    <mergeCell ref="B12:H12"/>
    <mergeCell ref="B13:H13"/>
    <mergeCell ref="B14:H14"/>
    <mergeCell ref="B25:H25"/>
    <mergeCell ref="J25:P25"/>
    <mergeCell ref="B27:H27"/>
    <mergeCell ref="J27:P27"/>
    <mergeCell ref="A7:H7"/>
    <mergeCell ref="I7:P7"/>
    <mergeCell ref="B23:H23"/>
    <mergeCell ref="J23:P23"/>
    <mergeCell ref="B24:H24"/>
    <mergeCell ref="J24:P24"/>
    <mergeCell ref="B26:H26"/>
    <mergeCell ref="J26:P26"/>
    <mergeCell ref="B21:H21"/>
    <mergeCell ref="J21:P21"/>
    <mergeCell ref="B22:H22"/>
    <mergeCell ref="J22:P22"/>
  </mergeCells>
  <printOptions horizontalCentered="1"/>
  <pageMargins left="0.70866141732283472" right="0.70866141732283472" top="0.74803149606299213" bottom="0.74803149606299213" header="0.31496062992125984" footer="0.31496062992125984"/>
  <pageSetup paperSize="9" scale="53" orientation="landscape" verticalDpi="0" r:id="rId1"/>
  <headerFooter>
    <oddFooter>&amp;L&amp;D&amp;RPágina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5"/>
  <sheetViews>
    <sheetView showGridLines="0" zoomScaleNormal="100" workbookViewId="0"/>
  </sheetViews>
  <sheetFormatPr baseColWidth="10" defaultRowHeight="15" x14ac:dyDescent="0.25"/>
  <cols>
    <col min="1" max="1" width="17.7109375" style="1" customWidth="1"/>
    <col min="2" max="2" width="45.5703125" style="1" customWidth="1"/>
    <col min="3" max="3" width="15.5703125" style="5" bestFit="1" customWidth="1"/>
    <col min="4" max="9" width="14.5703125" style="5" bestFit="1" customWidth="1"/>
    <col min="10" max="16384" width="11.42578125" style="1"/>
  </cols>
  <sheetData>
    <row r="1" spans="1:9" ht="5.0999999999999996" customHeight="1" x14ac:dyDescent="0.25">
      <c r="A1" s="22"/>
      <c r="B1" s="22"/>
      <c r="C1" s="113"/>
      <c r="D1" s="113"/>
      <c r="E1" s="113"/>
      <c r="F1" s="113"/>
      <c r="G1" s="113"/>
      <c r="H1" s="113"/>
      <c r="I1" s="113"/>
    </row>
    <row r="2" spans="1:9" x14ac:dyDescent="0.25">
      <c r="A2" s="22"/>
      <c r="B2" s="22"/>
      <c r="C2" s="113"/>
      <c r="D2" s="113"/>
      <c r="E2" s="113"/>
      <c r="F2" s="113"/>
      <c r="G2" s="113"/>
      <c r="H2" s="113"/>
      <c r="I2" s="113"/>
    </row>
    <row r="3" spans="1:9" x14ac:dyDescent="0.25">
      <c r="A3" s="22"/>
      <c r="B3" s="22"/>
      <c r="C3" s="113"/>
      <c r="D3" s="113"/>
      <c r="E3" s="113"/>
      <c r="F3" s="113"/>
      <c r="G3" s="113"/>
      <c r="H3" s="113"/>
      <c r="I3" s="113"/>
    </row>
    <row r="4" spans="1:9" x14ac:dyDescent="0.25">
      <c r="A4" s="22"/>
      <c r="B4" s="22"/>
      <c r="C4" s="113"/>
      <c r="D4" s="113"/>
      <c r="E4" s="113"/>
      <c r="F4" s="113"/>
      <c r="G4" s="113"/>
      <c r="H4" s="113"/>
      <c r="I4" s="113"/>
    </row>
    <row r="5" spans="1:9" ht="5.0999999999999996" customHeight="1" thickBot="1" x14ac:dyDescent="0.3">
      <c r="A5" s="22"/>
      <c r="B5" s="22"/>
      <c r="C5" s="113"/>
      <c r="D5" s="113"/>
      <c r="E5" s="113"/>
      <c r="F5" s="113"/>
      <c r="G5" s="113"/>
      <c r="H5" s="113"/>
      <c r="I5" s="113"/>
    </row>
    <row r="6" spans="1:9" ht="33" customHeight="1" thickBot="1" x14ac:dyDescent="0.3">
      <c r="A6" s="37" t="s">
        <v>320</v>
      </c>
      <c r="B6" s="38"/>
      <c r="C6" s="39"/>
      <c r="D6" s="39"/>
      <c r="E6" s="39"/>
      <c r="F6" s="39"/>
      <c r="G6" s="39"/>
      <c r="H6" s="39"/>
      <c r="I6" s="40"/>
    </row>
    <row r="7" spans="1:9" ht="5.0999999999999996" customHeight="1" x14ac:dyDescent="0.25"/>
    <row r="8" spans="1:9" ht="27.75" customHeight="1" x14ac:dyDescent="0.25">
      <c r="A8" s="96" t="s">
        <v>341</v>
      </c>
      <c r="B8" s="23"/>
      <c r="C8" s="24"/>
      <c r="D8" s="24"/>
      <c r="E8" s="24"/>
      <c r="F8" s="24"/>
      <c r="G8" s="24"/>
      <c r="H8" s="24"/>
      <c r="I8" s="24"/>
    </row>
    <row r="9" spans="1:9" ht="5.0999999999999996" customHeight="1" thickBot="1" x14ac:dyDescent="0.3"/>
    <row r="10" spans="1:9" ht="15" customHeight="1" x14ac:dyDescent="0.25">
      <c r="A10" s="194" t="s">
        <v>317</v>
      </c>
      <c r="B10" s="196" t="s">
        <v>317</v>
      </c>
      <c r="C10" s="27" t="s">
        <v>13</v>
      </c>
      <c r="D10" s="28"/>
      <c r="E10" s="28"/>
      <c r="F10" s="28"/>
      <c r="G10" s="28"/>
      <c r="H10" s="28"/>
      <c r="I10" s="29"/>
    </row>
    <row r="11" spans="1:9" ht="33" customHeight="1" x14ac:dyDescent="0.25">
      <c r="A11" s="195"/>
      <c r="B11" s="197"/>
      <c r="C11" s="25">
        <v>2020</v>
      </c>
      <c r="D11" s="26" t="s">
        <v>61</v>
      </c>
      <c r="E11" s="26" t="s">
        <v>62</v>
      </c>
      <c r="F11" s="26" t="s">
        <v>63</v>
      </c>
      <c r="G11" s="26" t="s">
        <v>64</v>
      </c>
      <c r="H11" s="26" t="s">
        <v>65</v>
      </c>
      <c r="I11" s="30" t="s">
        <v>66</v>
      </c>
    </row>
    <row r="12" spans="1:9" s="5" customFormat="1" ht="15" customHeight="1" x14ac:dyDescent="0.25">
      <c r="A12" s="31" t="s">
        <v>15</v>
      </c>
      <c r="B12" s="4" t="s">
        <v>33</v>
      </c>
      <c r="C12" s="52">
        <f>Input!C46</f>
        <v>145693.46036562356</v>
      </c>
      <c r="D12" s="52">
        <f>Input!D46</f>
        <v>145693.46036562356</v>
      </c>
      <c r="E12" s="52">
        <f>Input!E46</f>
        <v>145693.46036562356</v>
      </c>
      <c r="F12" s="52">
        <f>Input!F46</f>
        <v>145693.46036562356</v>
      </c>
      <c r="G12" s="52">
        <f>Input!G46</f>
        <v>145693.46036562356</v>
      </c>
      <c r="H12" s="52">
        <f>Input!H46</f>
        <v>145693.46036562356</v>
      </c>
      <c r="I12" s="57">
        <f>Input!I46</f>
        <v>145693.46036562356</v>
      </c>
    </row>
    <row r="13" spans="1:9" s="5" customFormat="1" ht="15" customHeight="1" x14ac:dyDescent="0.25">
      <c r="A13" s="46" t="s">
        <v>16</v>
      </c>
      <c r="B13" s="4" t="s">
        <v>33</v>
      </c>
      <c r="C13" s="52">
        <f>Input!C47</f>
        <v>222166.13867623091</v>
      </c>
      <c r="D13" s="53">
        <f>Input!D47</f>
        <v>222166.13867623091</v>
      </c>
      <c r="E13" s="53">
        <f>Input!E47</f>
        <v>222166.13867623091</v>
      </c>
      <c r="F13" s="53">
        <f>Input!F47</f>
        <v>222166.13867623091</v>
      </c>
      <c r="G13" s="53">
        <f>Input!G47</f>
        <v>222166.13867623091</v>
      </c>
      <c r="H13" s="53">
        <f>Input!H47</f>
        <v>222166.13867623091</v>
      </c>
      <c r="I13" s="65">
        <f>Input!I47</f>
        <v>222166.13867623091</v>
      </c>
    </row>
    <row r="14" spans="1:9" s="5" customFormat="1" ht="15" customHeight="1" x14ac:dyDescent="0.25">
      <c r="A14" s="46" t="s">
        <v>17</v>
      </c>
      <c r="B14" s="4" t="s">
        <v>33</v>
      </c>
      <c r="C14" s="52">
        <f>Input!C48</f>
        <v>205370.87905100171</v>
      </c>
      <c r="D14" s="53">
        <f>Input!D48</f>
        <v>205370.87905100171</v>
      </c>
      <c r="E14" s="53">
        <f>Input!E48</f>
        <v>205370.87905100171</v>
      </c>
      <c r="F14" s="53">
        <f>Input!F48</f>
        <v>205370.87905100171</v>
      </c>
      <c r="G14" s="53">
        <f>Input!G48</f>
        <v>205370.87905100171</v>
      </c>
      <c r="H14" s="53">
        <f>Input!H48</f>
        <v>205370.87905100171</v>
      </c>
      <c r="I14" s="65">
        <f>Input!I48</f>
        <v>205370.87905100171</v>
      </c>
    </row>
    <row r="15" spans="1:9" s="5" customFormat="1" ht="15" customHeight="1" x14ac:dyDescent="0.25">
      <c r="A15" s="46" t="s">
        <v>18</v>
      </c>
      <c r="B15" s="8" t="s">
        <v>33</v>
      </c>
      <c r="C15" s="53">
        <f>Input!C49</f>
        <v>10472.861666324601</v>
      </c>
      <c r="D15" s="53">
        <f>Input!D49</f>
        <v>10472.861666324601</v>
      </c>
      <c r="E15" s="53">
        <f>Input!E49</f>
        <v>10472.861666324601</v>
      </c>
      <c r="F15" s="53">
        <f>Input!F49</f>
        <v>10472.861666324601</v>
      </c>
      <c r="G15" s="53">
        <f>Input!G49</f>
        <v>10472.861666324601</v>
      </c>
      <c r="H15" s="53">
        <f>Input!H49</f>
        <v>10472.861666324601</v>
      </c>
      <c r="I15" s="65">
        <f>Input!I49</f>
        <v>10472.861666324601</v>
      </c>
    </row>
    <row r="16" spans="1:9" s="5" customFormat="1" ht="15" customHeight="1" x14ac:dyDescent="0.25">
      <c r="A16" s="46" t="s">
        <v>321</v>
      </c>
      <c r="B16" s="8" t="s">
        <v>34</v>
      </c>
      <c r="C16" s="53">
        <f>SUM(Input!C50:C55)</f>
        <v>669879.53779039124</v>
      </c>
      <c r="D16" s="53">
        <f>SUM(Input!D50:D55)</f>
        <v>692689.80413195083</v>
      </c>
      <c r="E16" s="53">
        <f>SUM(Input!E50:E55)</f>
        <v>696249.59368826367</v>
      </c>
      <c r="F16" s="53">
        <f>SUM(Input!F50:F55)</f>
        <v>687284.04391441611</v>
      </c>
      <c r="G16" s="53">
        <f>SUM(Input!G50:G55)</f>
        <v>662098.06706235372</v>
      </c>
      <c r="H16" s="53">
        <f>SUM(Input!H50:H55)</f>
        <v>611337.4655687341</v>
      </c>
      <c r="I16" s="65">
        <f>SUM(Input!I50:I55)</f>
        <v>517168.8527094996</v>
      </c>
    </row>
    <row r="17" spans="1:9" s="5" customFormat="1" ht="15" customHeight="1" x14ac:dyDescent="0.25">
      <c r="A17" s="46" t="s">
        <v>25</v>
      </c>
      <c r="B17" s="8" t="s">
        <v>35</v>
      </c>
      <c r="C17" s="53">
        <f>Input!C56</f>
        <v>3.7116666666666664</v>
      </c>
      <c r="D17" s="53">
        <f>Input!D56</f>
        <v>3.7116666666666664</v>
      </c>
      <c r="E17" s="53">
        <f>Input!E56</f>
        <v>3.7116666666666664</v>
      </c>
      <c r="F17" s="53">
        <f>Input!F56</f>
        <v>3.7116666666666664</v>
      </c>
      <c r="G17" s="53">
        <f>Input!G56</f>
        <v>3.7116666666666664</v>
      </c>
      <c r="H17" s="53">
        <f>Input!H56</f>
        <v>3.7116666666666664</v>
      </c>
      <c r="I17" s="65">
        <f>Input!I56</f>
        <v>3.7116666666666664</v>
      </c>
    </row>
    <row r="18" spans="1:9" s="5" customFormat="1" ht="15" customHeight="1" x14ac:dyDescent="0.25">
      <c r="A18" s="46" t="s">
        <v>26</v>
      </c>
      <c r="B18" s="8" t="s">
        <v>35</v>
      </c>
      <c r="C18" s="53">
        <f>Input!C57</f>
        <v>372.1364274193549</v>
      </c>
      <c r="D18" s="53">
        <f>Input!D57</f>
        <v>372.1364274193549</v>
      </c>
      <c r="E18" s="53">
        <f>Input!E57</f>
        <v>372.1364274193549</v>
      </c>
      <c r="F18" s="53">
        <f>Input!F57</f>
        <v>372.1364274193549</v>
      </c>
      <c r="G18" s="53">
        <f>Input!G57</f>
        <v>372.1364274193549</v>
      </c>
      <c r="H18" s="53">
        <f>Input!H57</f>
        <v>372.1364274193549</v>
      </c>
      <c r="I18" s="65">
        <f>Input!I57</f>
        <v>372.1364274193549</v>
      </c>
    </row>
    <row r="19" spans="1:9" s="5" customFormat="1" ht="15" customHeight="1" x14ac:dyDescent="0.25">
      <c r="A19" s="46" t="s">
        <v>27</v>
      </c>
      <c r="B19" s="8" t="s">
        <v>35</v>
      </c>
      <c r="C19" s="53">
        <f>Input!C58</f>
        <v>5766.3935581020078</v>
      </c>
      <c r="D19" s="53">
        <f>Input!D58</f>
        <v>5766.3935581020078</v>
      </c>
      <c r="E19" s="53">
        <f>Input!E58</f>
        <v>5766.3935581020078</v>
      </c>
      <c r="F19" s="53">
        <f>Input!F58</f>
        <v>5766.3935581020078</v>
      </c>
      <c r="G19" s="53">
        <f>Input!G58</f>
        <v>5766.3935581020078</v>
      </c>
      <c r="H19" s="53">
        <f>Input!H58</f>
        <v>5766.3935581020078</v>
      </c>
      <c r="I19" s="65">
        <f>Input!I58</f>
        <v>5766.3935581020078</v>
      </c>
    </row>
    <row r="20" spans="1:9" s="5" customFormat="1" ht="15" customHeight="1" x14ac:dyDescent="0.25">
      <c r="A20" s="46" t="s">
        <v>28</v>
      </c>
      <c r="B20" s="8" t="s">
        <v>37</v>
      </c>
      <c r="C20" s="53">
        <f>Input!C59</f>
        <v>310.49974849932147</v>
      </c>
      <c r="D20" s="53">
        <f>Input!D59</f>
        <v>310.49974849932147</v>
      </c>
      <c r="E20" s="53">
        <f>Input!E59</f>
        <v>310.49974849932147</v>
      </c>
      <c r="F20" s="53">
        <f>Input!F59</f>
        <v>310.49974849932147</v>
      </c>
      <c r="G20" s="53">
        <f>Input!G59</f>
        <v>310.49974849932147</v>
      </c>
      <c r="H20" s="53">
        <f>Input!H59</f>
        <v>310.49974849932147</v>
      </c>
      <c r="I20" s="65">
        <f>Input!I59</f>
        <v>310.49974849932147</v>
      </c>
    </row>
    <row r="21" spans="1:9" s="5" customFormat="1" ht="15" customHeight="1" thickBot="1" x14ac:dyDescent="0.3">
      <c r="A21" s="46" t="s">
        <v>322</v>
      </c>
      <c r="B21" s="8" t="s">
        <v>36</v>
      </c>
      <c r="C21" s="53">
        <f>SUM(Input!C60:C63)</f>
        <v>40371.694445206798</v>
      </c>
      <c r="D21" s="53">
        <f>SUM(Input!D60:D63)</f>
        <v>41588.383780133656</v>
      </c>
      <c r="E21" s="53">
        <f>SUM(Input!E60:E63)</f>
        <v>47355.389152588294</v>
      </c>
      <c r="F21" s="53">
        <f>SUM(Input!F60:F63)</f>
        <v>49541.265282477296</v>
      </c>
      <c r="G21" s="53">
        <f>SUM(Input!G60:G63)</f>
        <v>51370.140504085684</v>
      </c>
      <c r="H21" s="53">
        <f>SUM(Input!H60:H63)</f>
        <v>51935.46238799757</v>
      </c>
      <c r="I21" s="65">
        <f>SUM(Input!I60:I63)</f>
        <v>51935.46238799757</v>
      </c>
    </row>
    <row r="22" spans="1:9" ht="18.75" customHeight="1" thickBot="1" x14ac:dyDescent="0.3">
      <c r="A22" s="33" t="s">
        <v>7</v>
      </c>
      <c r="B22" s="34"/>
      <c r="C22" s="66">
        <f t="shared" ref="C22:I22" si="0">SUM(C12:C21)</f>
        <v>1300407.313395466</v>
      </c>
      <c r="D22" s="66">
        <f t="shared" si="0"/>
        <v>1324434.2690719524</v>
      </c>
      <c r="E22" s="66">
        <f t="shared" si="0"/>
        <v>1333761.0640007199</v>
      </c>
      <c r="F22" s="66">
        <f t="shared" si="0"/>
        <v>1326981.3903567614</v>
      </c>
      <c r="G22" s="66">
        <f t="shared" si="0"/>
        <v>1303624.2887263075</v>
      </c>
      <c r="H22" s="66">
        <f t="shared" si="0"/>
        <v>1253429.0091165998</v>
      </c>
      <c r="I22" s="67">
        <f t="shared" si="0"/>
        <v>1159260.3962573654</v>
      </c>
    </row>
    <row r="23" spans="1:9" ht="9" customHeight="1" x14ac:dyDescent="0.25">
      <c r="C23" s="64">
        <f>C22-Input!C64</f>
        <v>0</v>
      </c>
      <c r="D23" s="64">
        <f>D22-Input!D64</f>
        <v>0</v>
      </c>
      <c r="E23" s="64">
        <f>E22-Input!E64</f>
        <v>0</v>
      </c>
      <c r="F23" s="64">
        <f>F22-Input!F64</f>
        <v>0</v>
      </c>
      <c r="G23" s="64">
        <f>G22-Input!G64</f>
        <v>0</v>
      </c>
      <c r="H23" s="64">
        <f>H22-Input!H64</f>
        <v>0</v>
      </c>
      <c r="I23" s="64">
        <f>I22-Input!I64</f>
        <v>0</v>
      </c>
    </row>
    <row r="24" spans="1:9" ht="23.25" x14ac:dyDescent="0.25">
      <c r="A24" s="96" t="s">
        <v>436</v>
      </c>
      <c r="B24" s="23"/>
      <c r="C24" s="24"/>
      <c r="D24" s="24"/>
      <c r="E24" s="24"/>
      <c r="F24" s="24"/>
      <c r="G24" s="24"/>
      <c r="H24" s="24"/>
      <c r="I24" s="24"/>
    </row>
    <row r="25" spans="1:9" ht="9" customHeight="1" thickBot="1" x14ac:dyDescent="0.3"/>
    <row r="26" spans="1:9" ht="25.5" customHeight="1" x14ac:dyDescent="0.25">
      <c r="A26" s="194" t="s">
        <v>317</v>
      </c>
      <c r="B26" s="196" t="s">
        <v>317</v>
      </c>
      <c r="C26" s="27" t="s">
        <v>13</v>
      </c>
      <c r="D26" s="28"/>
      <c r="E26" s="28"/>
      <c r="F26" s="28"/>
      <c r="G26" s="28"/>
      <c r="H26" s="28"/>
      <c r="I26" s="29"/>
    </row>
    <row r="27" spans="1:9" ht="25.5" customHeight="1" x14ac:dyDescent="0.25">
      <c r="A27" s="195"/>
      <c r="B27" s="197"/>
      <c r="C27" s="25">
        <v>2020</v>
      </c>
      <c r="D27" s="25" t="s">
        <v>61</v>
      </c>
      <c r="E27" s="25" t="s">
        <v>62</v>
      </c>
      <c r="F27" s="25" t="s">
        <v>63</v>
      </c>
      <c r="G27" s="25" t="s">
        <v>64</v>
      </c>
      <c r="H27" s="25" t="s">
        <v>65</v>
      </c>
      <c r="I27" s="99" t="s">
        <v>66</v>
      </c>
    </row>
    <row r="28" spans="1:9" ht="15" customHeight="1" x14ac:dyDescent="0.25">
      <c r="A28" s="31" t="s">
        <v>15</v>
      </c>
      <c r="B28" s="4" t="s">
        <v>33</v>
      </c>
      <c r="C28" s="68">
        <f>'Entry Tariff_1a'!C112</f>
        <v>272.38113434887845</v>
      </c>
      <c r="D28" s="68">
        <f>'Entry Tariff_1a'!D112</f>
        <v>247.47003981416862</v>
      </c>
      <c r="E28" s="68">
        <f>'Entry Tariff_1a'!E112</f>
        <v>225.44980534583448</v>
      </c>
      <c r="F28" s="68">
        <f>'Entry Tariff_1a'!F112</f>
        <v>212.75888276562961</v>
      </c>
      <c r="G28" s="68">
        <f>'Entry Tariff_1a'!G112</f>
        <v>202.04468943507823</v>
      </c>
      <c r="H28" s="68">
        <f>'Entry Tariff_1a'!H112</f>
        <v>192.70969317447648</v>
      </c>
      <c r="I28" s="69">
        <f>'Entry Tariff_1a'!I112</f>
        <v>191.21062007326387</v>
      </c>
    </row>
    <row r="29" spans="1:9" ht="15" customHeight="1" x14ac:dyDescent="0.25">
      <c r="A29" s="46" t="s">
        <v>16</v>
      </c>
      <c r="B29" s="4" t="s">
        <v>33</v>
      </c>
      <c r="C29" s="68">
        <f>'Entry Tariff_1a'!C113</f>
        <v>245.57238921826726</v>
      </c>
      <c r="D29" s="70">
        <f>'Entry Tariff_1a'!D113</f>
        <v>224.03958336719361</v>
      </c>
      <c r="E29" s="70">
        <f>'Entry Tariff_1a'!E113</f>
        <v>204.03837111994633</v>
      </c>
      <c r="F29" s="70">
        <f>'Entry Tariff_1a'!F113</f>
        <v>192.22510952149941</v>
      </c>
      <c r="G29" s="70">
        <f>'Entry Tariff_1a'!G113</f>
        <v>182.71562155630795</v>
      </c>
      <c r="H29" s="70">
        <f>'Entry Tariff_1a'!H113</f>
        <v>174.63486278811357</v>
      </c>
      <c r="I29" s="71">
        <f>'Entry Tariff_1a'!I113</f>
        <v>173.89957735091252</v>
      </c>
    </row>
    <row r="30" spans="1:9" ht="15" customHeight="1" x14ac:dyDescent="0.25">
      <c r="A30" s="46" t="s">
        <v>17</v>
      </c>
      <c r="B30" s="4" t="s">
        <v>33</v>
      </c>
      <c r="C30" s="68">
        <f>SUM('Entry Tariff_1a'!C89:C90)/SUM('Entry Tariff_1a'!C14:C15)</f>
        <v>190.75379941228968</v>
      </c>
      <c r="D30" s="70">
        <f>SUM('Entry Tariff_1a'!D89:D90)/SUM('Entry Tariff_1a'!D14:D15)</f>
        <v>173.56213178801406</v>
      </c>
      <c r="E30" s="70">
        <f>SUM('Entry Tariff_1a'!E89:E90)/SUM('Entry Tariff_1a'!E14:E15)</f>
        <v>157.38392211819794</v>
      </c>
      <c r="F30" s="70">
        <f>SUM('Entry Tariff_1a'!F89:F90)/SUM('Entry Tariff_1a'!F14:F15)</f>
        <v>147.5327534702285</v>
      </c>
      <c r="G30" s="70">
        <f>SUM('Entry Tariff_1a'!G89:G90)/SUM('Entry Tariff_1a'!G14:G15)</f>
        <v>139.03952178320864</v>
      </c>
      <c r="H30" s="70">
        <f>SUM('Entry Tariff_1a'!H89:H90)/SUM('Entry Tariff_1a'!H14:H15)</f>
        <v>131.32259229036933</v>
      </c>
      <c r="I30" s="71">
        <f>SUM('Entry Tariff_1a'!I89:I90)/SUM('Entry Tariff_1a'!I14:I15)</f>
        <v>126.59874609391603</v>
      </c>
    </row>
    <row r="31" spans="1:9" ht="15" customHeight="1" x14ac:dyDescent="0.25">
      <c r="A31" s="46" t="s">
        <v>18</v>
      </c>
      <c r="B31" s="8" t="s">
        <v>33</v>
      </c>
      <c r="C31" s="70">
        <f>SUM('Entry Tariff_1a'!C91:C92)/SUM('Entry Tariff_1a'!C16:C17)</f>
        <v>327.3514515842611</v>
      </c>
      <c r="D31" s="70">
        <f>SUM('Entry Tariff_1a'!D91:D92)/SUM('Entry Tariff_1a'!D16:D17)</f>
        <v>297.37296499775891</v>
      </c>
      <c r="E31" s="70">
        <f>SUM('Entry Tariff_1a'!E91:E92)/SUM('Entry Tariff_1a'!E16:E17)</f>
        <v>270.20943999494267</v>
      </c>
      <c r="F31" s="70">
        <f>SUM('Entry Tariff_1a'!F91:F92)/SUM('Entry Tariff_1a'!F16:F17)</f>
        <v>254.0909876612107</v>
      </c>
      <c r="G31" s="70">
        <f>SUM('Entry Tariff_1a'!G91:G92)/SUM('Entry Tariff_1a'!G16:G17)</f>
        <v>240.10190119342005</v>
      </c>
      <c r="H31" s="70">
        <f>SUM('Entry Tariff_1a'!H91:H92)/SUM('Entry Tariff_1a'!H16:H17)</f>
        <v>227.36448667275607</v>
      </c>
      <c r="I31" s="71">
        <f>SUM('Entry Tariff_1a'!I91:I92)/SUM('Entry Tariff_1a'!I16:I17)</f>
        <v>221.03388065453768</v>
      </c>
    </row>
    <row r="32" spans="1:9" ht="15" customHeight="1" x14ac:dyDescent="0.25">
      <c r="A32" s="46" t="s">
        <v>321</v>
      </c>
      <c r="B32" s="8" t="s">
        <v>34</v>
      </c>
      <c r="C32" s="70">
        <f>SUM('Entry Tariff_1a'!C93:C98)/SUM('Entry Tariff_1a'!C18:C23)</f>
        <v>211.52524899262121</v>
      </c>
      <c r="D32" s="70">
        <f>SUM('Entry Tariff_1a'!D93:D98)/SUM('Entry Tariff_1a'!D18:D23)</f>
        <v>192.94917200762976</v>
      </c>
      <c r="E32" s="70">
        <f>SUM('Entry Tariff_1a'!E93:E98)/SUM('Entry Tariff_1a'!E18:E23)</f>
        <v>175.71641885908866</v>
      </c>
      <c r="F32" s="70">
        <f>SUM('Entry Tariff_1a'!F93:F98)/SUM('Entry Tariff_1a'!F18:F23)</f>
        <v>165.54593974106047</v>
      </c>
      <c r="G32" s="70">
        <f>SUM('Entry Tariff_1a'!G93:G98)/SUM('Entry Tariff_1a'!G18:G23)</f>
        <v>157.04073090957874</v>
      </c>
      <c r="H32" s="70">
        <f>SUM('Entry Tariff_1a'!H93:H98)/SUM('Entry Tariff_1a'!H18:H23)</f>
        <v>149.59711851472497</v>
      </c>
      <c r="I32" s="71">
        <f>SUM('Entry Tariff_1a'!I93:I98)/SUM('Entry Tariff_1a'!I18:I23)</f>
        <v>147.65080956904984</v>
      </c>
    </row>
    <row r="33" spans="1:9" ht="15" customHeight="1" x14ac:dyDescent="0.25">
      <c r="A33" s="46" t="s">
        <v>25</v>
      </c>
      <c r="B33" s="8" t="s">
        <v>35</v>
      </c>
      <c r="C33" s="70">
        <f>'Entry Tariff_1a'!C124</f>
        <v>256.45045665811665</v>
      </c>
      <c r="D33" s="70">
        <f>'Entry Tariff_1a'!D124</f>
        <v>232.84742752584447</v>
      </c>
      <c r="E33" s="70">
        <f>'Entry Tariff_1a'!E124</f>
        <v>212.06477376828087</v>
      </c>
      <c r="F33" s="70">
        <f>'Entry Tariff_1a'!F124</f>
        <v>200.06584731993738</v>
      </c>
      <c r="G33" s="70">
        <f>'Entry Tariff_1a'!G124</f>
        <v>189.81364567715454</v>
      </c>
      <c r="H33" s="70">
        <f>'Entry Tariff_1a'!H124</f>
        <v>180.71691557641358</v>
      </c>
      <c r="I33" s="71">
        <f>'Entry Tariff_1a'!I124</f>
        <v>178.44117487515544</v>
      </c>
    </row>
    <row r="34" spans="1:9" ht="15" customHeight="1" x14ac:dyDescent="0.25">
      <c r="A34" s="46" t="s">
        <v>26</v>
      </c>
      <c r="B34" s="8" t="s">
        <v>35</v>
      </c>
      <c r="C34" s="70">
        <f>'Entry Tariff_1a'!C125</f>
        <v>264.25833698908946</v>
      </c>
      <c r="D34" s="70">
        <f>'Entry Tariff_1a'!D125</f>
        <v>239.87216885091581</v>
      </c>
      <c r="E34" s="70">
        <f>'Entry Tariff_1a'!E125</f>
        <v>218.41234367696657</v>
      </c>
      <c r="F34" s="70">
        <f>'Entry Tariff_1a'!F125</f>
        <v>206.02222516586829</v>
      </c>
      <c r="G34" s="70">
        <f>'Entry Tariff_1a'!G125</f>
        <v>195.40162867892778</v>
      </c>
      <c r="H34" s="70">
        <f>'Entry Tariff_1a'!H125</f>
        <v>186.00132310840394</v>
      </c>
      <c r="I34" s="71">
        <f>'Entry Tariff_1a'!I125</f>
        <v>183.59606006972928</v>
      </c>
    </row>
    <row r="35" spans="1:9" ht="15" customHeight="1" x14ac:dyDescent="0.25">
      <c r="A35" s="46" t="s">
        <v>27</v>
      </c>
      <c r="B35" s="8" t="s">
        <v>35</v>
      </c>
      <c r="C35" s="70">
        <f>'Entry Tariff_1a'!C126</f>
        <v>145.36095642027166</v>
      </c>
      <c r="D35" s="70">
        <f>'Entry Tariff_1a'!D126</f>
        <v>132.28129164763493</v>
      </c>
      <c r="E35" s="70">
        <f>'Entry Tariff_1a'!E126</f>
        <v>119.84069403909734</v>
      </c>
      <c r="F35" s="70">
        <f>'Entry Tariff_1a'!F126</f>
        <v>112.17828145310575</v>
      </c>
      <c r="G35" s="70">
        <f>'Entry Tariff_1a'!G126</f>
        <v>105.47022077675851</v>
      </c>
      <c r="H35" s="70">
        <f>'Entry Tariff_1a'!H126</f>
        <v>99.245265000241488</v>
      </c>
      <c r="I35" s="71">
        <f>'Entry Tariff_1a'!I126</f>
        <v>94.653465819358601</v>
      </c>
    </row>
    <row r="36" spans="1:9" ht="15" customHeight="1" x14ac:dyDescent="0.25">
      <c r="A36" s="46" t="s">
        <v>28</v>
      </c>
      <c r="B36" s="8" t="s">
        <v>37</v>
      </c>
      <c r="C36" s="70">
        <f>'Entry Tariff_1a'!C127</f>
        <v>154.49253018397411</v>
      </c>
      <c r="D36" s="70">
        <f>'Entry Tariff_1a'!D127</f>
        <v>140.57527613022043</v>
      </c>
      <c r="E36" s="70">
        <f>'Entry Tariff_1a'!E127</f>
        <v>127.7831469105956</v>
      </c>
      <c r="F36" s="70">
        <f>'Entry Tariff_1a'!F127</f>
        <v>120.14613860709377</v>
      </c>
      <c r="G36" s="70">
        <f>'Entry Tariff_1a'!G127</f>
        <v>113.60481099470417</v>
      </c>
      <c r="H36" s="70">
        <f>'Entry Tariff_1a'!H127</f>
        <v>107.66758619848012</v>
      </c>
      <c r="I36" s="71">
        <f>'Entry Tariff_1a'!I127</f>
        <v>104.75561388602381</v>
      </c>
    </row>
    <row r="37" spans="1:9" ht="15" customHeight="1" thickBot="1" x14ac:dyDescent="0.3">
      <c r="A37" s="46" t="s">
        <v>322</v>
      </c>
      <c r="B37" s="8" t="s">
        <v>36</v>
      </c>
      <c r="C37" s="70">
        <f>SUM('Entry Tariff_1a'!C103:C105,'Entry Tariff_1a'!C124*Input!C63)/C21</f>
        <v>188.0149274030392</v>
      </c>
      <c r="D37" s="70">
        <f>SUM('Entry Tariff_1a'!D103:D105,'Entry Tariff_1a'!D124*Input!D63)/D21</f>
        <v>171.35580442722042</v>
      </c>
      <c r="E37" s="70">
        <f>SUM('Entry Tariff_1a'!E103:E105,'Entry Tariff_1a'!E124*Input!E63)/E21</f>
        <v>155.60741968091205</v>
      </c>
      <c r="F37" s="70">
        <f>SUM('Entry Tariff_1a'!F103:F105,'Entry Tariff_1a'!F124*Input!F63)/F21</f>
        <v>146.03625913878756</v>
      </c>
      <c r="G37" s="70">
        <f>SUM('Entry Tariff_1a'!G103:G105,'Entry Tariff_1a'!G124*Input!G63)/G21</f>
        <v>137.93037727115444</v>
      </c>
      <c r="H37" s="70">
        <f>SUM('Entry Tariff_1a'!H103:H105,'Entry Tariff_1a'!H124*Input!H63)/H21</f>
        <v>130.55769258104468</v>
      </c>
      <c r="I37" s="71">
        <f>SUM('Entry Tariff_1a'!I103:I105,'Entry Tariff_1a'!I124*Input!I63)/I21</f>
        <v>126.55240442399382</v>
      </c>
    </row>
    <row r="38" spans="1:9" ht="15.75" thickBot="1" x14ac:dyDescent="0.3">
      <c r="A38" s="33" t="s">
        <v>7</v>
      </c>
      <c r="B38" s="34"/>
      <c r="C38" s="72">
        <f>'Entry Tariff_1a'!C131</f>
        <v>220.79081382533664</v>
      </c>
      <c r="D38" s="72">
        <f>'Entry Tariff_1a'!D131</f>
        <v>201.04027389368585</v>
      </c>
      <c r="E38" s="72">
        <f>'Entry Tariff_1a'!E131</f>
        <v>182.83113304768739</v>
      </c>
      <c r="F38" s="72">
        <f>'Entry Tariff_1a'!F131</f>
        <v>172.14782760163988</v>
      </c>
      <c r="G38" s="72">
        <f>'Entry Tariff_1a'!G131</f>
        <v>163.29688210023176</v>
      </c>
      <c r="H38" s="72">
        <f>'Entry Tariff_1a'!H131</f>
        <v>155.68172658331184</v>
      </c>
      <c r="I38" s="73">
        <f>'Entry Tariff_1a'!I131</f>
        <v>153.88049688244897</v>
      </c>
    </row>
    <row r="39" spans="1:9" ht="9" customHeight="1" x14ac:dyDescent="0.25">
      <c r="C39" s="64">
        <f>'Entry Tariff_1a'!C$106-SUMPRODUCT(C12:C21,C28:C37)</f>
        <v>0</v>
      </c>
      <c r="D39" s="64">
        <f>'Entry Tariff_1a'!D$106-SUMPRODUCT(D12:D21,D28:D37)</f>
        <v>0</v>
      </c>
      <c r="E39" s="64">
        <f>'Entry Tariff_1a'!E$106-SUMPRODUCT(E12:E21,E28:E37)</f>
        <v>0</v>
      </c>
      <c r="F39" s="64">
        <f>'Entry Tariff_1a'!F$106-SUMPRODUCT(F12:F21,F28:F37)</f>
        <v>0</v>
      </c>
      <c r="G39" s="64">
        <f>'Entry Tariff_1a'!G$106-SUMPRODUCT(G12:G21,G28:G37)</f>
        <v>0</v>
      </c>
      <c r="H39" s="64">
        <f>'Entry Tariff_1a'!H$106-SUMPRODUCT(H12:H21,H28:H37)</f>
        <v>0</v>
      </c>
      <c r="I39" s="64">
        <f>'Entry Tariff_1a'!I$106-SUMPRODUCT(I12:I21,I28:I37)</f>
        <v>0</v>
      </c>
    </row>
    <row r="40" spans="1:9" ht="44.25" customHeight="1" x14ac:dyDescent="0.25">
      <c r="A40" s="202" t="s">
        <v>437</v>
      </c>
      <c r="B40" s="202"/>
      <c r="C40" s="202"/>
      <c r="D40" s="202"/>
      <c r="E40" s="202"/>
      <c r="F40" s="202"/>
      <c r="G40" s="202"/>
      <c r="H40" s="202"/>
      <c r="I40" s="202"/>
    </row>
    <row r="41" spans="1:9" ht="9" customHeight="1" thickBot="1" x14ac:dyDescent="0.3"/>
    <row r="42" spans="1:9" ht="25.5" customHeight="1" x14ac:dyDescent="0.25">
      <c r="A42" s="194" t="s">
        <v>317</v>
      </c>
      <c r="B42" s="196" t="s">
        <v>317</v>
      </c>
      <c r="C42" s="27" t="s">
        <v>13</v>
      </c>
      <c r="D42" s="28"/>
      <c r="E42" s="28"/>
      <c r="F42" s="28"/>
      <c r="G42" s="28"/>
      <c r="H42" s="28"/>
      <c r="I42" s="29"/>
    </row>
    <row r="43" spans="1:9" ht="25.5" customHeight="1" x14ac:dyDescent="0.25">
      <c r="A43" s="195"/>
      <c r="B43" s="197"/>
      <c r="C43" s="25">
        <v>2020</v>
      </c>
      <c r="D43" s="25" t="s">
        <v>61</v>
      </c>
      <c r="E43" s="25" t="s">
        <v>62</v>
      </c>
      <c r="F43" s="25" t="s">
        <v>63</v>
      </c>
      <c r="G43" s="25" t="s">
        <v>64</v>
      </c>
      <c r="H43" s="25" t="s">
        <v>65</v>
      </c>
      <c r="I43" s="99" t="s">
        <v>66</v>
      </c>
    </row>
    <row r="44" spans="1:9" ht="15" customHeight="1" x14ac:dyDescent="0.25">
      <c r="A44" s="31" t="s">
        <v>15</v>
      </c>
      <c r="B44" s="4" t="s">
        <v>33</v>
      </c>
      <c r="C44" s="68">
        <f>IF(C12=0,'Entry Tariff_1b'!C112,C28)</f>
        <v>272.38113434887845</v>
      </c>
      <c r="D44" s="68">
        <f>IF(D12=0,'Entry Tariff_1b'!D112,D28)</f>
        <v>247.47003981416862</v>
      </c>
      <c r="E44" s="68">
        <f>IF(E12=0,'Entry Tariff_1b'!E112,E28)</f>
        <v>225.44980534583448</v>
      </c>
      <c r="F44" s="68">
        <f>IF(F12=0,'Entry Tariff_1b'!F112,F28)</f>
        <v>212.75888276562961</v>
      </c>
      <c r="G44" s="68">
        <f>IF(G12=0,'Entry Tariff_1b'!G112,G28)</f>
        <v>202.04468943507823</v>
      </c>
      <c r="H44" s="68">
        <f>IF(H12=0,'Entry Tariff_1b'!H112,H28)</f>
        <v>192.70969317447648</v>
      </c>
      <c r="I44" s="69">
        <f>IF(I12=0,'Entry Tariff_1b'!I112,I28)</f>
        <v>191.21062007326387</v>
      </c>
    </row>
    <row r="45" spans="1:9" ht="15" customHeight="1" x14ac:dyDescent="0.25">
      <c r="A45" s="46" t="s">
        <v>16</v>
      </c>
      <c r="B45" s="4" t="s">
        <v>33</v>
      </c>
      <c r="C45" s="68">
        <f>IF(C13=0,'Entry Tariff_1b'!C113,C29)</f>
        <v>245.57238921826726</v>
      </c>
      <c r="D45" s="70">
        <f>IF(D13=0,'Entry Tariff_1b'!D113,D29)</f>
        <v>224.03958336719361</v>
      </c>
      <c r="E45" s="70">
        <f>IF(E13=0,'Entry Tariff_1b'!E113,E29)</f>
        <v>204.03837111994633</v>
      </c>
      <c r="F45" s="70">
        <f>IF(F13=0,'Entry Tariff_1b'!F113,F29)</f>
        <v>192.22510952149941</v>
      </c>
      <c r="G45" s="70">
        <f>IF(G13=0,'Entry Tariff_1b'!G113,G29)</f>
        <v>182.71562155630795</v>
      </c>
      <c r="H45" s="70">
        <f>IF(H13=0,'Entry Tariff_1b'!H113,H29)</f>
        <v>174.63486278811357</v>
      </c>
      <c r="I45" s="71">
        <f>IF(I13=0,'Entry Tariff_1b'!I113,I29)</f>
        <v>173.89957735091252</v>
      </c>
    </row>
    <row r="46" spans="1:9" ht="15" customHeight="1" x14ac:dyDescent="0.25">
      <c r="A46" s="46" t="s">
        <v>17</v>
      </c>
      <c r="B46" s="4" t="s">
        <v>33</v>
      </c>
      <c r="C46" s="68">
        <f>IF(C14=0,SUM('Entry Tariff_1b'!C89:C90)/SUM('Entry Tariff_1b'!C14:C15),C30)</f>
        <v>190.75379941228968</v>
      </c>
      <c r="D46" s="70">
        <f>IF(D14=0,SUM('Entry Tariff_1b'!D89:D90)/SUM('Entry Tariff_1b'!D14:D15),D30)</f>
        <v>173.56213178801406</v>
      </c>
      <c r="E46" s="70">
        <f>IF(E14=0,SUM('Entry Tariff_1b'!E89:E90)/SUM('Entry Tariff_1b'!E14:E15),E30)</f>
        <v>157.38392211819794</v>
      </c>
      <c r="F46" s="70">
        <f>IF(F14=0,SUM('Entry Tariff_1b'!F89:F90)/SUM('Entry Tariff_1b'!F14:F15),F30)</f>
        <v>147.5327534702285</v>
      </c>
      <c r="G46" s="70">
        <f>IF(G14=0,SUM('Entry Tariff_1b'!G89:G90)/SUM('Entry Tariff_1b'!G14:G15),G30)</f>
        <v>139.03952178320864</v>
      </c>
      <c r="H46" s="70">
        <f>IF(H14=0,SUM('Entry Tariff_1b'!H89:H90)/SUM('Entry Tariff_1b'!H14:H15),H30)</f>
        <v>131.32259229036933</v>
      </c>
      <c r="I46" s="71">
        <f>IF(I14=0,SUM('Entry Tariff_1b'!I89:I90)/SUM('Entry Tariff_1b'!I14:I15),I30)</f>
        <v>126.59874609391603</v>
      </c>
    </row>
    <row r="47" spans="1:9" ht="15" customHeight="1" x14ac:dyDescent="0.25">
      <c r="A47" s="46" t="s">
        <v>18</v>
      </c>
      <c r="B47" s="8" t="s">
        <v>33</v>
      </c>
      <c r="C47" s="70">
        <f>IF(C15=0,SUM('Entry Tariff_1b'!C91:C92)/SUM('Entry Tariff_1b'!C16:C17),C31)</f>
        <v>327.3514515842611</v>
      </c>
      <c r="D47" s="70">
        <f>IF(D15=0,SUM('Entry Tariff_1b'!D91:D92)/SUM('Entry Tariff_1b'!D16:D17),D31)</f>
        <v>297.37296499775891</v>
      </c>
      <c r="E47" s="70">
        <f>IF(E15=0,SUM('Entry Tariff_1b'!E91:E92)/SUM('Entry Tariff_1b'!E16:E17),E31)</f>
        <v>270.20943999494267</v>
      </c>
      <c r="F47" s="70">
        <f>IF(F15=0,SUM('Entry Tariff_1b'!F91:F92)/SUM('Entry Tariff_1b'!F16:F17),F31)</f>
        <v>254.0909876612107</v>
      </c>
      <c r="G47" s="70">
        <f>IF(G15=0,SUM('Entry Tariff_1b'!G91:G92)/SUM('Entry Tariff_1b'!G16:G17),G31)</f>
        <v>240.10190119342005</v>
      </c>
      <c r="H47" s="70">
        <f>IF(H15=0,SUM('Entry Tariff_1b'!H91:H92)/SUM('Entry Tariff_1b'!H16:H17),H31)</f>
        <v>227.36448667275607</v>
      </c>
      <c r="I47" s="71">
        <f>IF(I15=0,SUM('Entry Tariff_1b'!I91:I92)/SUM('Entry Tariff_1b'!I16:I17),I31)</f>
        <v>221.03388065453768</v>
      </c>
    </row>
    <row r="48" spans="1:9" ht="15" customHeight="1" x14ac:dyDescent="0.25">
      <c r="A48" s="46" t="s">
        <v>321</v>
      </c>
      <c r="B48" s="8" t="s">
        <v>34</v>
      </c>
      <c r="C48" s="70">
        <f>IF(C16=0,SUM('Entry Tariff_1b'!C93:C98)/SUM('Entry Tariff_1b'!C18:C23),C32)</f>
        <v>211.52524899262121</v>
      </c>
      <c r="D48" s="70">
        <f>IF(D16=0,SUM('Entry Tariff_1b'!D93:D98)/SUM('Entry Tariff_1b'!D18:D23),D32)</f>
        <v>192.94917200762976</v>
      </c>
      <c r="E48" s="70">
        <f>IF(E16=0,SUM('Entry Tariff_1b'!E93:E98)/SUM('Entry Tariff_1b'!E18:E23),E32)</f>
        <v>175.71641885908866</v>
      </c>
      <c r="F48" s="70">
        <f>IF(F16=0,SUM('Entry Tariff_1b'!F93:F98)/SUM('Entry Tariff_1b'!F18:F23),F32)</f>
        <v>165.54593974106047</v>
      </c>
      <c r="G48" s="70">
        <f>IF(G16=0,SUM('Entry Tariff_1b'!G93:G98)/SUM('Entry Tariff_1b'!G18:G23),G32)</f>
        <v>157.04073090957874</v>
      </c>
      <c r="H48" s="70">
        <f>IF(H16=0,SUM('Entry Tariff_1b'!H93:H98)/SUM('Entry Tariff_1b'!H18:H23),H32)</f>
        <v>149.59711851472497</v>
      </c>
      <c r="I48" s="71">
        <f>IF(I16=0,SUM('Entry Tariff_1b'!I93:I98)/SUM('Entry Tariff_1b'!I18:I23),I32)</f>
        <v>147.65080956904984</v>
      </c>
    </row>
    <row r="49" spans="1:9" ht="15" customHeight="1" x14ac:dyDescent="0.25">
      <c r="A49" s="46" t="s">
        <v>25</v>
      </c>
      <c r="B49" s="8" t="s">
        <v>35</v>
      </c>
      <c r="C49" s="70">
        <f>IF(C17=0,'Entry Tariff_1b'!C124,C33)</f>
        <v>256.45045665811665</v>
      </c>
      <c r="D49" s="70">
        <f>IF(D17=0,'Entry Tariff_1b'!D124,D33)</f>
        <v>232.84742752584447</v>
      </c>
      <c r="E49" s="70">
        <f>IF(E17=0,'Entry Tariff_1b'!E124,E33)</f>
        <v>212.06477376828087</v>
      </c>
      <c r="F49" s="70">
        <f>IF(F17=0,'Entry Tariff_1b'!F124,F33)</f>
        <v>200.06584731993738</v>
      </c>
      <c r="G49" s="70">
        <f>IF(G17=0,'Entry Tariff_1b'!G124,G33)</f>
        <v>189.81364567715454</v>
      </c>
      <c r="H49" s="70">
        <f>IF(H17=0,'Entry Tariff_1b'!H124,H33)</f>
        <v>180.71691557641358</v>
      </c>
      <c r="I49" s="71">
        <f>IF(I17=0,'Entry Tariff_1b'!I124,I33)</f>
        <v>178.44117487515544</v>
      </c>
    </row>
    <row r="50" spans="1:9" ht="15" customHeight="1" x14ac:dyDescent="0.25">
      <c r="A50" s="46" t="s">
        <v>26</v>
      </c>
      <c r="B50" s="8" t="s">
        <v>35</v>
      </c>
      <c r="C50" s="70">
        <f>IF(C18=0,'Entry Tariff_1b'!C125,C34)</f>
        <v>264.25833698908946</v>
      </c>
      <c r="D50" s="70">
        <f>IF(D18=0,'Entry Tariff_1b'!D125,D34)</f>
        <v>239.87216885091581</v>
      </c>
      <c r="E50" s="70">
        <f>IF(E18=0,'Entry Tariff_1b'!E125,E34)</f>
        <v>218.41234367696657</v>
      </c>
      <c r="F50" s="70">
        <f>IF(F18=0,'Entry Tariff_1b'!F125,F34)</f>
        <v>206.02222516586829</v>
      </c>
      <c r="G50" s="70">
        <f>IF(G18=0,'Entry Tariff_1b'!G125,G34)</f>
        <v>195.40162867892778</v>
      </c>
      <c r="H50" s="70">
        <f>IF(H18=0,'Entry Tariff_1b'!H125,H34)</f>
        <v>186.00132310840394</v>
      </c>
      <c r="I50" s="71">
        <f>IF(I18=0,'Entry Tariff_1b'!I125,I34)</f>
        <v>183.59606006972928</v>
      </c>
    </row>
    <row r="51" spans="1:9" ht="15" customHeight="1" x14ac:dyDescent="0.25">
      <c r="A51" s="46" t="s">
        <v>27</v>
      </c>
      <c r="B51" s="8" t="s">
        <v>35</v>
      </c>
      <c r="C51" s="70">
        <f>IF(C19=0,'Entry Tariff_1b'!C126,C35)</f>
        <v>145.36095642027166</v>
      </c>
      <c r="D51" s="70">
        <f>IF(D19=0,'Entry Tariff_1b'!D126,D35)</f>
        <v>132.28129164763493</v>
      </c>
      <c r="E51" s="70">
        <f>IF(E19=0,'Entry Tariff_1b'!E126,E35)</f>
        <v>119.84069403909734</v>
      </c>
      <c r="F51" s="70">
        <f>IF(F19=0,'Entry Tariff_1b'!F126,F35)</f>
        <v>112.17828145310575</v>
      </c>
      <c r="G51" s="70">
        <f>IF(G19=0,'Entry Tariff_1b'!G126,G35)</f>
        <v>105.47022077675851</v>
      </c>
      <c r="H51" s="70">
        <f>IF(H19=0,'Entry Tariff_1b'!H126,H35)</f>
        <v>99.245265000241488</v>
      </c>
      <c r="I51" s="71">
        <f>IF(I19=0,'Entry Tariff_1b'!I126,I35)</f>
        <v>94.653465819358601</v>
      </c>
    </row>
    <row r="52" spans="1:9" ht="15" customHeight="1" x14ac:dyDescent="0.25">
      <c r="A52" s="46" t="s">
        <v>28</v>
      </c>
      <c r="B52" s="8" t="s">
        <v>37</v>
      </c>
      <c r="C52" s="70">
        <f>IF(C20=0,'Entry Tariff_1b'!C127,C36)</f>
        <v>154.49253018397411</v>
      </c>
      <c r="D52" s="70">
        <f>IF(D20=0,'Entry Tariff_1b'!D127,D36)</f>
        <v>140.57527613022043</v>
      </c>
      <c r="E52" s="70">
        <f>IF(E20=0,'Entry Tariff_1b'!E127,E36)</f>
        <v>127.7831469105956</v>
      </c>
      <c r="F52" s="70">
        <f>IF(F20=0,'Entry Tariff_1b'!F127,F36)</f>
        <v>120.14613860709377</v>
      </c>
      <c r="G52" s="70">
        <f>IF(G20=0,'Entry Tariff_1b'!G127,G36)</f>
        <v>113.60481099470417</v>
      </c>
      <c r="H52" s="70">
        <f>IF(H20=0,'Entry Tariff_1b'!H127,H36)</f>
        <v>107.66758619848012</v>
      </c>
      <c r="I52" s="71">
        <f>IF(I20=0,'Entry Tariff_1b'!I127,I36)</f>
        <v>104.75561388602381</v>
      </c>
    </row>
    <row r="53" spans="1:9" ht="15" customHeight="1" thickBot="1" x14ac:dyDescent="0.3">
      <c r="A53" s="46" t="s">
        <v>322</v>
      </c>
      <c r="B53" s="8" t="s">
        <v>36</v>
      </c>
      <c r="C53" s="70">
        <f>IF(C21=0,SUM('Entry Tariff_1b'!C103:C105,'Entry Tariff_1b'!C124*Input!C63)/C21,C37)</f>
        <v>188.0149274030392</v>
      </c>
      <c r="D53" s="70">
        <f>IF(D21=0,SUM('Entry Tariff_1b'!D103:D105,'Entry Tariff_1b'!D124*Input!D63)/D21,D37)</f>
        <v>171.35580442722042</v>
      </c>
      <c r="E53" s="70">
        <f>IF(E21=0,SUM('Entry Tariff_1b'!E103:E105,'Entry Tariff_1b'!E124*Input!E63)/E21,E37)</f>
        <v>155.60741968091205</v>
      </c>
      <c r="F53" s="70">
        <f>IF(F21=0,SUM('Entry Tariff_1b'!F103:F105,'Entry Tariff_1b'!F124*Input!F63)/F21,F37)</f>
        <v>146.03625913878756</v>
      </c>
      <c r="G53" s="70">
        <f>IF(G21=0,SUM('Entry Tariff_1b'!G103:G105,'Entry Tariff_1b'!G124*Input!G63)/G21,G37)</f>
        <v>137.93037727115444</v>
      </c>
      <c r="H53" s="70">
        <f>IF(H21=0,SUM('Entry Tariff_1b'!H103:H105,'Entry Tariff_1b'!H124*Input!H63)/H21,H37)</f>
        <v>130.55769258104468</v>
      </c>
      <c r="I53" s="71">
        <f>IF(I21=0,SUM('Entry Tariff_1b'!I103:I105,'Entry Tariff_1b'!I124*Input!I63)/I21,I37)</f>
        <v>126.55240442399382</v>
      </c>
    </row>
    <row r="54" spans="1:9" ht="15.75" thickBot="1" x14ac:dyDescent="0.3">
      <c r="A54" s="33" t="s">
        <v>7</v>
      </c>
      <c r="B54" s="34"/>
      <c r="C54" s="72">
        <f>SUMPRODUCT(C44:C53,C12:C21)/C22</f>
        <v>220.79081382533673</v>
      </c>
      <c r="D54" s="72">
        <f t="shared" ref="D54:I54" si="1">SUMPRODUCT(D44:D53,D12:D21)/D22</f>
        <v>201.04027389368585</v>
      </c>
      <c r="E54" s="72">
        <f t="shared" si="1"/>
        <v>182.83113304768744</v>
      </c>
      <c r="F54" s="72">
        <f t="shared" si="1"/>
        <v>172.14782760163988</v>
      </c>
      <c r="G54" s="72">
        <f t="shared" si="1"/>
        <v>163.29688210023181</v>
      </c>
      <c r="H54" s="72">
        <f t="shared" si="1"/>
        <v>155.68172658331187</v>
      </c>
      <c r="I54" s="73">
        <f t="shared" si="1"/>
        <v>153.88049688244894</v>
      </c>
    </row>
    <row r="55" spans="1:9" ht="9" customHeight="1" x14ac:dyDescent="0.25">
      <c r="C55" s="64">
        <f>'Entry Tariff_1a'!C$106-SUMPRODUCT(C12:C21,C44:C53)</f>
        <v>0</v>
      </c>
      <c r="D55" s="64">
        <f>'Entry Tariff_1a'!D$106-SUMPRODUCT(D12:D21,D44:D53)</f>
        <v>0</v>
      </c>
      <c r="E55" s="64">
        <f>'Entry Tariff_1a'!E$106-SUMPRODUCT(E12:E21,E44:E53)</f>
        <v>0</v>
      </c>
      <c r="F55" s="64">
        <f>'Entry Tariff_1a'!F$106-SUMPRODUCT(F12:F21,F44:F53)</f>
        <v>0</v>
      </c>
      <c r="G55" s="64">
        <f>'Entry Tariff_1a'!G$106-SUMPRODUCT(G12:G21,G44:G53)</f>
        <v>0</v>
      </c>
      <c r="H55" s="64">
        <f>'Entry Tariff_1a'!H$106-SUMPRODUCT(H12:H21,H44:H53)</f>
        <v>0</v>
      </c>
      <c r="I55" s="64">
        <f>'Entry Tariff_1a'!I$106-SUMPRODUCT(I12:I21,I44:I53)</f>
        <v>0</v>
      </c>
    </row>
  </sheetData>
  <mergeCells count="7">
    <mergeCell ref="A26:A27"/>
    <mergeCell ref="B26:B27"/>
    <mergeCell ref="A10:A11"/>
    <mergeCell ref="B10:B11"/>
    <mergeCell ref="A42:A43"/>
    <mergeCell ref="B42:B43"/>
    <mergeCell ref="A40:I40"/>
  </mergeCells>
  <printOptions horizontalCentered="1"/>
  <pageMargins left="0.23622047244094491" right="0.23622047244094491" top="0.74803149606299213" bottom="0.74803149606299213" header="0.31496062992125984" footer="0.31496062992125984"/>
  <pageSetup paperSize="9" scale="80" orientation="landscape" verticalDpi="0" r:id="rId1"/>
  <headerFooter>
    <oddFooter>&amp;L&amp;D&amp;RPágina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84"/>
  <sheetViews>
    <sheetView showGridLines="0" zoomScaleNormal="100" workbookViewId="0"/>
  </sheetViews>
  <sheetFormatPr baseColWidth="10" defaultRowHeight="15" x14ac:dyDescent="0.25"/>
  <cols>
    <col min="1" max="1" width="17.7109375" style="1" customWidth="1"/>
    <col min="2" max="2" width="45.5703125" style="1" customWidth="1"/>
    <col min="3" max="3" width="15.5703125" style="5" bestFit="1" customWidth="1"/>
    <col min="4" max="9" width="14.5703125" style="5" bestFit="1" customWidth="1"/>
    <col min="10" max="16384" width="11.42578125" style="1"/>
  </cols>
  <sheetData>
    <row r="1" spans="1:9" ht="5.0999999999999996" customHeight="1" x14ac:dyDescent="0.25">
      <c r="A1" s="22"/>
      <c r="B1" s="22"/>
      <c r="C1" s="113"/>
      <c r="D1" s="113"/>
      <c r="E1" s="113"/>
      <c r="F1" s="113"/>
      <c r="G1" s="113"/>
      <c r="H1" s="113"/>
      <c r="I1" s="113"/>
    </row>
    <row r="2" spans="1:9" x14ac:dyDescent="0.25">
      <c r="A2" s="22"/>
      <c r="B2" s="22"/>
      <c r="C2" s="113"/>
      <c r="D2" s="113"/>
      <c r="E2" s="113"/>
      <c r="F2" s="113"/>
      <c r="G2" s="113"/>
      <c r="H2" s="113"/>
      <c r="I2" s="113"/>
    </row>
    <row r="3" spans="1:9" x14ac:dyDescent="0.25">
      <c r="A3" s="22"/>
      <c r="B3" s="22"/>
      <c r="C3" s="113"/>
      <c r="D3" s="113"/>
      <c r="E3" s="113"/>
      <c r="F3" s="113"/>
      <c r="G3" s="113"/>
      <c r="H3" s="113"/>
      <c r="I3" s="113"/>
    </row>
    <row r="4" spans="1:9" x14ac:dyDescent="0.25">
      <c r="A4" s="22"/>
      <c r="B4" s="22"/>
      <c r="C4" s="113"/>
      <c r="D4" s="113"/>
      <c r="E4" s="113"/>
      <c r="F4" s="113"/>
      <c r="G4" s="113"/>
      <c r="H4" s="113"/>
      <c r="I4" s="113"/>
    </row>
    <row r="5" spans="1:9" ht="5.0999999999999996" customHeight="1" thickBot="1" x14ac:dyDescent="0.3">
      <c r="A5" s="22"/>
      <c r="B5" s="22"/>
      <c r="C5" s="113"/>
      <c r="D5" s="113"/>
      <c r="E5" s="113"/>
      <c r="F5" s="113"/>
      <c r="G5" s="113"/>
      <c r="H5" s="113"/>
      <c r="I5" s="113"/>
    </row>
    <row r="6" spans="1:9" ht="33" customHeight="1" thickBot="1" x14ac:dyDescent="0.3">
      <c r="A6" s="37" t="s">
        <v>323</v>
      </c>
      <c r="B6" s="38"/>
      <c r="C6" s="39"/>
      <c r="D6" s="39"/>
      <c r="E6" s="39"/>
      <c r="F6" s="39"/>
      <c r="G6" s="39"/>
      <c r="H6" s="39"/>
      <c r="I6" s="40"/>
    </row>
    <row r="7" spans="1:9" ht="5.0999999999999996" customHeight="1" x14ac:dyDescent="0.25"/>
    <row r="8" spans="1:9" ht="27.75" customHeight="1" x14ac:dyDescent="0.25">
      <c r="A8" s="96" t="s">
        <v>341</v>
      </c>
      <c r="B8" s="23"/>
      <c r="C8" s="24"/>
      <c r="D8" s="24"/>
      <c r="E8" s="24"/>
      <c r="F8" s="24"/>
      <c r="G8" s="24"/>
      <c r="H8" s="24"/>
      <c r="I8" s="24"/>
    </row>
    <row r="9" spans="1:9" ht="5.0999999999999996" customHeight="1" thickBot="1" x14ac:dyDescent="0.3"/>
    <row r="10" spans="1:9" ht="15" customHeight="1" x14ac:dyDescent="0.25">
      <c r="A10" s="194" t="s">
        <v>317</v>
      </c>
      <c r="B10" s="196" t="s">
        <v>317</v>
      </c>
      <c r="C10" s="27" t="s">
        <v>13</v>
      </c>
      <c r="D10" s="28"/>
      <c r="E10" s="28"/>
      <c r="F10" s="28"/>
      <c r="G10" s="28"/>
      <c r="H10" s="28"/>
      <c r="I10" s="29"/>
    </row>
    <row r="11" spans="1:9" ht="33" customHeight="1" x14ac:dyDescent="0.25">
      <c r="A11" s="195"/>
      <c r="B11" s="197"/>
      <c r="C11" s="25">
        <v>2020</v>
      </c>
      <c r="D11" s="26" t="s">
        <v>61</v>
      </c>
      <c r="E11" s="26" t="s">
        <v>62</v>
      </c>
      <c r="F11" s="26" t="s">
        <v>63</v>
      </c>
      <c r="G11" s="26" t="s">
        <v>64</v>
      </c>
      <c r="H11" s="26" t="s">
        <v>65</v>
      </c>
      <c r="I11" s="30" t="s">
        <v>66</v>
      </c>
    </row>
    <row r="12" spans="1:9" s="5" customFormat="1" ht="15" customHeight="1" x14ac:dyDescent="0.25">
      <c r="A12" s="31" t="s">
        <v>15</v>
      </c>
      <c r="B12" s="4" t="s">
        <v>33</v>
      </c>
      <c r="C12" s="52">
        <f>'Entry Tariff_2'!C12</f>
        <v>145693.46036562356</v>
      </c>
      <c r="D12" s="52">
        <f>'Entry Tariff_2'!D12</f>
        <v>145693.46036562356</v>
      </c>
      <c r="E12" s="52">
        <f>'Entry Tariff_2'!E12</f>
        <v>145693.46036562356</v>
      </c>
      <c r="F12" s="52">
        <f>'Entry Tariff_2'!F12</f>
        <v>145693.46036562356</v>
      </c>
      <c r="G12" s="52">
        <f>'Entry Tariff_2'!G12</f>
        <v>145693.46036562356</v>
      </c>
      <c r="H12" s="52">
        <f>'Entry Tariff_2'!H12</f>
        <v>145693.46036562356</v>
      </c>
      <c r="I12" s="57">
        <f>'Entry Tariff_2'!I12</f>
        <v>145693.46036562356</v>
      </c>
    </row>
    <row r="13" spans="1:9" s="5" customFormat="1" ht="15" customHeight="1" x14ac:dyDescent="0.25">
      <c r="A13" s="46" t="s">
        <v>16</v>
      </c>
      <c r="B13" s="4" t="s">
        <v>33</v>
      </c>
      <c r="C13" s="52">
        <f>'Entry Tariff_2'!C13</f>
        <v>222166.13867623091</v>
      </c>
      <c r="D13" s="53">
        <f>'Entry Tariff_2'!D13</f>
        <v>222166.13867623091</v>
      </c>
      <c r="E13" s="53">
        <f>'Entry Tariff_2'!E13</f>
        <v>222166.13867623091</v>
      </c>
      <c r="F13" s="53">
        <f>'Entry Tariff_2'!F13</f>
        <v>222166.13867623091</v>
      </c>
      <c r="G13" s="53">
        <f>'Entry Tariff_2'!G13</f>
        <v>222166.13867623091</v>
      </c>
      <c r="H13" s="53">
        <f>'Entry Tariff_2'!H13</f>
        <v>222166.13867623091</v>
      </c>
      <c r="I13" s="65">
        <f>'Entry Tariff_2'!I13</f>
        <v>222166.13867623091</v>
      </c>
    </row>
    <row r="14" spans="1:9" s="5" customFormat="1" ht="15" customHeight="1" x14ac:dyDescent="0.25">
      <c r="A14" s="46" t="s">
        <v>17</v>
      </c>
      <c r="B14" s="4" t="s">
        <v>33</v>
      </c>
      <c r="C14" s="52">
        <f>'Entry Tariff_2'!C14</f>
        <v>205370.87905100171</v>
      </c>
      <c r="D14" s="53">
        <f>'Entry Tariff_2'!D14</f>
        <v>205370.87905100171</v>
      </c>
      <c r="E14" s="53">
        <f>'Entry Tariff_2'!E14</f>
        <v>205370.87905100171</v>
      </c>
      <c r="F14" s="53">
        <f>'Entry Tariff_2'!F14</f>
        <v>205370.87905100171</v>
      </c>
      <c r="G14" s="53">
        <f>'Entry Tariff_2'!G14</f>
        <v>205370.87905100171</v>
      </c>
      <c r="H14" s="53">
        <f>'Entry Tariff_2'!H14</f>
        <v>205370.87905100171</v>
      </c>
      <c r="I14" s="65">
        <f>'Entry Tariff_2'!I14</f>
        <v>205370.87905100171</v>
      </c>
    </row>
    <row r="15" spans="1:9" s="5" customFormat="1" ht="15" customHeight="1" x14ac:dyDescent="0.25">
      <c r="A15" s="46" t="s">
        <v>18</v>
      </c>
      <c r="B15" s="8" t="s">
        <v>33</v>
      </c>
      <c r="C15" s="53">
        <f>'Entry Tariff_2'!C15</f>
        <v>10472.861666324601</v>
      </c>
      <c r="D15" s="53">
        <f>'Entry Tariff_2'!D15</f>
        <v>10472.861666324601</v>
      </c>
      <c r="E15" s="53">
        <f>'Entry Tariff_2'!E15</f>
        <v>10472.861666324601</v>
      </c>
      <c r="F15" s="53">
        <f>'Entry Tariff_2'!F15</f>
        <v>10472.861666324601</v>
      </c>
      <c r="G15" s="53">
        <f>'Entry Tariff_2'!G15</f>
        <v>10472.861666324601</v>
      </c>
      <c r="H15" s="53">
        <f>'Entry Tariff_2'!H15</f>
        <v>10472.861666324601</v>
      </c>
      <c r="I15" s="65">
        <f>'Entry Tariff_2'!I15</f>
        <v>10472.861666324601</v>
      </c>
    </row>
    <row r="16" spans="1:9" s="5" customFormat="1" ht="15" customHeight="1" x14ac:dyDescent="0.25">
      <c r="A16" s="46" t="s">
        <v>321</v>
      </c>
      <c r="B16" s="8" t="s">
        <v>34</v>
      </c>
      <c r="C16" s="53">
        <f>'Entry Tariff_2'!C16</f>
        <v>669879.53779039124</v>
      </c>
      <c r="D16" s="53">
        <f>'Entry Tariff_2'!D16</f>
        <v>692689.80413195083</v>
      </c>
      <c r="E16" s="53">
        <f>'Entry Tariff_2'!E16</f>
        <v>696249.59368826367</v>
      </c>
      <c r="F16" s="53">
        <f>'Entry Tariff_2'!F16</f>
        <v>687284.04391441611</v>
      </c>
      <c r="G16" s="53">
        <f>'Entry Tariff_2'!G16</f>
        <v>662098.06706235372</v>
      </c>
      <c r="H16" s="53">
        <f>'Entry Tariff_2'!H16</f>
        <v>611337.4655687341</v>
      </c>
      <c r="I16" s="65">
        <f>'Entry Tariff_2'!I16</f>
        <v>517168.8527094996</v>
      </c>
    </row>
    <row r="17" spans="1:9" s="5" customFormat="1" ht="15" customHeight="1" x14ac:dyDescent="0.25">
      <c r="A17" s="46" t="s">
        <v>25</v>
      </c>
      <c r="B17" s="8" t="s">
        <v>35</v>
      </c>
      <c r="C17" s="53">
        <f>'Entry Tariff_2'!C17</f>
        <v>3.7116666666666664</v>
      </c>
      <c r="D17" s="53">
        <f>'Entry Tariff_2'!D17</f>
        <v>3.7116666666666664</v>
      </c>
      <c r="E17" s="53">
        <f>'Entry Tariff_2'!E17</f>
        <v>3.7116666666666664</v>
      </c>
      <c r="F17" s="53">
        <f>'Entry Tariff_2'!F17</f>
        <v>3.7116666666666664</v>
      </c>
      <c r="G17" s="53">
        <f>'Entry Tariff_2'!G17</f>
        <v>3.7116666666666664</v>
      </c>
      <c r="H17" s="53">
        <f>'Entry Tariff_2'!H17</f>
        <v>3.7116666666666664</v>
      </c>
      <c r="I17" s="65">
        <f>'Entry Tariff_2'!I17</f>
        <v>3.7116666666666664</v>
      </c>
    </row>
    <row r="18" spans="1:9" s="5" customFormat="1" ht="15" customHeight="1" x14ac:dyDescent="0.25">
      <c r="A18" s="46" t="s">
        <v>26</v>
      </c>
      <c r="B18" s="8" t="s">
        <v>35</v>
      </c>
      <c r="C18" s="53">
        <f>'Entry Tariff_2'!C18</f>
        <v>372.1364274193549</v>
      </c>
      <c r="D18" s="53">
        <f>'Entry Tariff_2'!D18</f>
        <v>372.1364274193549</v>
      </c>
      <c r="E18" s="53">
        <f>'Entry Tariff_2'!E18</f>
        <v>372.1364274193549</v>
      </c>
      <c r="F18" s="53">
        <f>'Entry Tariff_2'!F18</f>
        <v>372.1364274193549</v>
      </c>
      <c r="G18" s="53">
        <f>'Entry Tariff_2'!G18</f>
        <v>372.1364274193549</v>
      </c>
      <c r="H18" s="53">
        <f>'Entry Tariff_2'!H18</f>
        <v>372.1364274193549</v>
      </c>
      <c r="I18" s="65">
        <f>'Entry Tariff_2'!I18</f>
        <v>372.1364274193549</v>
      </c>
    </row>
    <row r="19" spans="1:9" s="5" customFormat="1" ht="15" customHeight="1" x14ac:dyDescent="0.25">
      <c r="A19" s="46" t="s">
        <v>27</v>
      </c>
      <c r="B19" s="8" t="s">
        <v>35</v>
      </c>
      <c r="C19" s="53">
        <f>'Entry Tariff_2'!C19</f>
        <v>5766.3935581020078</v>
      </c>
      <c r="D19" s="53">
        <f>'Entry Tariff_2'!D19</f>
        <v>5766.3935581020078</v>
      </c>
      <c r="E19" s="53">
        <f>'Entry Tariff_2'!E19</f>
        <v>5766.3935581020078</v>
      </c>
      <c r="F19" s="53">
        <f>'Entry Tariff_2'!F19</f>
        <v>5766.3935581020078</v>
      </c>
      <c r="G19" s="53">
        <f>'Entry Tariff_2'!G19</f>
        <v>5766.3935581020078</v>
      </c>
      <c r="H19" s="53">
        <f>'Entry Tariff_2'!H19</f>
        <v>5766.3935581020078</v>
      </c>
      <c r="I19" s="65">
        <f>'Entry Tariff_2'!I19</f>
        <v>5766.3935581020078</v>
      </c>
    </row>
    <row r="20" spans="1:9" s="5" customFormat="1" ht="15" customHeight="1" thickBot="1" x14ac:dyDescent="0.3">
      <c r="A20" s="46" t="s">
        <v>28</v>
      </c>
      <c r="B20" s="8" t="s">
        <v>37</v>
      </c>
      <c r="C20" s="53">
        <f>'Entry Tariff_2'!C20</f>
        <v>310.49974849932147</v>
      </c>
      <c r="D20" s="53">
        <f>'Entry Tariff_2'!D20</f>
        <v>310.49974849932147</v>
      </c>
      <c r="E20" s="53">
        <f>'Entry Tariff_2'!E20</f>
        <v>310.49974849932147</v>
      </c>
      <c r="F20" s="53">
        <f>'Entry Tariff_2'!F20</f>
        <v>310.49974849932147</v>
      </c>
      <c r="G20" s="53">
        <f>'Entry Tariff_2'!G20</f>
        <v>310.49974849932147</v>
      </c>
      <c r="H20" s="53">
        <f>'Entry Tariff_2'!H20</f>
        <v>310.49974849932147</v>
      </c>
      <c r="I20" s="65">
        <f>'Entry Tariff_2'!I20</f>
        <v>310.49974849932147</v>
      </c>
    </row>
    <row r="21" spans="1:9" s="5" customFormat="1" ht="15" customHeight="1" thickBot="1" x14ac:dyDescent="0.3">
      <c r="A21" s="46" t="s">
        <v>322</v>
      </c>
      <c r="B21" s="8" t="s">
        <v>36</v>
      </c>
      <c r="C21" s="53">
        <f>IF(Input!C194=1,0,'Entry Tariff_2'!C21)</f>
        <v>0</v>
      </c>
      <c r="D21" s="53">
        <f>IF(Input!D194=1,0,'Entry Tariff_2'!D21)</f>
        <v>0</v>
      </c>
      <c r="E21" s="53">
        <f>IF(Input!E194=1,0,'Entry Tariff_2'!E21)</f>
        <v>0</v>
      </c>
      <c r="F21" s="53">
        <f>IF(Input!F194=1,0,'Entry Tariff_2'!F21)</f>
        <v>0</v>
      </c>
      <c r="G21" s="53">
        <f>IF(Input!G194=1,0,'Entry Tariff_2'!G21)</f>
        <v>0</v>
      </c>
      <c r="H21" s="53">
        <f>IF(Input!H194=1,0,'Entry Tariff_2'!H21)</f>
        <v>0</v>
      </c>
      <c r="I21" s="65">
        <f>IF(Input!I194=1,0,'Entry Tariff_2'!I21)</f>
        <v>0</v>
      </c>
    </row>
    <row r="22" spans="1:9" ht="18.75" customHeight="1" thickBot="1" x14ac:dyDescent="0.3">
      <c r="A22" s="33" t="s">
        <v>7</v>
      </c>
      <c r="B22" s="34"/>
      <c r="C22" s="66">
        <f t="shared" ref="C22:I22" si="0">SUM(C12:C21)</f>
        <v>1260035.6189502592</v>
      </c>
      <c r="D22" s="66">
        <f t="shared" si="0"/>
        <v>1282845.8852918188</v>
      </c>
      <c r="E22" s="66">
        <f t="shared" si="0"/>
        <v>1286405.6748481316</v>
      </c>
      <c r="F22" s="66">
        <f t="shared" si="0"/>
        <v>1277440.1250742842</v>
      </c>
      <c r="G22" s="66">
        <f t="shared" si="0"/>
        <v>1252254.1482222218</v>
      </c>
      <c r="H22" s="66">
        <f t="shared" si="0"/>
        <v>1201493.5467286021</v>
      </c>
      <c r="I22" s="67">
        <f t="shared" si="0"/>
        <v>1107324.9338693677</v>
      </c>
    </row>
    <row r="23" spans="1:9" ht="9" customHeight="1" x14ac:dyDescent="0.25">
      <c r="C23" s="64"/>
      <c r="D23" s="64"/>
      <c r="E23" s="64"/>
      <c r="F23" s="64"/>
      <c r="G23" s="64"/>
      <c r="H23" s="64"/>
      <c r="I23" s="64"/>
    </row>
    <row r="24" spans="1:9" ht="23.25" x14ac:dyDescent="0.25">
      <c r="A24" s="96" t="s">
        <v>438</v>
      </c>
      <c r="B24" s="23"/>
      <c r="C24" s="24"/>
      <c r="D24" s="24"/>
      <c r="E24" s="24"/>
      <c r="F24" s="24"/>
      <c r="G24" s="24"/>
      <c r="H24" s="24"/>
      <c r="I24" s="24"/>
    </row>
    <row r="25" spans="1:9" ht="9" customHeight="1" thickBot="1" x14ac:dyDescent="0.3"/>
    <row r="26" spans="1:9" ht="25.5" customHeight="1" x14ac:dyDescent="0.25">
      <c r="A26" s="194" t="s">
        <v>317</v>
      </c>
      <c r="B26" s="196" t="s">
        <v>317</v>
      </c>
      <c r="C26" s="27" t="s">
        <v>13</v>
      </c>
      <c r="D26" s="28"/>
      <c r="E26" s="28"/>
      <c r="F26" s="28"/>
      <c r="G26" s="28"/>
      <c r="H26" s="28"/>
      <c r="I26" s="29"/>
    </row>
    <row r="27" spans="1:9" ht="25.5" customHeight="1" x14ac:dyDescent="0.25">
      <c r="A27" s="195"/>
      <c r="B27" s="197"/>
      <c r="C27" s="25">
        <v>2020</v>
      </c>
      <c r="D27" s="26" t="s">
        <v>61</v>
      </c>
      <c r="E27" s="26" t="s">
        <v>62</v>
      </c>
      <c r="F27" s="26" t="s">
        <v>63</v>
      </c>
      <c r="G27" s="26" t="s">
        <v>64</v>
      </c>
      <c r="H27" s="26" t="s">
        <v>65</v>
      </c>
      <c r="I27" s="30" t="s">
        <v>66</v>
      </c>
    </row>
    <row r="28" spans="1:9" ht="15" customHeight="1" x14ac:dyDescent="0.25">
      <c r="A28" s="31" t="s">
        <v>15</v>
      </c>
      <c r="B28" s="4" t="s">
        <v>33</v>
      </c>
      <c r="C28" s="68">
        <f>'Entry Tariff_2'!C44</f>
        <v>272.38113434887845</v>
      </c>
      <c r="D28" s="68">
        <f>'Entry Tariff_2'!D44</f>
        <v>247.47003981416862</v>
      </c>
      <c r="E28" s="68">
        <f>'Entry Tariff_2'!E44</f>
        <v>225.44980534583448</v>
      </c>
      <c r="F28" s="68">
        <f>'Entry Tariff_2'!F44</f>
        <v>212.75888276562961</v>
      </c>
      <c r="G28" s="68">
        <f>'Entry Tariff_2'!G44</f>
        <v>202.04468943507823</v>
      </c>
      <c r="H28" s="68">
        <f>'Entry Tariff_2'!H44</f>
        <v>192.70969317447648</v>
      </c>
      <c r="I28" s="69">
        <f>'Entry Tariff_2'!I44</f>
        <v>191.21062007326387</v>
      </c>
    </row>
    <row r="29" spans="1:9" ht="15" customHeight="1" x14ac:dyDescent="0.25">
      <c r="A29" s="46" t="s">
        <v>16</v>
      </c>
      <c r="B29" s="4" t="s">
        <v>33</v>
      </c>
      <c r="C29" s="68">
        <f>'Entry Tariff_2'!C45</f>
        <v>245.57238921826726</v>
      </c>
      <c r="D29" s="70">
        <f>'Entry Tariff_2'!D45</f>
        <v>224.03958336719361</v>
      </c>
      <c r="E29" s="70">
        <f>'Entry Tariff_2'!E45</f>
        <v>204.03837111994633</v>
      </c>
      <c r="F29" s="70">
        <f>'Entry Tariff_2'!F45</f>
        <v>192.22510952149941</v>
      </c>
      <c r="G29" s="70">
        <f>'Entry Tariff_2'!G45</f>
        <v>182.71562155630795</v>
      </c>
      <c r="H29" s="70">
        <f>'Entry Tariff_2'!H45</f>
        <v>174.63486278811357</v>
      </c>
      <c r="I29" s="71">
        <f>'Entry Tariff_2'!I45</f>
        <v>173.89957735091252</v>
      </c>
    </row>
    <row r="30" spans="1:9" ht="15" customHeight="1" x14ac:dyDescent="0.25">
      <c r="A30" s="46" t="s">
        <v>17</v>
      </c>
      <c r="B30" s="4" t="s">
        <v>33</v>
      </c>
      <c r="C30" s="68">
        <f>'Entry Tariff_2'!C46</f>
        <v>190.75379941228968</v>
      </c>
      <c r="D30" s="70">
        <f>'Entry Tariff_2'!D46</f>
        <v>173.56213178801406</v>
      </c>
      <c r="E30" s="70">
        <f>'Entry Tariff_2'!E46</f>
        <v>157.38392211819794</v>
      </c>
      <c r="F30" s="70">
        <f>'Entry Tariff_2'!F46</f>
        <v>147.5327534702285</v>
      </c>
      <c r="G30" s="70">
        <f>'Entry Tariff_2'!G46</f>
        <v>139.03952178320864</v>
      </c>
      <c r="H30" s="70">
        <f>'Entry Tariff_2'!H46</f>
        <v>131.32259229036933</v>
      </c>
      <c r="I30" s="71">
        <f>'Entry Tariff_2'!I46</f>
        <v>126.59874609391603</v>
      </c>
    </row>
    <row r="31" spans="1:9" ht="15" customHeight="1" x14ac:dyDescent="0.25">
      <c r="A31" s="46" t="s">
        <v>18</v>
      </c>
      <c r="B31" s="8" t="s">
        <v>33</v>
      </c>
      <c r="C31" s="70">
        <f>'Entry Tariff_2'!C47</f>
        <v>327.3514515842611</v>
      </c>
      <c r="D31" s="70">
        <f>'Entry Tariff_2'!D47</f>
        <v>297.37296499775891</v>
      </c>
      <c r="E31" s="70">
        <f>'Entry Tariff_2'!E47</f>
        <v>270.20943999494267</v>
      </c>
      <c r="F31" s="70">
        <f>'Entry Tariff_2'!F47</f>
        <v>254.0909876612107</v>
      </c>
      <c r="G31" s="70">
        <f>'Entry Tariff_2'!G47</f>
        <v>240.10190119342005</v>
      </c>
      <c r="H31" s="70">
        <f>'Entry Tariff_2'!H47</f>
        <v>227.36448667275607</v>
      </c>
      <c r="I31" s="71">
        <f>'Entry Tariff_2'!I47</f>
        <v>221.03388065453768</v>
      </c>
    </row>
    <row r="32" spans="1:9" ht="15" customHeight="1" x14ac:dyDescent="0.25">
      <c r="A32" s="46" t="s">
        <v>321</v>
      </c>
      <c r="B32" s="8" t="s">
        <v>34</v>
      </c>
      <c r="C32" s="70">
        <f>'Entry Tariff_2'!C48*(1-Input!C$201)</f>
        <v>182.12323938264686</v>
      </c>
      <c r="D32" s="70">
        <f>'Entry Tariff_2'!D48*(1-Input!D$201)</f>
        <v>166.12923709856921</v>
      </c>
      <c r="E32" s="70">
        <f>'Entry Tariff_2'!E48*(1-Input!E$201)</f>
        <v>151.29183663767535</v>
      </c>
      <c r="F32" s="70">
        <f>'Entry Tariff_2'!F48*(1-Input!F$201)</f>
        <v>142.53505411705305</v>
      </c>
      <c r="G32" s="70">
        <f>'Entry Tariff_2'!G48*(1-Input!G$201)</f>
        <v>135.21206931314728</v>
      </c>
      <c r="H32" s="70">
        <f>'Entry Tariff_2'!H48*(1-Input!H$201)</f>
        <v>128.80311904117821</v>
      </c>
      <c r="I32" s="71">
        <f>'Entry Tariff_2'!I48*(1-Input!I$201)</f>
        <v>127.12734703895191</v>
      </c>
    </row>
    <row r="33" spans="1:10" ht="15" customHeight="1" x14ac:dyDescent="0.25">
      <c r="A33" s="46" t="s">
        <v>25</v>
      </c>
      <c r="B33" s="8" t="s">
        <v>35</v>
      </c>
      <c r="C33" s="70">
        <f>'Entry Tariff_2'!C49</f>
        <v>256.45045665811665</v>
      </c>
      <c r="D33" s="70">
        <f>'Entry Tariff_2'!D49</f>
        <v>232.84742752584447</v>
      </c>
      <c r="E33" s="70">
        <f>'Entry Tariff_2'!E49</f>
        <v>212.06477376828087</v>
      </c>
      <c r="F33" s="70">
        <f>'Entry Tariff_2'!F49</f>
        <v>200.06584731993738</v>
      </c>
      <c r="G33" s="70">
        <f>'Entry Tariff_2'!G49</f>
        <v>189.81364567715454</v>
      </c>
      <c r="H33" s="70">
        <f>'Entry Tariff_2'!H49</f>
        <v>180.71691557641358</v>
      </c>
      <c r="I33" s="71">
        <f>'Entry Tariff_2'!I49</f>
        <v>178.44117487515544</v>
      </c>
    </row>
    <row r="34" spans="1:10" ht="15" customHeight="1" x14ac:dyDescent="0.25">
      <c r="A34" s="46" t="s">
        <v>26</v>
      </c>
      <c r="B34" s="8" t="s">
        <v>35</v>
      </c>
      <c r="C34" s="70">
        <f>'Entry Tariff_2'!C50</f>
        <v>264.25833698908946</v>
      </c>
      <c r="D34" s="70">
        <f>'Entry Tariff_2'!D50</f>
        <v>239.87216885091581</v>
      </c>
      <c r="E34" s="70">
        <f>'Entry Tariff_2'!E50</f>
        <v>218.41234367696657</v>
      </c>
      <c r="F34" s="70">
        <f>'Entry Tariff_2'!F50</f>
        <v>206.02222516586829</v>
      </c>
      <c r="G34" s="70">
        <f>'Entry Tariff_2'!G50</f>
        <v>195.40162867892778</v>
      </c>
      <c r="H34" s="70">
        <f>'Entry Tariff_2'!H50</f>
        <v>186.00132310840394</v>
      </c>
      <c r="I34" s="71">
        <f>'Entry Tariff_2'!I50</f>
        <v>183.59606006972928</v>
      </c>
    </row>
    <row r="35" spans="1:10" ht="15" customHeight="1" x14ac:dyDescent="0.25">
      <c r="A35" s="46" t="s">
        <v>27</v>
      </c>
      <c r="B35" s="8" t="s">
        <v>35</v>
      </c>
      <c r="C35" s="70">
        <f>'Entry Tariff_2'!C51</f>
        <v>145.36095642027166</v>
      </c>
      <c r="D35" s="70">
        <f>'Entry Tariff_2'!D51</f>
        <v>132.28129164763493</v>
      </c>
      <c r="E35" s="70">
        <f>'Entry Tariff_2'!E51</f>
        <v>119.84069403909734</v>
      </c>
      <c r="F35" s="70">
        <f>'Entry Tariff_2'!F51</f>
        <v>112.17828145310575</v>
      </c>
      <c r="G35" s="70">
        <f>'Entry Tariff_2'!G51</f>
        <v>105.47022077675851</v>
      </c>
      <c r="H35" s="70">
        <f>'Entry Tariff_2'!H51</f>
        <v>99.245265000241488</v>
      </c>
      <c r="I35" s="71">
        <f>'Entry Tariff_2'!I51</f>
        <v>94.653465819358601</v>
      </c>
    </row>
    <row r="36" spans="1:10" ht="15" customHeight="1" thickBot="1" x14ac:dyDescent="0.3">
      <c r="A36" s="46" t="s">
        <v>28</v>
      </c>
      <c r="B36" s="8" t="s">
        <v>37</v>
      </c>
      <c r="C36" s="70">
        <f>'Entry Tariff_2'!C52</f>
        <v>154.49253018397411</v>
      </c>
      <c r="D36" s="70">
        <f>'Entry Tariff_2'!D52</f>
        <v>140.57527613022043</v>
      </c>
      <c r="E36" s="70">
        <f>'Entry Tariff_2'!E52</f>
        <v>127.7831469105956</v>
      </c>
      <c r="F36" s="70">
        <f>'Entry Tariff_2'!F52</f>
        <v>120.14613860709377</v>
      </c>
      <c r="G36" s="70">
        <f>'Entry Tariff_2'!G52</f>
        <v>113.60481099470417</v>
      </c>
      <c r="H36" s="70">
        <f>'Entry Tariff_2'!H52</f>
        <v>107.66758619848012</v>
      </c>
      <c r="I36" s="71">
        <f>'Entry Tariff_2'!I52</f>
        <v>104.75561388602381</v>
      </c>
    </row>
    <row r="37" spans="1:10" ht="15" customHeight="1" thickBot="1" x14ac:dyDescent="0.3">
      <c r="A37" s="46" t="s">
        <v>322</v>
      </c>
      <c r="B37" s="8" t="s">
        <v>36</v>
      </c>
      <c r="C37" s="70">
        <f>'Entry Tariff_2'!C53*(1-Input!C194)</f>
        <v>0</v>
      </c>
      <c r="D37" s="70">
        <f>'Entry Tariff_2'!D53*(1-Input!D194)</f>
        <v>0</v>
      </c>
      <c r="E37" s="70">
        <f>'Entry Tariff_2'!E53*(1-Input!E194)</f>
        <v>0</v>
      </c>
      <c r="F37" s="70">
        <f>'Entry Tariff_2'!F53*(1-Input!F194)</f>
        <v>0</v>
      </c>
      <c r="G37" s="70">
        <f>'Entry Tariff_2'!G53*(1-Input!G194)</f>
        <v>0</v>
      </c>
      <c r="H37" s="70">
        <f>'Entry Tariff_2'!H53*(1-Input!H194)</f>
        <v>0</v>
      </c>
      <c r="I37" s="71">
        <f>'Entry Tariff_2'!I53*(1-Input!I194)</f>
        <v>0</v>
      </c>
    </row>
    <row r="38" spans="1:10" ht="15.75" thickBot="1" x14ac:dyDescent="0.3">
      <c r="A38" s="33" t="s">
        <v>7</v>
      </c>
      <c r="B38" s="34"/>
      <c r="C38" s="72">
        <f t="shared" ref="C38:I38" si="1">SUMPRODUCT(C28:C37,C12:C21)/C22</f>
        <v>206.20980813032884</v>
      </c>
      <c r="D38" s="72">
        <f t="shared" si="1"/>
        <v>187.52082736518676</v>
      </c>
      <c r="E38" s="72">
        <f t="shared" si="1"/>
        <v>170.6138238315587</v>
      </c>
      <c r="F38" s="72">
        <f t="shared" si="1"/>
        <v>160.78023854558469</v>
      </c>
      <c r="G38" s="72">
        <f t="shared" si="1"/>
        <v>152.79611134929735</v>
      </c>
      <c r="H38" s="72">
        <f t="shared" si="1"/>
        <v>146.1874412038392</v>
      </c>
      <c r="I38" s="73">
        <f t="shared" si="1"/>
        <v>145.57688321760028</v>
      </c>
    </row>
    <row r="39" spans="1:10" ht="9" customHeight="1" x14ac:dyDescent="0.25">
      <c r="C39" s="64"/>
      <c r="D39" s="64"/>
      <c r="E39" s="64"/>
      <c r="F39" s="64"/>
      <c r="G39" s="64"/>
      <c r="H39" s="64"/>
      <c r="I39" s="64"/>
    </row>
    <row r="40" spans="1:10" ht="23.25" x14ac:dyDescent="0.25">
      <c r="A40" s="96" t="s">
        <v>441</v>
      </c>
      <c r="B40" s="23"/>
      <c r="C40" s="24"/>
      <c r="D40" s="24"/>
      <c r="E40" s="24"/>
      <c r="F40" s="24"/>
      <c r="G40" s="24"/>
      <c r="H40" s="24"/>
      <c r="I40" s="24"/>
    </row>
    <row r="41" spans="1:10" ht="9" customHeight="1" thickBot="1" x14ac:dyDescent="0.3"/>
    <row r="42" spans="1:10" ht="25.5" customHeight="1" x14ac:dyDescent="0.25">
      <c r="A42" s="194" t="s">
        <v>317</v>
      </c>
      <c r="B42" s="196" t="s">
        <v>317</v>
      </c>
      <c r="C42" s="27" t="s">
        <v>13</v>
      </c>
      <c r="D42" s="28"/>
      <c r="E42" s="28"/>
      <c r="F42" s="28"/>
      <c r="G42" s="28"/>
      <c r="H42" s="28"/>
      <c r="I42" s="29"/>
    </row>
    <row r="43" spans="1:10" ht="25.5" customHeight="1" x14ac:dyDescent="0.25">
      <c r="A43" s="195"/>
      <c r="B43" s="197"/>
      <c r="C43" s="25">
        <v>2020</v>
      </c>
      <c r="D43" s="26" t="s">
        <v>61</v>
      </c>
      <c r="E43" s="26" t="s">
        <v>62</v>
      </c>
      <c r="F43" s="26" t="s">
        <v>63</v>
      </c>
      <c r="G43" s="26" t="s">
        <v>64</v>
      </c>
      <c r="H43" s="26" t="s">
        <v>65</v>
      </c>
      <c r="I43" s="30" t="s">
        <v>66</v>
      </c>
    </row>
    <row r="44" spans="1:10" ht="15" customHeight="1" x14ac:dyDescent="0.25">
      <c r="A44" s="31" t="s">
        <v>15</v>
      </c>
      <c r="B44" s="4" t="s">
        <v>33</v>
      </c>
      <c r="C44" s="92">
        <f>(SUMPRODUCT('Entry Tariff_2'!C$12:C$21,'Entry Tariff_2'!C$28:C$37)/SUMPRODUCT(C$12:C$21,C$28:C$37))*C28</f>
        <v>300.98530154011775</v>
      </c>
      <c r="D44" s="92">
        <f>(SUMPRODUCT('Entry Tariff_2'!D$12:D$21,'Entry Tariff_2'!D$28:D$37)/SUMPRODUCT(D$12:D$21,D$28:D$37))*D28</f>
        <v>273.91266212566853</v>
      </c>
      <c r="E44" s="92">
        <f>(SUMPRODUCT('Entry Tariff_2'!E$12:E$21,'Entry Tariff_2'!E$28:E$37)/SUMPRODUCT(E$12:E$21,E$28:E$37))*E28</f>
        <v>250.48740098122886</v>
      </c>
      <c r="F44" s="92">
        <f>(SUMPRODUCT('Entry Tariff_2'!F$12:F$21,'Entry Tariff_2'!F$28:F$37)/SUMPRODUCT(F$12:F$21,F$28:F$37))*F28</f>
        <v>236.636023036892</v>
      </c>
      <c r="G44" s="92">
        <f>(SUMPRODUCT('Entry Tariff_2'!G$12:G$21,'Entry Tariff_2'!G$28:G$37)/SUMPRODUCT(G$12:G$21,G$28:G$37))*G28</f>
        <v>224.78793380463915</v>
      </c>
      <c r="H44" s="92">
        <f>(SUMPRODUCT('Entry Tariff_2'!H$12:H$21,'Entry Tariff_2'!H$28:H$37)/SUMPRODUCT(H$12:H$21,H$28:H$37))*H28</f>
        <v>214.09643419102346</v>
      </c>
      <c r="I44" s="93">
        <f>(SUMPRODUCT('Entry Tariff_2'!I$12:I$21,'Entry Tariff_2'!I$28:I$37)/SUMPRODUCT(I$12:I$21,I$28:I$37))*I28</f>
        <v>211.59679881573524</v>
      </c>
      <c r="J44" s="81"/>
    </row>
    <row r="45" spans="1:10" ht="15" customHeight="1" x14ac:dyDescent="0.25">
      <c r="A45" s="46" t="s">
        <v>16</v>
      </c>
      <c r="B45" s="4" t="s">
        <v>33</v>
      </c>
      <c r="C45" s="92">
        <f>(SUMPRODUCT('Entry Tariff_2'!C$12:C$21,'Entry Tariff_2'!C$28:C$37)/SUMPRODUCT(C$12:C$21,C$28:C$37))*C29</f>
        <v>271.36122990116951</v>
      </c>
      <c r="D45" s="94">
        <f>(SUMPRODUCT('Entry Tariff_2'!D$12:D$21,'Entry Tariff_2'!D$28:D$37)/SUMPRODUCT(D$12:D$21,D$28:D$37))*D29</f>
        <v>247.97861893793632</v>
      </c>
      <c r="E45" s="94">
        <f>(SUMPRODUCT('Entry Tariff_2'!E$12:E$21,'Entry Tariff_2'!E$28:E$37)/SUMPRODUCT(E$12:E$21,E$28:E$37))*E29</f>
        <v>226.6980945220989</v>
      </c>
      <c r="F45" s="94">
        <f>(SUMPRODUCT('Entry Tariff_2'!F$12:F$21,'Entry Tariff_2'!F$28:F$37)/SUMPRODUCT(F$12:F$21,F$28:F$37))*F29</f>
        <v>213.79782058315516</v>
      </c>
      <c r="G45" s="94">
        <f>(SUMPRODUCT('Entry Tariff_2'!G$12:G$21,'Entry Tariff_2'!G$28:G$37)/SUMPRODUCT(G$12:G$21,G$28:G$37))*G29</f>
        <v>203.28308137329367</v>
      </c>
      <c r="H45" s="94">
        <f>(SUMPRODUCT('Entry Tariff_2'!H$12:H$21,'Entry Tariff_2'!H$28:H$37)/SUMPRODUCT(H$12:H$21,H$28:H$37))*H29</f>
        <v>194.01567607978387</v>
      </c>
      <c r="I45" s="95">
        <f>(SUMPRODUCT('Entry Tariff_2'!I$12:I$21,'Entry Tariff_2'!I$28:I$37)/SUMPRODUCT(I$12:I$21,I$28:I$37))*I29</f>
        <v>192.44011587203431</v>
      </c>
      <c r="J45" s="81"/>
    </row>
    <row r="46" spans="1:10" ht="15" customHeight="1" x14ac:dyDescent="0.25">
      <c r="A46" s="46" t="s">
        <v>17</v>
      </c>
      <c r="B46" s="4" t="s">
        <v>33</v>
      </c>
      <c r="C46" s="92">
        <f>(SUMPRODUCT('Entry Tariff_2'!C$12:C$21,'Entry Tariff_2'!C$28:C$37)/SUMPRODUCT(C$12:C$21,C$28:C$37))*C30</f>
        <v>210.78585333480734</v>
      </c>
      <c r="D46" s="94">
        <f>(SUMPRODUCT('Entry Tariff_2'!D$12:D$21,'Entry Tariff_2'!D$28:D$37)/SUMPRODUCT(D$12:D$21,D$28:D$37))*D30</f>
        <v>192.10756016348751</v>
      </c>
      <c r="E46" s="94">
        <f>(SUMPRODUCT('Entry Tariff_2'!E$12:E$21,'Entry Tariff_2'!E$28:E$37)/SUMPRODUCT(E$12:E$21,E$28:E$37))*E30</f>
        <v>174.86238032960864</v>
      </c>
      <c r="F46" s="94">
        <f>(SUMPRODUCT('Entry Tariff_2'!F$12:F$21,'Entry Tariff_2'!F$28:F$37)/SUMPRODUCT(F$12:F$21,F$28:F$37))*F30</f>
        <v>164.08980718015374</v>
      </c>
      <c r="G46" s="94">
        <f>(SUMPRODUCT('Entry Tariff_2'!G$12:G$21,'Entry Tariff_2'!G$28:G$37)/SUMPRODUCT(G$12:G$21,G$28:G$37))*G30</f>
        <v>154.69056329181754</v>
      </c>
      <c r="H46" s="94">
        <f>(SUMPRODUCT('Entry Tariff_2'!H$12:H$21,'Entry Tariff_2'!H$28:H$37)/SUMPRODUCT(H$12:H$21,H$28:H$37))*H30</f>
        <v>145.89665042242646</v>
      </c>
      <c r="I46" s="95">
        <f>(SUMPRODUCT('Entry Tariff_2'!I$12:I$21,'Entry Tariff_2'!I$28:I$37)/SUMPRODUCT(I$12:I$21,I$28:I$37))*I30</f>
        <v>140.09624254811112</v>
      </c>
      <c r="J46" s="81"/>
    </row>
    <row r="47" spans="1:10" ht="15" customHeight="1" x14ac:dyDescent="0.25">
      <c r="A47" s="46" t="s">
        <v>18</v>
      </c>
      <c r="B47" s="8" t="s">
        <v>33</v>
      </c>
      <c r="C47" s="94">
        <f>(SUMPRODUCT('Entry Tariff_2'!C$12:C$21,'Entry Tariff_2'!C$28:C$37)/SUMPRODUCT(C$12:C$21,C$28:C$37))*C31</f>
        <v>361.72833922662528</v>
      </c>
      <c r="D47" s="94">
        <f>(SUMPRODUCT('Entry Tariff_2'!D$12:D$21,'Entry Tariff_2'!D$28:D$37)/SUMPRODUCT(D$12:D$21,D$28:D$37))*D31</f>
        <v>329.14780531778871</v>
      </c>
      <c r="E47" s="94">
        <f>(SUMPRODUCT('Entry Tariff_2'!E$12:E$21,'Entry Tariff_2'!E$28:E$37)/SUMPRODUCT(E$12:E$21,E$28:E$37))*E31</f>
        <v>300.21786996489448</v>
      </c>
      <c r="F47" s="94">
        <f>(SUMPRODUCT('Entry Tariff_2'!F$12:F$21,'Entry Tariff_2'!F$28:F$37)/SUMPRODUCT(F$12:F$21,F$28:F$37))*F31</f>
        <v>282.60667676046944</v>
      </c>
      <c r="G47" s="94">
        <f>(SUMPRODUCT('Entry Tariff_2'!G$12:G$21,'Entry Tariff_2'!G$28:G$37)/SUMPRODUCT(G$12:G$21,G$28:G$37))*G31</f>
        <v>267.12907140861535</v>
      </c>
      <c r="H47" s="94">
        <f>(SUMPRODUCT('Entry Tariff_2'!H$12:H$21,'Entry Tariff_2'!H$28:H$37)/SUMPRODUCT(H$12:H$21,H$28:H$37))*H31</f>
        <v>252.59718417089317</v>
      </c>
      <c r="I47" s="95">
        <f>(SUMPRODUCT('Entry Tariff_2'!I$12:I$21,'Entry Tariff_2'!I$28:I$37)/SUMPRODUCT(I$12:I$21,I$28:I$37))*I31</f>
        <v>244.59970663972075</v>
      </c>
      <c r="J47" s="81"/>
    </row>
    <row r="48" spans="1:10" ht="15" customHeight="1" x14ac:dyDescent="0.25">
      <c r="A48" s="46" t="s">
        <v>321</v>
      </c>
      <c r="B48" s="8" t="s">
        <v>34</v>
      </c>
      <c r="C48" s="94">
        <f>(SUMPRODUCT('Entry Tariff_2'!C$12:C$21,'Entry Tariff_2'!C$28:C$37)/SUMPRODUCT(C$12:C$21,C$28:C$37))*C32</f>
        <v>201.24895306749693</v>
      </c>
      <c r="D48" s="94">
        <f>(SUMPRODUCT('Entry Tariff_2'!D$12:D$21,'Entry Tariff_2'!D$28:D$37)/SUMPRODUCT(D$12:D$21,D$28:D$37))*D32</f>
        <v>183.88044720381595</v>
      </c>
      <c r="E48" s="94">
        <f>(SUMPRODUCT('Entry Tariff_2'!E$12:E$21,'Entry Tariff_2'!E$28:E$37)/SUMPRODUCT(E$12:E$21,E$28:E$37))*E32</f>
        <v>168.09373106761103</v>
      </c>
      <c r="F48" s="94">
        <f>(SUMPRODUCT('Entry Tariff_2'!F$12:F$21,'Entry Tariff_2'!F$28:F$37)/SUMPRODUCT(F$12:F$21,F$28:F$37))*F32</f>
        <v>158.53123456548059</v>
      </c>
      <c r="G48" s="94">
        <f>(SUMPRODUCT('Entry Tariff_2'!G$12:G$21,'Entry Tariff_2'!G$28:G$37)/SUMPRODUCT(G$12:G$21,G$28:G$37))*G32</f>
        <v>150.4322720450337</v>
      </c>
      <c r="H48" s="94">
        <f>(SUMPRODUCT('Entry Tariff_2'!H$12:H$21,'Entry Tariff_2'!H$28:H$37)/SUMPRODUCT(H$12:H$21,H$28:H$37))*H32</f>
        <v>143.09756839491726</v>
      </c>
      <c r="I48" s="95">
        <f>(SUMPRODUCT('Entry Tariff_2'!I$12:I$21,'Entry Tariff_2'!I$28:I$37)/SUMPRODUCT(I$12:I$21,I$28:I$37))*I32</f>
        <v>140.68120099747813</v>
      </c>
      <c r="J48" s="81"/>
    </row>
    <row r="49" spans="1:10" ht="15" customHeight="1" x14ac:dyDescent="0.25">
      <c r="A49" s="46" t="s">
        <v>25</v>
      </c>
      <c r="B49" s="8" t="s">
        <v>35</v>
      </c>
      <c r="C49" s="94">
        <f>(SUMPRODUCT('Entry Tariff_2'!C$12:C$21,'Entry Tariff_2'!C$28:C$37)/SUMPRODUCT(C$12:C$21,C$28:C$37))*C33</f>
        <v>283.38166008398508</v>
      </c>
      <c r="D49" s="94">
        <f>(SUMPRODUCT('Entry Tariff_2'!D$12:D$21,'Entry Tariff_2'!D$28:D$37)/SUMPRODUCT(D$12:D$21,D$28:D$37))*D33</f>
        <v>257.72759720979394</v>
      </c>
      <c r="E49" s="94">
        <f>(SUMPRODUCT('Entry Tariff_2'!E$12:E$21,'Entry Tariff_2'!E$28:E$37)/SUMPRODUCT(E$12:E$21,E$28:E$37))*E33</f>
        <v>235.61587884010305</v>
      </c>
      <c r="F49" s="94">
        <f>(SUMPRODUCT('Entry Tariff_2'!F$12:F$21,'Entry Tariff_2'!F$28:F$37)/SUMPRODUCT(F$12:F$21,F$28:F$37))*F33</f>
        <v>222.51849530272148</v>
      </c>
      <c r="G49" s="94">
        <f>(SUMPRODUCT('Entry Tariff_2'!G$12:G$21,'Entry Tariff_2'!G$28:G$37)/SUMPRODUCT(G$12:G$21,G$28:G$37))*G33</f>
        <v>211.18009752690696</v>
      </c>
      <c r="H49" s="94">
        <f>(SUMPRODUCT('Entry Tariff_2'!H$12:H$21,'Entry Tariff_2'!H$28:H$37)/SUMPRODUCT(H$12:H$21,H$28:H$37))*H33</f>
        <v>200.7727093825024</v>
      </c>
      <c r="I49" s="95">
        <f>(SUMPRODUCT('Entry Tariff_2'!I$12:I$21,'Entry Tariff_2'!I$28:I$37)/SUMPRODUCT(I$12:I$21,I$28:I$37))*I33</f>
        <v>197.46592195577097</v>
      </c>
      <c r="J49" s="81"/>
    </row>
    <row r="50" spans="1:10" ht="15" customHeight="1" x14ac:dyDescent="0.25">
      <c r="A50" s="46" t="s">
        <v>26</v>
      </c>
      <c r="B50" s="8" t="s">
        <v>35</v>
      </c>
      <c r="C50" s="94">
        <f>(SUMPRODUCT('Entry Tariff_2'!C$12:C$21,'Entry Tariff_2'!C$28:C$37)/SUMPRODUCT(C$12:C$21,C$28:C$37))*C34</f>
        <v>292.00948675569919</v>
      </c>
      <c r="D50" s="94">
        <f>(SUMPRODUCT('Entry Tariff_2'!D$12:D$21,'Entry Tariff_2'!D$28:D$37)/SUMPRODUCT(D$12:D$21,D$28:D$37))*D34</f>
        <v>265.50294487830121</v>
      </c>
      <c r="E50" s="94">
        <f>(SUMPRODUCT('Entry Tariff_2'!E$12:E$21,'Entry Tariff_2'!E$28:E$37)/SUMPRODUCT(E$12:E$21,E$28:E$37))*E34</f>
        <v>242.66838565657307</v>
      </c>
      <c r="F50" s="94">
        <f>(SUMPRODUCT('Entry Tariff_2'!F$12:F$21,'Entry Tariff_2'!F$28:F$37)/SUMPRODUCT(F$12:F$21,F$28:F$37))*F34</f>
        <v>229.14333534156867</v>
      </c>
      <c r="G50" s="94">
        <f>(SUMPRODUCT('Entry Tariff_2'!G$12:G$21,'Entry Tariff_2'!G$28:G$37)/SUMPRODUCT(G$12:G$21,G$28:G$37))*G34</f>
        <v>217.39709415580214</v>
      </c>
      <c r="H50" s="94">
        <f>(SUMPRODUCT('Entry Tariff_2'!H$12:H$21,'Entry Tariff_2'!H$28:H$37)/SUMPRODUCT(H$12:H$21,H$28:H$37))*H34</f>
        <v>206.64357550643416</v>
      </c>
      <c r="I50" s="95">
        <f>(SUMPRODUCT('Entry Tariff_2'!I$12:I$21,'Entry Tariff_2'!I$28:I$37)/SUMPRODUCT(I$12:I$21,I$28:I$37))*I34</f>
        <v>203.17040220386869</v>
      </c>
      <c r="J50" s="81"/>
    </row>
    <row r="51" spans="1:10" ht="15" customHeight="1" x14ac:dyDescent="0.25">
      <c r="A51" s="46" t="s">
        <v>27</v>
      </c>
      <c r="B51" s="8" t="s">
        <v>35</v>
      </c>
      <c r="C51" s="94">
        <f>(SUMPRODUCT('Entry Tariff_2'!C$12:C$21,'Entry Tariff_2'!C$28:C$37)/SUMPRODUCT(C$12:C$21,C$28:C$37))*C35</f>
        <v>160.62607054230273</v>
      </c>
      <c r="D51" s="94">
        <f>(SUMPRODUCT('Entry Tariff_2'!D$12:D$21,'Entry Tariff_2'!D$28:D$37)/SUMPRODUCT(D$12:D$21,D$28:D$37))*D35</f>
        <v>146.41578742959871</v>
      </c>
      <c r="E51" s="94">
        <f>(SUMPRODUCT('Entry Tariff_2'!E$12:E$21,'Entry Tariff_2'!E$28:E$37)/SUMPRODUCT(E$12:E$21,E$28:E$37))*E35</f>
        <v>133.14974451005787</v>
      </c>
      <c r="F51" s="94">
        <f>(SUMPRODUCT('Entry Tariff_2'!F$12:F$21,'Entry Tariff_2'!F$28:F$37)/SUMPRODUCT(F$12:F$21,F$28:F$37))*F35</f>
        <v>124.76763390141471</v>
      </c>
      <c r="G51" s="94">
        <f>(SUMPRODUCT('Entry Tariff_2'!G$12:G$21,'Entry Tariff_2'!G$28:G$37)/SUMPRODUCT(G$12:G$21,G$28:G$37))*G35</f>
        <v>117.34251997721897</v>
      </c>
      <c r="H51" s="94">
        <f>(SUMPRODUCT('Entry Tariff_2'!H$12:H$21,'Entry Tariff_2'!H$28:H$37)/SUMPRODUCT(H$12:H$21,H$28:H$37))*H35</f>
        <v>110.2594114332236</v>
      </c>
      <c r="I51" s="95">
        <f>(SUMPRODUCT('Entry Tariff_2'!I$12:I$21,'Entry Tariff_2'!I$28:I$37)/SUMPRODUCT(I$12:I$21,I$28:I$37))*I35</f>
        <v>104.74507303264257</v>
      </c>
      <c r="J51" s="81"/>
    </row>
    <row r="52" spans="1:10" ht="15" customHeight="1" x14ac:dyDescent="0.25">
      <c r="A52" s="46" t="s">
        <v>28</v>
      </c>
      <c r="B52" s="8" t="s">
        <v>37</v>
      </c>
      <c r="C52" s="94">
        <f>(SUMPRODUCT('Entry Tariff_2'!C$12:C$21,'Entry Tariff_2'!C$28:C$37)/SUMPRODUCT(C$12:C$21,C$28:C$37))*C36</f>
        <v>170.71659861567304</v>
      </c>
      <c r="D52" s="94">
        <f>(SUMPRODUCT('Entry Tariff_2'!D$12:D$21,'Entry Tariff_2'!D$28:D$37)/SUMPRODUCT(D$12:D$21,D$28:D$37))*D36</f>
        <v>155.59599918759557</v>
      </c>
      <c r="E52" s="94">
        <f>(SUMPRODUCT('Entry Tariff_2'!E$12:E$21,'Entry Tariff_2'!E$28:E$37)/SUMPRODUCT(E$12:E$21,E$28:E$37))*E36</f>
        <v>141.97425590915034</v>
      </c>
      <c r="F52" s="94">
        <f>(SUMPRODUCT('Entry Tariff_2'!F$12:F$21,'Entry Tariff_2'!F$28:F$37)/SUMPRODUCT(F$12:F$21,F$28:F$37))*F36</f>
        <v>133.62969411030753</v>
      </c>
      <c r="G52" s="94">
        <f>(SUMPRODUCT('Entry Tariff_2'!G$12:G$21,'Entry Tariff_2'!G$28:G$37)/SUMPRODUCT(G$12:G$21,G$28:G$37))*G36</f>
        <v>126.39278372110715</v>
      </c>
      <c r="H52" s="94">
        <f>(SUMPRODUCT('Entry Tariff_2'!H$12:H$21,'Entry Tariff_2'!H$28:H$37)/SUMPRODUCT(H$12:H$21,H$28:H$37))*H36</f>
        <v>119.61643393920507</v>
      </c>
      <c r="I52" s="95">
        <f>(SUMPRODUCT('Entry Tariff_2'!I$12:I$21,'Entry Tariff_2'!I$28:I$37)/SUMPRODUCT(I$12:I$21,I$28:I$37))*I36</f>
        <v>115.92427527177497</v>
      </c>
      <c r="J52" s="81"/>
    </row>
    <row r="53" spans="1:10" ht="15" customHeight="1" thickBot="1" x14ac:dyDescent="0.3">
      <c r="A53" s="46" t="s">
        <v>322</v>
      </c>
      <c r="B53" s="8" t="s">
        <v>36</v>
      </c>
      <c r="C53" s="94">
        <f>(SUMPRODUCT('Entry Tariff_2'!C$12:C$21,'Entry Tariff_2'!C$28:C$37)/SUMPRODUCT(C$12:C$21,C$28:C$37))*C37</f>
        <v>0</v>
      </c>
      <c r="D53" s="94">
        <f>(SUMPRODUCT('Entry Tariff_2'!D$12:D$21,'Entry Tariff_2'!D$28:D$37)/SUMPRODUCT(D$12:D$21,D$28:D$37))*D37</f>
        <v>0</v>
      </c>
      <c r="E53" s="94">
        <f>(SUMPRODUCT('Entry Tariff_2'!E$12:E$21,'Entry Tariff_2'!E$28:E$37)/SUMPRODUCT(E$12:E$21,E$28:E$37))*E37</f>
        <v>0</v>
      </c>
      <c r="F53" s="94">
        <f>(SUMPRODUCT('Entry Tariff_2'!F$12:F$21,'Entry Tariff_2'!F$28:F$37)/SUMPRODUCT(F$12:F$21,F$28:F$37))*F37</f>
        <v>0</v>
      </c>
      <c r="G53" s="94">
        <f>(SUMPRODUCT('Entry Tariff_2'!G$12:G$21,'Entry Tariff_2'!G$28:G$37)/SUMPRODUCT(G$12:G$21,G$28:G$37))*G37</f>
        <v>0</v>
      </c>
      <c r="H53" s="94">
        <f>(SUMPRODUCT('Entry Tariff_2'!H$12:H$21,'Entry Tariff_2'!H$28:H$37)/SUMPRODUCT(H$12:H$21,H$28:H$37))*H37</f>
        <v>0</v>
      </c>
      <c r="I53" s="95">
        <f>(SUMPRODUCT('Entry Tariff_2'!I$12:I$21,'Entry Tariff_2'!I$28:I$37)/SUMPRODUCT(I$12:I$21,I$28:I$37))*I37</f>
        <v>0</v>
      </c>
    </row>
    <row r="54" spans="1:10" ht="15.75" thickBot="1" x14ac:dyDescent="0.3">
      <c r="A54" s="33" t="s">
        <v>7</v>
      </c>
      <c r="B54" s="34"/>
      <c r="C54" s="72">
        <f t="shared" ref="C54:I54" si="2">SUMPRODUCT(C44:C53,C12:C21)/C22</f>
        <v>227.86497834736113</v>
      </c>
      <c r="D54" s="72">
        <f t="shared" si="2"/>
        <v>207.55776766422704</v>
      </c>
      <c r="E54" s="72">
        <f t="shared" si="2"/>
        <v>189.56154447540752</v>
      </c>
      <c r="F54" s="72">
        <f t="shared" si="2"/>
        <v>178.8240083694227</v>
      </c>
      <c r="G54" s="72">
        <f t="shared" si="2"/>
        <v>169.99566907512582</v>
      </c>
      <c r="H54" s="72">
        <f t="shared" si="2"/>
        <v>162.41118632737866</v>
      </c>
      <c r="I54" s="73">
        <f t="shared" si="2"/>
        <v>161.09775941636352</v>
      </c>
    </row>
    <row r="55" spans="1:10" x14ac:dyDescent="0.25">
      <c r="C55" s="132">
        <f>SUMPRODUCT(C44:C53,C12:C21)-(Input!C12*Input!C164)</f>
        <v>0</v>
      </c>
      <c r="D55" s="132">
        <f>SUMPRODUCT(D44:D53,D12:D21)-(Input!D12*Input!D164)</f>
        <v>0</v>
      </c>
      <c r="E55" s="132">
        <f>SUMPRODUCT(E44:E53,E12:E21)-(Input!E12*Input!E164)</f>
        <v>0</v>
      </c>
      <c r="F55" s="132">
        <f>SUMPRODUCT(F44:F53,F12:F21)-(Input!F12*Input!F164)</f>
        <v>0</v>
      </c>
      <c r="G55" s="132">
        <f>SUMPRODUCT(G44:G53,G12:G21)-(Input!G12*Input!G164)</f>
        <v>0</v>
      </c>
      <c r="H55" s="132">
        <f>SUMPRODUCT(H44:H53,H12:H21)-(Input!H12*Input!H164)</f>
        <v>0</v>
      </c>
      <c r="I55" s="132">
        <f>SUMPRODUCT(I44:I53,I12:I21)-(Input!I12*Input!I164)</f>
        <v>0</v>
      </c>
    </row>
    <row r="56" spans="1:10" x14ac:dyDescent="0.25">
      <c r="C56" s="133"/>
      <c r="D56" s="133"/>
      <c r="E56" s="133"/>
      <c r="F56" s="133"/>
      <c r="G56" s="133"/>
      <c r="H56" s="133"/>
      <c r="I56" s="133"/>
    </row>
    <row r="57" spans="1:10" x14ac:dyDescent="0.25">
      <c r="C57" s="157"/>
      <c r="D57" s="157"/>
      <c r="E57" s="157"/>
      <c r="F57" s="157"/>
      <c r="G57" s="157"/>
      <c r="H57" s="157"/>
      <c r="I57" s="157"/>
    </row>
    <row r="58" spans="1:10" x14ac:dyDescent="0.25">
      <c r="C58" s="157"/>
      <c r="D58" s="157"/>
      <c r="E58" s="157"/>
      <c r="F58" s="157"/>
      <c r="G58" s="157"/>
      <c r="H58" s="157"/>
      <c r="I58" s="157"/>
    </row>
    <row r="59" spans="1:10" x14ac:dyDescent="0.25">
      <c r="C59" s="157"/>
      <c r="D59" s="157"/>
      <c r="E59" s="157"/>
      <c r="F59" s="157"/>
      <c r="G59" s="157"/>
      <c r="H59" s="157"/>
      <c r="I59" s="157"/>
    </row>
    <row r="60" spans="1:10" x14ac:dyDescent="0.25">
      <c r="C60" s="157"/>
      <c r="D60" s="157"/>
      <c r="E60" s="157"/>
      <c r="F60" s="157"/>
      <c r="G60" s="157"/>
      <c r="H60" s="157"/>
      <c r="I60" s="157"/>
    </row>
    <row r="61" spans="1:10" x14ac:dyDescent="0.25">
      <c r="C61" s="157"/>
      <c r="D61" s="157"/>
      <c r="E61" s="157"/>
      <c r="F61" s="157"/>
      <c r="G61" s="157"/>
      <c r="H61" s="157"/>
      <c r="I61" s="157"/>
    </row>
    <row r="62" spans="1:10" x14ac:dyDescent="0.25">
      <c r="C62" s="157"/>
      <c r="D62" s="157"/>
      <c r="E62" s="157"/>
      <c r="F62" s="157"/>
      <c r="G62" s="157"/>
      <c r="H62" s="157"/>
      <c r="I62" s="157"/>
    </row>
    <row r="63" spans="1:10" x14ac:dyDescent="0.25">
      <c r="C63" s="157"/>
      <c r="D63" s="157"/>
      <c r="E63" s="157"/>
      <c r="F63" s="157"/>
      <c r="G63" s="157"/>
      <c r="H63" s="157"/>
      <c r="I63" s="157"/>
    </row>
    <row r="64" spans="1:10" x14ac:dyDescent="0.25">
      <c r="C64" s="157"/>
      <c r="D64" s="157"/>
      <c r="E64" s="157"/>
      <c r="F64" s="157"/>
      <c r="G64" s="157"/>
      <c r="H64" s="157"/>
      <c r="I64" s="157"/>
    </row>
    <row r="65" spans="3:9" x14ac:dyDescent="0.25">
      <c r="C65" s="157"/>
      <c r="D65" s="157"/>
      <c r="E65" s="157"/>
      <c r="F65" s="157"/>
      <c r="G65" s="157"/>
      <c r="H65" s="157"/>
      <c r="I65" s="157"/>
    </row>
    <row r="66" spans="3:9" x14ac:dyDescent="0.25">
      <c r="C66" s="157"/>
      <c r="D66" s="157"/>
      <c r="E66" s="157"/>
      <c r="F66" s="157"/>
      <c r="G66" s="157"/>
      <c r="H66" s="157"/>
      <c r="I66" s="157"/>
    </row>
    <row r="68" spans="3:9" x14ac:dyDescent="0.25">
      <c r="C68" s="91"/>
      <c r="D68" s="91"/>
      <c r="E68" s="91"/>
      <c r="F68" s="91"/>
      <c r="G68" s="91"/>
      <c r="H68" s="91"/>
      <c r="I68" s="91"/>
    </row>
    <row r="69" spans="3:9" x14ac:dyDescent="0.25">
      <c r="C69" s="91"/>
      <c r="D69" s="91"/>
      <c r="E69" s="91"/>
      <c r="F69" s="91"/>
      <c r="G69" s="91"/>
      <c r="H69" s="91"/>
      <c r="I69" s="91"/>
    </row>
    <row r="70" spans="3:9" x14ac:dyDescent="0.25">
      <c r="C70" s="91"/>
      <c r="D70" s="91"/>
      <c r="E70" s="91"/>
      <c r="F70" s="91"/>
      <c r="G70" s="91"/>
      <c r="H70" s="91"/>
      <c r="I70" s="91"/>
    </row>
    <row r="71" spans="3:9" x14ac:dyDescent="0.25">
      <c r="C71" s="91"/>
      <c r="D71" s="91"/>
      <c r="E71" s="91"/>
      <c r="F71" s="91"/>
      <c r="G71" s="91"/>
      <c r="H71" s="91"/>
      <c r="I71" s="91"/>
    </row>
    <row r="72" spans="3:9" x14ac:dyDescent="0.25">
      <c r="C72" s="91"/>
      <c r="D72" s="91"/>
      <c r="E72" s="91"/>
      <c r="F72" s="91"/>
      <c r="G72" s="91"/>
      <c r="H72" s="91"/>
      <c r="I72" s="91"/>
    </row>
    <row r="73" spans="3:9" x14ac:dyDescent="0.25">
      <c r="C73" s="91"/>
      <c r="D73" s="91"/>
      <c r="E73" s="91"/>
      <c r="F73" s="91"/>
      <c r="G73" s="91"/>
      <c r="H73" s="91"/>
      <c r="I73" s="91"/>
    </row>
    <row r="74" spans="3:9" x14ac:dyDescent="0.25">
      <c r="C74" s="91"/>
      <c r="D74" s="91"/>
      <c r="E74" s="91"/>
      <c r="F74" s="91"/>
      <c r="G74" s="91"/>
      <c r="H74" s="91"/>
      <c r="I74" s="91"/>
    </row>
    <row r="75" spans="3:9" x14ac:dyDescent="0.25">
      <c r="C75" s="91"/>
      <c r="D75" s="91"/>
      <c r="E75" s="91"/>
      <c r="F75" s="91"/>
      <c r="G75" s="91"/>
      <c r="H75" s="91"/>
      <c r="I75" s="91"/>
    </row>
    <row r="76" spans="3:9" x14ac:dyDescent="0.25">
      <c r="C76" s="91"/>
      <c r="D76" s="91"/>
      <c r="E76" s="91"/>
      <c r="F76" s="91"/>
      <c r="G76" s="91"/>
      <c r="H76" s="91"/>
      <c r="I76" s="91"/>
    </row>
    <row r="77" spans="3:9" x14ac:dyDescent="0.25">
      <c r="C77" s="91"/>
      <c r="D77" s="91"/>
      <c r="E77" s="91"/>
      <c r="F77" s="91"/>
      <c r="G77" s="91"/>
      <c r="H77" s="91"/>
      <c r="I77" s="91"/>
    </row>
    <row r="78" spans="3:9" x14ac:dyDescent="0.25">
      <c r="C78" s="91"/>
      <c r="D78" s="91"/>
      <c r="E78" s="91"/>
      <c r="F78" s="91"/>
      <c r="G78" s="91"/>
      <c r="H78" s="91"/>
      <c r="I78" s="91"/>
    </row>
    <row r="79" spans="3:9" x14ac:dyDescent="0.25">
      <c r="C79" s="91"/>
      <c r="D79" s="91"/>
      <c r="E79" s="91"/>
      <c r="F79" s="91"/>
      <c r="G79" s="91"/>
      <c r="H79" s="91"/>
      <c r="I79" s="91"/>
    </row>
    <row r="80" spans="3:9" x14ac:dyDescent="0.25">
      <c r="C80" s="91"/>
      <c r="D80" s="91"/>
      <c r="E80" s="91"/>
      <c r="F80" s="91"/>
      <c r="G80" s="91"/>
      <c r="H80" s="91"/>
      <c r="I80" s="91"/>
    </row>
    <row r="81" spans="3:9" x14ac:dyDescent="0.25">
      <c r="C81" s="91"/>
      <c r="D81" s="91"/>
      <c r="E81" s="91"/>
      <c r="F81" s="91"/>
      <c r="G81" s="91"/>
      <c r="H81" s="91"/>
      <c r="I81" s="91"/>
    </row>
    <row r="82" spans="3:9" x14ac:dyDescent="0.25">
      <c r="C82" s="91"/>
      <c r="D82" s="91"/>
      <c r="E82" s="91"/>
      <c r="F82" s="91"/>
      <c r="G82" s="91"/>
      <c r="H82" s="91"/>
      <c r="I82" s="91"/>
    </row>
    <row r="83" spans="3:9" x14ac:dyDescent="0.25">
      <c r="C83" s="91"/>
      <c r="D83" s="91"/>
      <c r="E83" s="91"/>
      <c r="F83" s="91"/>
      <c r="G83" s="91"/>
      <c r="H83" s="91"/>
      <c r="I83" s="91"/>
    </row>
    <row r="84" spans="3:9" x14ac:dyDescent="0.25">
      <c r="C84" s="91"/>
      <c r="D84" s="91"/>
      <c r="E84" s="91"/>
      <c r="F84" s="91"/>
      <c r="G84" s="91"/>
      <c r="H84" s="91"/>
      <c r="I84" s="91"/>
    </row>
  </sheetData>
  <mergeCells count="6">
    <mergeCell ref="A10:A11"/>
    <mergeCell ref="B10:B11"/>
    <mergeCell ref="A26:A27"/>
    <mergeCell ref="B26:B27"/>
    <mergeCell ref="A42:A43"/>
    <mergeCell ref="B42:B43"/>
  </mergeCells>
  <printOptions horizontalCentered="1"/>
  <pageMargins left="0.23622047244094491" right="0.23622047244094491" top="0.74803149606299213" bottom="0.74803149606299213" header="0.31496062992125984" footer="0.31496062992125984"/>
  <pageSetup paperSize="9" scale="83" fitToHeight="0" orientation="landscape" verticalDpi="0" r:id="rId1"/>
  <headerFooter>
    <oddFooter>&amp;L&amp;D&amp;RPágina &amp;P de &amp;N</oddFooter>
  </headerFooter>
  <rowBreaks count="1" manualBreakCount="1">
    <brk id="38" max="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331"/>
  <sheetViews>
    <sheetView showGridLines="0" zoomScaleNormal="100" workbookViewId="0"/>
  </sheetViews>
  <sheetFormatPr baseColWidth="10" defaultRowHeight="15" x14ac:dyDescent="0.25"/>
  <cols>
    <col min="1" max="1" width="26.28515625" style="1" customWidth="1"/>
    <col min="2" max="2" width="30" style="1" customWidth="1"/>
    <col min="3" max="3" width="16.85546875" style="5" customWidth="1"/>
    <col min="4" max="9" width="18.28515625" style="5" bestFit="1" customWidth="1"/>
    <col min="10" max="16384" width="11.42578125" style="1"/>
  </cols>
  <sheetData>
    <row r="1" spans="1:9" ht="5.0999999999999996" customHeight="1" x14ac:dyDescent="0.25">
      <c r="A1" s="22"/>
      <c r="B1" s="22"/>
      <c r="C1" s="113"/>
      <c r="D1" s="113"/>
      <c r="E1" s="113"/>
      <c r="F1" s="113"/>
      <c r="G1" s="113"/>
      <c r="H1" s="113"/>
      <c r="I1" s="113"/>
    </row>
    <row r="2" spans="1:9" x14ac:dyDescent="0.25">
      <c r="A2" s="22"/>
      <c r="B2" s="22"/>
      <c r="C2" s="113"/>
      <c r="D2" s="113"/>
      <c r="E2" s="113"/>
      <c r="F2" s="113"/>
      <c r="G2" s="113"/>
      <c r="H2" s="113"/>
      <c r="I2" s="113"/>
    </row>
    <row r="3" spans="1:9" x14ac:dyDescent="0.25">
      <c r="A3" s="22"/>
      <c r="B3" s="22"/>
      <c r="C3" s="113"/>
      <c r="D3" s="113"/>
      <c r="E3" s="113"/>
      <c r="F3" s="113"/>
      <c r="G3" s="113"/>
      <c r="H3" s="113"/>
      <c r="I3" s="113"/>
    </row>
    <row r="4" spans="1:9" x14ac:dyDescent="0.25">
      <c r="A4" s="22"/>
      <c r="B4" s="22"/>
      <c r="C4" s="113"/>
      <c r="D4" s="113"/>
      <c r="E4" s="113"/>
      <c r="F4" s="113"/>
      <c r="G4" s="113"/>
      <c r="H4" s="113"/>
      <c r="I4" s="113"/>
    </row>
    <row r="5" spans="1:9" ht="5.0999999999999996" customHeight="1" thickBot="1" x14ac:dyDescent="0.3">
      <c r="A5" s="22"/>
      <c r="B5" s="22"/>
      <c r="C5" s="113"/>
      <c r="D5" s="113"/>
      <c r="E5" s="113"/>
      <c r="F5" s="113"/>
      <c r="G5" s="113"/>
      <c r="H5" s="113"/>
      <c r="I5" s="113"/>
    </row>
    <row r="6" spans="1:9" ht="36.75" customHeight="1" thickBot="1" x14ac:dyDescent="0.3">
      <c r="A6" s="37" t="s">
        <v>324</v>
      </c>
      <c r="B6" s="38"/>
      <c r="C6" s="39"/>
      <c r="D6" s="39"/>
      <c r="E6" s="39"/>
      <c r="F6" s="39"/>
      <c r="G6" s="39"/>
      <c r="H6" s="39"/>
      <c r="I6" s="40"/>
    </row>
    <row r="7" spans="1:9" ht="5.0999999999999996" customHeight="1" x14ac:dyDescent="0.25"/>
    <row r="8" spans="1:9" ht="27.75" customHeight="1" x14ac:dyDescent="0.25">
      <c r="A8" s="96" t="s">
        <v>341</v>
      </c>
      <c r="B8" s="23"/>
      <c r="C8" s="24"/>
      <c r="D8" s="24"/>
      <c r="E8" s="24"/>
      <c r="F8" s="24"/>
      <c r="G8" s="24"/>
      <c r="H8" s="24"/>
      <c r="I8" s="24"/>
    </row>
    <row r="9" spans="1:9" ht="5.0999999999999996" customHeight="1" thickBot="1" x14ac:dyDescent="0.3"/>
    <row r="10" spans="1:9" ht="15" customHeight="1" x14ac:dyDescent="0.25">
      <c r="A10" s="194" t="s">
        <v>40</v>
      </c>
      <c r="B10" s="196" t="s">
        <v>417</v>
      </c>
      <c r="C10" s="27" t="s">
        <v>13</v>
      </c>
      <c r="D10" s="28"/>
      <c r="E10" s="28"/>
      <c r="F10" s="28"/>
      <c r="G10" s="28"/>
      <c r="H10" s="28"/>
      <c r="I10" s="29"/>
    </row>
    <row r="11" spans="1:9" ht="33" customHeight="1" x14ac:dyDescent="0.25">
      <c r="A11" s="195"/>
      <c r="B11" s="197"/>
      <c r="C11" s="25">
        <v>2020</v>
      </c>
      <c r="D11" s="26" t="s">
        <v>61</v>
      </c>
      <c r="E11" s="26" t="s">
        <v>62</v>
      </c>
      <c r="F11" s="26" t="s">
        <v>63</v>
      </c>
      <c r="G11" s="26" t="s">
        <v>64</v>
      </c>
      <c r="H11" s="26" t="s">
        <v>65</v>
      </c>
      <c r="I11" s="30" t="s">
        <v>66</v>
      </c>
    </row>
    <row r="12" spans="1:9" s="5" customFormat="1" ht="15" customHeight="1" x14ac:dyDescent="0.25">
      <c r="A12" s="54" t="str">
        <f>'Exit Capacity'!A12</f>
        <v>01.1A</v>
      </c>
      <c r="B12" s="4" t="str">
        <f>'Exit Capacity'!B12</f>
        <v>Salida Nacional / National exit</v>
      </c>
      <c r="C12" s="52">
        <f>'Exit Capacity'!C12</f>
        <v>12366.856688809927</v>
      </c>
      <c r="D12" s="52">
        <f>'Exit Capacity'!D12</f>
        <v>12367.076237686497</v>
      </c>
      <c r="E12" s="52">
        <f>'Exit Capacity'!E12</f>
        <v>12376.246983912035</v>
      </c>
      <c r="F12" s="52">
        <f>'Exit Capacity'!F12</f>
        <v>12372.975058941756</v>
      </c>
      <c r="G12" s="52">
        <f>'Exit Capacity'!G12</f>
        <v>12316.234338728671</v>
      </c>
      <c r="H12" s="52">
        <f>'Exit Capacity'!H12</f>
        <v>12181.817827452796</v>
      </c>
      <c r="I12" s="57">
        <f>'Exit Capacity'!I12</f>
        <v>11789.521643970309</v>
      </c>
    </row>
    <row r="13" spans="1:9" s="5" customFormat="1" ht="15" customHeight="1" x14ac:dyDescent="0.25">
      <c r="A13" s="46" t="str">
        <f>'Exit Capacity'!A13</f>
        <v>03A_As pontes</v>
      </c>
      <c r="B13" s="4" t="str">
        <f>'Exit Capacity'!B13</f>
        <v>Salida Nacional / National exit</v>
      </c>
      <c r="C13" s="52">
        <f>'Exit Capacity'!C13</f>
        <v>18721.881760275031</v>
      </c>
      <c r="D13" s="53">
        <f>'Exit Capacity'!D13</f>
        <v>18262.11085118771</v>
      </c>
      <c r="E13" s="53">
        <f>'Exit Capacity'!E13</f>
        <v>17759.977406339145</v>
      </c>
      <c r="F13" s="53">
        <f>'Exit Capacity'!F13</f>
        <v>17053.49761622653</v>
      </c>
      <c r="G13" s="53">
        <f>'Exit Capacity'!G13</f>
        <v>15651.91789618698</v>
      </c>
      <c r="H13" s="53">
        <f>'Exit Capacity'!H13</f>
        <v>13262.922517912082</v>
      </c>
      <c r="I13" s="65">
        <f>'Exit Capacity'!I13</f>
        <v>7601.1148318049318</v>
      </c>
    </row>
    <row r="14" spans="1:9" s="5" customFormat="1" ht="15" customHeight="1" x14ac:dyDescent="0.25">
      <c r="A14" s="46" t="str">
        <f>'Exit Capacity'!A14</f>
        <v>1.01_Foret</v>
      </c>
      <c r="B14" s="4" t="str">
        <f>'Exit Capacity'!B14</f>
        <v>Salida Nacional / National exit</v>
      </c>
      <c r="C14" s="52">
        <f>'Exit Capacity'!C14</f>
        <v>17570.153847235699</v>
      </c>
      <c r="D14" s="53">
        <f>'Exit Capacity'!D14</f>
        <v>17452.098340400749</v>
      </c>
      <c r="E14" s="53">
        <f>'Exit Capacity'!E14</f>
        <v>17284.195738501174</v>
      </c>
      <c r="F14" s="53">
        <f>'Exit Capacity'!F14</f>
        <v>17093.799285301087</v>
      </c>
      <c r="G14" s="53">
        <f>'Exit Capacity'!G14</f>
        <v>16869.546305755473</v>
      </c>
      <c r="H14" s="53">
        <f>'Exit Capacity'!H14</f>
        <v>16609.949964671701</v>
      </c>
      <c r="I14" s="65">
        <f>'Exit Capacity'!I14</f>
        <v>16304.82502632624</v>
      </c>
    </row>
    <row r="15" spans="1:9" s="5" customFormat="1" ht="15" customHeight="1" x14ac:dyDescent="0.25">
      <c r="A15" s="46" t="str">
        <f>'Exit Capacity'!A15</f>
        <v>10_Bonastre</v>
      </c>
      <c r="B15" s="4" t="str">
        <f>'Exit Capacity'!B15</f>
        <v>Salida Nacional / National exit</v>
      </c>
      <c r="C15" s="52">
        <f>'Exit Capacity'!C15</f>
        <v>321.74136775290168</v>
      </c>
      <c r="D15" s="53">
        <f>'Exit Capacity'!D15</f>
        <v>320.42179564421417</v>
      </c>
      <c r="E15" s="53">
        <f>'Exit Capacity'!E15</f>
        <v>318.36069908425679</v>
      </c>
      <c r="F15" s="53">
        <f>'Exit Capacity'!F15</f>
        <v>315.74612281867718</v>
      </c>
      <c r="G15" s="53">
        <f>'Exit Capacity'!G15</f>
        <v>312.37770259684078</v>
      </c>
      <c r="H15" s="53">
        <f>'Exit Capacity'!H15</f>
        <v>308.22343748090907</v>
      </c>
      <c r="I15" s="65">
        <f>'Exit Capacity'!I15</f>
        <v>303.1080817092876</v>
      </c>
    </row>
    <row r="16" spans="1:9" s="5" customFormat="1" ht="15" customHeight="1" x14ac:dyDescent="0.25">
      <c r="A16" s="46" t="str">
        <f>'Exit Capacity'!A16</f>
        <v>11_Constanti</v>
      </c>
      <c r="B16" s="4" t="str">
        <f>'Exit Capacity'!B16</f>
        <v>Salida Nacional / National exit</v>
      </c>
      <c r="C16" s="52">
        <f>'Exit Capacity'!C16</f>
        <v>27311.711972905934</v>
      </c>
      <c r="D16" s="53">
        <f>'Exit Capacity'!D16</f>
        <v>27164.18881709591</v>
      </c>
      <c r="E16" s="53">
        <f>'Exit Capacity'!E16</f>
        <v>27013.439261265008</v>
      </c>
      <c r="F16" s="53">
        <f>'Exit Capacity'!F16</f>
        <v>26769.959768262757</v>
      </c>
      <c r="G16" s="53">
        <f>'Exit Capacity'!G16</f>
        <v>26208.500234371448</v>
      </c>
      <c r="H16" s="53">
        <f>'Exit Capacity'!H16</f>
        <v>25195.73312445575</v>
      </c>
      <c r="I16" s="65">
        <f>'Exit Capacity'!I16</f>
        <v>22704.197010248459</v>
      </c>
    </row>
    <row r="17" spans="1:9" s="5" customFormat="1" ht="15" customHeight="1" x14ac:dyDescent="0.25">
      <c r="A17" s="46" t="str">
        <f>'Exit Capacity'!A17</f>
        <v>12_Reus</v>
      </c>
      <c r="B17" s="4" t="str">
        <f>'Exit Capacity'!B17</f>
        <v>Salida Nacional / National exit</v>
      </c>
      <c r="C17" s="52">
        <f>'Exit Capacity'!C17</f>
        <v>29003.579367925551</v>
      </c>
      <c r="D17" s="53">
        <f>'Exit Capacity'!D17</f>
        <v>28846.917655822428</v>
      </c>
      <c r="E17" s="53">
        <f>'Exit Capacity'!E17</f>
        <v>28686.829679222548</v>
      </c>
      <c r="F17" s="53">
        <f>'Exit Capacity'!F17</f>
        <v>28428.26746215031</v>
      </c>
      <c r="G17" s="53">
        <f>'Exit Capacity'!G17</f>
        <v>27832.02742530276</v>
      </c>
      <c r="H17" s="53">
        <f>'Exit Capacity'!H17</f>
        <v>26756.52284753025</v>
      </c>
      <c r="I17" s="65">
        <f>'Exit Capacity'!I17</f>
        <v>24110.644569809992</v>
      </c>
    </row>
    <row r="18" spans="1:9" s="5" customFormat="1" ht="15" customHeight="1" x14ac:dyDescent="0.25">
      <c r="A18" s="46" t="str">
        <f>'Exit Capacity'!A18</f>
        <v>13_Montroig</v>
      </c>
      <c r="B18" s="4" t="str">
        <f>'Exit Capacity'!B18</f>
        <v>Salida Nacional / National exit</v>
      </c>
      <c r="C18" s="52">
        <f>'Exit Capacity'!C18</f>
        <v>24009.996314597465</v>
      </c>
      <c r="D18" s="53">
        <f>'Exit Capacity'!D18</f>
        <v>23880.307248206089</v>
      </c>
      <c r="E18" s="53">
        <f>'Exit Capacity'!E18</f>
        <v>23747.781821622873</v>
      </c>
      <c r="F18" s="53">
        <f>'Exit Capacity'!F18</f>
        <v>23533.73658947253</v>
      </c>
      <c r="G18" s="53">
        <f>'Exit Capacity'!G18</f>
        <v>23040.151956151145</v>
      </c>
      <c r="H18" s="53">
        <f>'Exit Capacity'!H18</f>
        <v>22149.818365904433</v>
      </c>
      <c r="I18" s="65">
        <f>'Exit Capacity'!I18</f>
        <v>19959.48430778502</v>
      </c>
    </row>
    <row r="19" spans="1:9" s="5" customFormat="1" ht="15" customHeight="1" x14ac:dyDescent="0.25">
      <c r="A19" s="46" t="str">
        <f>'Exit Capacity'!A19</f>
        <v>14 Vandellos</v>
      </c>
      <c r="B19" s="4" t="str">
        <f>'Exit Capacity'!B19</f>
        <v>Salida Nacional / National exit</v>
      </c>
      <c r="C19" s="52">
        <f>'Exit Capacity'!C19</f>
        <v>4.4856212409580598</v>
      </c>
      <c r="D19" s="53">
        <f>'Exit Capacity'!D19</f>
        <v>4.4613923313279686</v>
      </c>
      <c r="E19" s="53">
        <f>'Exit Capacity'!E19</f>
        <v>4.4366335241769956</v>
      </c>
      <c r="F19" s="53">
        <f>'Exit Capacity'!F19</f>
        <v>4.3966449366204179</v>
      </c>
      <c r="G19" s="53">
        <f>'Exit Capacity'!G19</f>
        <v>4.3044319397324999</v>
      </c>
      <c r="H19" s="53">
        <f>'Exit Capacity'!H19</f>
        <v>4.1380970843822293</v>
      </c>
      <c r="I19" s="65">
        <f>'Exit Capacity'!I19</f>
        <v>3.7288921496059197</v>
      </c>
    </row>
    <row r="20" spans="1:9" s="5" customFormat="1" ht="15" customHeight="1" x14ac:dyDescent="0.25">
      <c r="A20" s="46" t="str">
        <f>'Exit Capacity'!A20</f>
        <v>15.02_Tortosa</v>
      </c>
      <c r="B20" s="4" t="str">
        <f>'Exit Capacity'!B20</f>
        <v>Salida Nacional / National exit</v>
      </c>
      <c r="C20" s="52">
        <f>'Exit Capacity'!C20</f>
        <v>5160.3899016367377</v>
      </c>
      <c r="D20" s="53">
        <f>'Exit Capacity'!D20</f>
        <v>5239.2644072941275</v>
      </c>
      <c r="E20" s="53">
        <f>'Exit Capacity'!E20</f>
        <v>5328.6226390201446</v>
      </c>
      <c r="F20" s="53">
        <f>'Exit Capacity'!F20</f>
        <v>5395.5428914539143</v>
      </c>
      <c r="G20" s="53">
        <f>'Exit Capacity'!G20</f>
        <v>5438.4309166319199</v>
      </c>
      <c r="H20" s="53">
        <f>'Exit Capacity'!H20</f>
        <v>5456.3669783686673</v>
      </c>
      <c r="I20" s="65">
        <f>'Exit Capacity'!I20</f>
        <v>5448.457715672992</v>
      </c>
    </row>
    <row r="21" spans="1:9" s="5" customFormat="1" ht="15" customHeight="1" x14ac:dyDescent="0.25">
      <c r="A21" s="46" t="str">
        <f>'Exit Capacity'!A21</f>
        <v>15.04_La Jana</v>
      </c>
      <c r="B21" s="4" t="str">
        <f>'Exit Capacity'!B21</f>
        <v>Salida Nacional / National exit</v>
      </c>
      <c r="C21" s="52">
        <f>'Exit Capacity'!C21</f>
        <v>482.03988650115963</v>
      </c>
      <c r="D21" s="53">
        <f>'Exit Capacity'!D21</f>
        <v>484.45191347947616</v>
      </c>
      <c r="E21" s="53">
        <f>'Exit Capacity'!E21</f>
        <v>486.73472392001827</v>
      </c>
      <c r="F21" s="53">
        <f>'Exit Capacity'!F21</f>
        <v>487.59334470497123</v>
      </c>
      <c r="G21" s="53">
        <f>'Exit Capacity'!G21</f>
        <v>486.79863332945439</v>
      </c>
      <c r="H21" s="53">
        <f>'Exit Capacity'!H21</f>
        <v>484.28481190797447</v>
      </c>
      <c r="I21" s="65">
        <f>'Exit Capacity'!I21</f>
        <v>479.87344580427896</v>
      </c>
    </row>
    <row r="22" spans="1:9" s="5" customFormat="1" ht="15" customHeight="1" x14ac:dyDescent="0.25">
      <c r="A22" s="46" t="str">
        <f>'Exit Capacity'!A22</f>
        <v>15.06A_Cabanes</v>
      </c>
      <c r="B22" s="4" t="str">
        <f>'Exit Capacity'!B22</f>
        <v>Salida Nacional / National exit</v>
      </c>
      <c r="C22" s="52">
        <f>'Exit Capacity'!C22</f>
        <v>0</v>
      </c>
      <c r="D22" s="53">
        <f>'Exit Capacity'!D22</f>
        <v>0</v>
      </c>
      <c r="E22" s="53">
        <f>'Exit Capacity'!E22</f>
        <v>0</v>
      </c>
      <c r="F22" s="53">
        <f>'Exit Capacity'!F22</f>
        <v>0</v>
      </c>
      <c r="G22" s="53">
        <f>'Exit Capacity'!G22</f>
        <v>0</v>
      </c>
      <c r="H22" s="53">
        <f>'Exit Capacity'!H22</f>
        <v>0</v>
      </c>
      <c r="I22" s="65">
        <f>'Exit Capacity'!I22</f>
        <v>0</v>
      </c>
    </row>
    <row r="23" spans="1:9" s="5" customFormat="1" ht="15" customHeight="1" x14ac:dyDescent="0.25">
      <c r="A23" s="46" t="str">
        <f>'Exit Capacity'!A23</f>
        <v>15.07_Villafames</v>
      </c>
      <c r="B23" s="4" t="str">
        <f>'Exit Capacity'!B23</f>
        <v>Salida Nacional / National exit</v>
      </c>
      <c r="C23" s="52">
        <f>'Exit Capacity'!C23</f>
        <v>8979.8056799476581</v>
      </c>
      <c r="D23" s="53">
        <f>'Exit Capacity'!D23</f>
        <v>9135.996356515263</v>
      </c>
      <c r="E23" s="53">
        <f>'Exit Capacity'!E23</f>
        <v>9314.6662769467785</v>
      </c>
      <c r="F23" s="53">
        <f>'Exit Capacity'!F23</f>
        <v>9451.7238288734316</v>
      </c>
      <c r="G23" s="53">
        <f>'Exit Capacity'!G23</f>
        <v>9544.7013537361399</v>
      </c>
      <c r="H23" s="53">
        <f>'Exit Capacity'!H23</f>
        <v>9591.9214330580307</v>
      </c>
      <c r="I23" s="65">
        <f>'Exit Capacity'!I23</f>
        <v>9592.1924658439111</v>
      </c>
    </row>
    <row r="24" spans="1:9" s="5" customFormat="1" ht="15" customHeight="1" x14ac:dyDescent="0.25">
      <c r="A24" s="46" t="str">
        <f>'Exit Capacity'!A24</f>
        <v>15.08_Borriol</v>
      </c>
      <c r="B24" s="4" t="str">
        <f>'Exit Capacity'!B24</f>
        <v>Salida Nacional / National exit</v>
      </c>
      <c r="C24" s="52">
        <f>'Exit Capacity'!C24</f>
        <v>0</v>
      </c>
      <c r="D24" s="53">
        <f>'Exit Capacity'!D24</f>
        <v>0</v>
      </c>
      <c r="E24" s="53">
        <f>'Exit Capacity'!E24</f>
        <v>0</v>
      </c>
      <c r="F24" s="53">
        <f>'Exit Capacity'!F24</f>
        <v>0</v>
      </c>
      <c r="G24" s="53">
        <f>'Exit Capacity'!G24</f>
        <v>0</v>
      </c>
      <c r="H24" s="53">
        <f>'Exit Capacity'!H24</f>
        <v>0</v>
      </c>
      <c r="I24" s="65">
        <f>'Exit Capacity'!I24</f>
        <v>0</v>
      </c>
    </row>
    <row r="25" spans="1:9" s="5" customFormat="1" ht="15" customHeight="1" x14ac:dyDescent="0.25">
      <c r="A25" s="46" t="str">
        <f>'Exit Capacity'!A25</f>
        <v>15.09_Villarreal</v>
      </c>
      <c r="B25" s="4" t="str">
        <f>'Exit Capacity'!B25</f>
        <v>Salida Nacional / National exit</v>
      </c>
      <c r="C25" s="52">
        <f>'Exit Capacity'!C25</f>
        <v>50133.410859373398</v>
      </c>
      <c r="D25" s="53">
        <f>'Exit Capacity'!D25</f>
        <v>51002.882671400788</v>
      </c>
      <c r="E25" s="53">
        <f>'Exit Capacity'!E25</f>
        <v>51997.288954952637</v>
      </c>
      <c r="F25" s="53">
        <f>'Exit Capacity'!F25</f>
        <v>52759.719715202205</v>
      </c>
      <c r="G25" s="53">
        <f>'Exit Capacity'!G25</f>
        <v>53276.357355972228</v>
      </c>
      <c r="H25" s="53">
        <f>'Exit Capacity'!H25</f>
        <v>53537.847271372324</v>
      </c>
      <c r="I25" s="65">
        <f>'Exit Capacity'!I25</f>
        <v>53537.48844961002</v>
      </c>
    </row>
    <row r="26" spans="1:9" s="5" customFormat="1" ht="15" customHeight="1" x14ac:dyDescent="0.25">
      <c r="A26" s="46" t="str">
        <f>'Exit Capacity'!A26</f>
        <v>15.09X.3_Moncofar</v>
      </c>
      <c r="B26" s="4" t="str">
        <f>'Exit Capacity'!B26</f>
        <v>Salida Nacional / National exit</v>
      </c>
      <c r="C26" s="52">
        <f>'Exit Capacity'!C26</f>
        <v>3605.3668262663978</v>
      </c>
      <c r="D26" s="53">
        <f>'Exit Capacity'!D26</f>
        <v>3626.695627582993</v>
      </c>
      <c r="E26" s="53">
        <f>'Exit Capacity'!E26</f>
        <v>3651.7380815413117</v>
      </c>
      <c r="F26" s="53">
        <f>'Exit Capacity'!F26</f>
        <v>3671.9946772728172</v>
      </c>
      <c r="G26" s="53">
        <f>'Exit Capacity'!G26</f>
        <v>3687.1697556777763</v>
      </c>
      <c r="H26" s="53">
        <f>'Exit Capacity'!H26</f>
        <v>3697.0693779827752</v>
      </c>
      <c r="I26" s="65">
        <f>'Exit Capacity'!I26</f>
        <v>3701.5454863933583</v>
      </c>
    </row>
    <row r="27" spans="1:9" s="5" customFormat="1" ht="15" customHeight="1" x14ac:dyDescent="0.25">
      <c r="A27" s="46" t="str">
        <f>'Exit Capacity'!A27</f>
        <v>15.09X_Nules I</v>
      </c>
      <c r="B27" s="4" t="str">
        <f>'Exit Capacity'!B27</f>
        <v>Salida Nacional / National exit</v>
      </c>
      <c r="C27" s="52">
        <f>'Exit Capacity'!C27</f>
        <v>1688.1808831652547</v>
      </c>
      <c r="D27" s="53">
        <f>'Exit Capacity'!D27</f>
        <v>1710.9545163794849</v>
      </c>
      <c r="E27" s="53">
        <f>'Exit Capacity'!E27</f>
        <v>1737.1704264559721</v>
      </c>
      <c r="F27" s="53">
        <f>'Exit Capacity'!F27</f>
        <v>1757.5611298720028</v>
      </c>
      <c r="G27" s="53">
        <f>'Exit Capacity'!G27</f>
        <v>1771.7948951054166</v>
      </c>
      <c r="H27" s="53">
        <f>'Exit Capacity'!H27</f>
        <v>1779.637639425606</v>
      </c>
      <c r="I27" s="65">
        <f>'Exit Capacity'!I27</f>
        <v>1780.9356431012475</v>
      </c>
    </row>
    <row r="28" spans="1:9" s="5" customFormat="1" ht="15" customHeight="1" x14ac:dyDescent="0.25">
      <c r="A28" s="46" t="str">
        <f>'Exit Capacity'!A28</f>
        <v>15.10_Chilches</v>
      </c>
      <c r="B28" s="4" t="str">
        <f>'Exit Capacity'!B28</f>
        <v>Salida Nacional / National exit</v>
      </c>
      <c r="C28" s="52">
        <f>'Exit Capacity'!C28</f>
        <v>4985.7298134831544</v>
      </c>
      <c r="D28" s="53">
        <f>'Exit Capacity'!D28</f>
        <v>5054.4201319251551</v>
      </c>
      <c r="E28" s="53">
        <f>'Exit Capacity'!E28</f>
        <v>5133.306928132075</v>
      </c>
      <c r="F28" s="53">
        <f>'Exit Capacity'!F28</f>
        <v>5194.3316524482934</v>
      </c>
      <c r="G28" s="53">
        <f>'Exit Capacity'!G28</f>
        <v>5236.4374033229415</v>
      </c>
      <c r="H28" s="53">
        <f>'Exit Capacity'!H28</f>
        <v>5258.904138214496</v>
      </c>
      <c r="I28" s="65">
        <f>'Exit Capacity'!I28</f>
        <v>5261.222705920195</v>
      </c>
    </row>
    <row r="29" spans="1:9" s="5" customFormat="1" ht="15" customHeight="1" x14ac:dyDescent="0.25">
      <c r="A29" s="46" t="str">
        <f>'Exit Capacity'!A29</f>
        <v>15.11_Sagunto</v>
      </c>
      <c r="B29" s="4" t="str">
        <f>'Exit Capacity'!B29</f>
        <v>Salida Nacional / National exit</v>
      </c>
      <c r="C29" s="52">
        <f>'Exit Capacity'!C29</f>
        <v>4415.3531248270911</v>
      </c>
      <c r="D29" s="53">
        <f>'Exit Capacity'!D29</f>
        <v>4427.0855193704238</v>
      </c>
      <c r="E29" s="53">
        <f>'Exit Capacity'!E29</f>
        <v>4442.5975629191425</v>
      </c>
      <c r="F29" s="53">
        <f>'Exit Capacity'!F29</f>
        <v>4459.1065299548909</v>
      </c>
      <c r="G29" s="53">
        <f>'Exit Capacity'!G29</f>
        <v>4475.5312044423281</v>
      </c>
      <c r="H29" s="53">
        <f>'Exit Capacity'!H29</f>
        <v>4491.4063553430688</v>
      </c>
      <c r="I29" s="65">
        <f>'Exit Capacity'!I29</f>
        <v>4506.5447712711975</v>
      </c>
    </row>
    <row r="30" spans="1:9" s="5" customFormat="1" ht="15" customHeight="1" x14ac:dyDescent="0.25">
      <c r="A30" s="46" t="str">
        <f>'Exit Capacity'!A30</f>
        <v>15.12_Puzol</v>
      </c>
      <c r="B30" s="4" t="str">
        <f>'Exit Capacity'!B30</f>
        <v>Salida Nacional / National exit</v>
      </c>
      <c r="C30" s="52">
        <f>'Exit Capacity'!C30</f>
        <v>0</v>
      </c>
      <c r="D30" s="53">
        <f>'Exit Capacity'!D30</f>
        <v>0</v>
      </c>
      <c r="E30" s="53">
        <f>'Exit Capacity'!E30</f>
        <v>0</v>
      </c>
      <c r="F30" s="53">
        <f>'Exit Capacity'!F30</f>
        <v>0</v>
      </c>
      <c r="G30" s="53">
        <f>'Exit Capacity'!G30</f>
        <v>0</v>
      </c>
      <c r="H30" s="53">
        <f>'Exit Capacity'!H30</f>
        <v>0</v>
      </c>
      <c r="I30" s="65">
        <f>'Exit Capacity'!I30</f>
        <v>0</v>
      </c>
    </row>
    <row r="31" spans="1:9" s="5" customFormat="1" ht="15" customHeight="1" x14ac:dyDescent="0.25">
      <c r="A31" s="46" t="str">
        <f>'Exit Capacity'!A31</f>
        <v>15.14_Paterna</v>
      </c>
      <c r="B31" s="4" t="str">
        <f>'Exit Capacity'!B31</f>
        <v>Salida Nacional / National exit</v>
      </c>
      <c r="C31" s="52">
        <f>'Exit Capacity'!C31</f>
        <v>0</v>
      </c>
      <c r="D31" s="53">
        <f>'Exit Capacity'!D31</f>
        <v>0</v>
      </c>
      <c r="E31" s="53">
        <f>'Exit Capacity'!E31</f>
        <v>0</v>
      </c>
      <c r="F31" s="53">
        <f>'Exit Capacity'!F31</f>
        <v>0</v>
      </c>
      <c r="G31" s="53">
        <f>'Exit Capacity'!G31</f>
        <v>0</v>
      </c>
      <c r="H31" s="53">
        <f>'Exit Capacity'!H31</f>
        <v>0</v>
      </c>
      <c r="I31" s="65">
        <f>'Exit Capacity'!I31</f>
        <v>0</v>
      </c>
    </row>
    <row r="32" spans="1:9" s="5" customFormat="1" ht="15" customHeight="1" x14ac:dyDescent="0.25">
      <c r="A32" s="46" t="str">
        <f>'Exit Capacity'!A32</f>
        <v>15.16_Llombay</v>
      </c>
      <c r="B32" s="4" t="str">
        <f>'Exit Capacity'!B32</f>
        <v>Salida Nacional / National exit</v>
      </c>
      <c r="C32" s="52">
        <f>'Exit Capacity'!C32</f>
        <v>2996.469648785619</v>
      </c>
      <c r="D32" s="53">
        <f>'Exit Capacity'!D32</f>
        <v>3000.6403215593805</v>
      </c>
      <c r="E32" s="53">
        <f>'Exit Capacity'!E32</f>
        <v>3006.2095599366103</v>
      </c>
      <c r="F32" s="53">
        <f>'Exit Capacity'!F32</f>
        <v>3011.7899367905943</v>
      </c>
      <c r="G32" s="53">
        <f>'Exit Capacity'!G32</f>
        <v>3017.3814743982866</v>
      </c>
      <c r="H32" s="53">
        <f>'Exit Capacity'!H32</f>
        <v>3022.9841950811938</v>
      </c>
      <c r="I32" s="65">
        <f>'Exit Capacity'!I32</f>
        <v>3028.5981212054676</v>
      </c>
    </row>
    <row r="33" spans="1:9" s="5" customFormat="1" ht="15" customHeight="1" x14ac:dyDescent="0.25">
      <c r="A33" s="46" t="str">
        <f>'Exit Capacity'!A33</f>
        <v>15.17_Carlet</v>
      </c>
      <c r="B33" s="4" t="str">
        <f>'Exit Capacity'!B33</f>
        <v>Salida Nacional / National exit</v>
      </c>
      <c r="C33" s="52">
        <f>'Exit Capacity'!C33</f>
        <v>2726.009578192708</v>
      </c>
      <c r="D33" s="53">
        <f>'Exit Capacity'!D33</f>
        <v>2729.8377610161606</v>
      </c>
      <c r="E33" s="53">
        <f>'Exit Capacity'!E33</f>
        <v>2734.6528961288054</v>
      </c>
      <c r="F33" s="53">
        <f>'Exit Capacity'!F33</f>
        <v>2739.5351946996179</v>
      </c>
      <c r="G33" s="53">
        <f>'Exit Capacity'!G33</f>
        <v>2743.6669781240389</v>
      </c>
      <c r="H33" s="53">
        <f>'Exit Capacity'!H33</f>
        <v>2746.7672765351649</v>
      </c>
      <c r="I33" s="65">
        <f>'Exit Capacity'!I33</f>
        <v>2748.5233473874841</v>
      </c>
    </row>
    <row r="34" spans="1:9" s="5" customFormat="1" ht="15" customHeight="1" x14ac:dyDescent="0.25">
      <c r="A34" s="46" t="str">
        <f>'Exit Capacity'!A34</f>
        <v>15.19_Alcudia de Crespins</v>
      </c>
      <c r="B34" s="4" t="str">
        <f>'Exit Capacity'!B34</f>
        <v>Salida Nacional / National exit</v>
      </c>
      <c r="C34" s="52">
        <f>'Exit Capacity'!C34</f>
        <v>1479.6729929002213</v>
      </c>
      <c r="D34" s="53">
        <f>'Exit Capacity'!D34</f>
        <v>1497.4453280392186</v>
      </c>
      <c r="E34" s="53">
        <f>'Exit Capacity'!E34</f>
        <v>1517.1402407897403</v>
      </c>
      <c r="F34" s="53">
        <f>'Exit Capacity'!F34</f>
        <v>1531.0579720845808</v>
      </c>
      <c r="G34" s="53">
        <f>'Exit Capacity'!G34</f>
        <v>1538.6629823156463</v>
      </c>
      <c r="H34" s="53">
        <f>'Exit Capacity'!H34</f>
        <v>1539.71123086955</v>
      </c>
      <c r="I34" s="65">
        <f>'Exit Capacity'!I34</f>
        <v>1533.8537183762242</v>
      </c>
    </row>
    <row r="35" spans="1:9" s="5" customFormat="1" ht="15" customHeight="1" x14ac:dyDescent="0.25">
      <c r="A35" s="46" t="str">
        <f>'Exit Capacity'!A35</f>
        <v>15.20.04_Denia</v>
      </c>
      <c r="B35" s="4" t="str">
        <f>'Exit Capacity'!B35</f>
        <v>Salida Nacional / National exit</v>
      </c>
      <c r="C35" s="52">
        <f>'Exit Capacity'!C35</f>
        <v>125.75726395570761</v>
      </c>
      <c r="D35" s="53">
        <f>'Exit Capacity'!D35</f>
        <v>127.28234303963849</v>
      </c>
      <c r="E35" s="53">
        <f>'Exit Capacity'!E35</f>
        <v>128.97408982096843</v>
      </c>
      <c r="F35" s="53">
        <f>'Exit Capacity'!F35</f>
        <v>130.17285405241336</v>
      </c>
      <c r="G35" s="53">
        <f>'Exit Capacity'!G35</f>
        <v>130.83335677480699</v>
      </c>
      <c r="H35" s="53">
        <f>'Exit Capacity'!H35</f>
        <v>130.9347976370909</v>
      </c>
      <c r="I35" s="65">
        <f>'Exit Capacity'!I35</f>
        <v>130.44779523966901</v>
      </c>
    </row>
    <row r="36" spans="1:9" s="5" customFormat="1" ht="15" customHeight="1" x14ac:dyDescent="0.25">
      <c r="A36" s="46" t="str">
        <f>'Exit Capacity'!A36</f>
        <v>15.20.05_Ibiza</v>
      </c>
      <c r="B36" s="4" t="str">
        <f>'Exit Capacity'!B36</f>
        <v>Salida Nacional / National exit</v>
      </c>
      <c r="C36" s="52">
        <f>'Exit Capacity'!C36</f>
        <v>212.29646753185438</v>
      </c>
      <c r="D36" s="53">
        <f>'Exit Capacity'!D36</f>
        <v>211.08376525945485</v>
      </c>
      <c r="E36" s="53">
        <f>'Exit Capacity'!E36</f>
        <v>209.30527886925472</v>
      </c>
      <c r="F36" s="53">
        <f>'Exit Capacity'!F36</f>
        <v>207.20794662454969</v>
      </c>
      <c r="G36" s="53">
        <f>'Exit Capacity'!G36</f>
        <v>204.65402487612377</v>
      </c>
      <c r="H36" s="53">
        <f>'Exit Capacity'!H36</f>
        <v>201.62378786807307</v>
      </c>
      <c r="I36" s="65">
        <f>'Exit Capacity'!I36</f>
        <v>197.99504721800358</v>
      </c>
    </row>
    <row r="37" spans="1:9" s="5" customFormat="1" ht="15" customHeight="1" x14ac:dyDescent="0.25">
      <c r="A37" s="46" t="str">
        <f>'Exit Capacity'!A37</f>
        <v>15.20.06_Mallorca-S. Juan Dios</v>
      </c>
      <c r="B37" s="4" t="str">
        <f>'Exit Capacity'!B37</f>
        <v>Salida Nacional / National exit</v>
      </c>
      <c r="C37" s="52">
        <f>'Exit Capacity'!C37</f>
        <v>5236.7164765107909</v>
      </c>
      <c r="D37" s="53">
        <f>'Exit Capacity'!D37</f>
        <v>5209.0178397925838</v>
      </c>
      <c r="E37" s="53">
        <f>'Exit Capacity'!E37</f>
        <v>5167.9761441821647</v>
      </c>
      <c r="F37" s="53">
        <f>'Exit Capacity'!F37</f>
        <v>5118.9734403389984</v>
      </c>
      <c r="G37" s="53">
        <f>'Exit Capacity'!G37</f>
        <v>5058.6670188617845</v>
      </c>
      <c r="H37" s="53">
        <f>'Exit Capacity'!H37</f>
        <v>4986.5628424009228</v>
      </c>
      <c r="I37" s="65">
        <f>'Exit Capacity'!I37</f>
        <v>4899.7159421387059</v>
      </c>
    </row>
    <row r="38" spans="1:9" s="5" customFormat="1" ht="15" customHeight="1" x14ac:dyDescent="0.25">
      <c r="A38" s="46" t="str">
        <f>'Exit Capacity'!A38</f>
        <v>15.20A.1_Onteniente</v>
      </c>
      <c r="B38" s="4" t="str">
        <f>'Exit Capacity'!B38</f>
        <v>Salida Nacional / National exit</v>
      </c>
      <c r="C38" s="52">
        <f>'Exit Capacity'!C38</f>
        <v>5372.1587381178397</v>
      </c>
      <c r="D38" s="53">
        <f>'Exit Capacity'!D38</f>
        <v>5449.8413522291557</v>
      </c>
      <c r="E38" s="53">
        <f>'Exit Capacity'!E38</f>
        <v>5537.6531768959412</v>
      </c>
      <c r="F38" s="53">
        <f>'Exit Capacity'!F38</f>
        <v>5603.0360002265634</v>
      </c>
      <c r="G38" s="53">
        <f>'Exit Capacity'!G38</f>
        <v>5644.3297030946032</v>
      </c>
      <c r="H38" s="53">
        <f>'Exit Capacity'!H38</f>
        <v>5660.611053394724</v>
      </c>
      <c r="I38" s="65">
        <f>'Exit Capacity'!I38</f>
        <v>5650.9237860113171</v>
      </c>
    </row>
    <row r="39" spans="1:9" s="5" customFormat="1" ht="15" customHeight="1" x14ac:dyDescent="0.25">
      <c r="A39" s="46" t="str">
        <f>'Exit Capacity'!A39</f>
        <v>15.21_Bañeres</v>
      </c>
      <c r="B39" s="4" t="str">
        <f>'Exit Capacity'!B39</f>
        <v>Salida Nacional / National exit</v>
      </c>
      <c r="C39" s="52">
        <f>'Exit Capacity'!C39</f>
        <v>1980.5210117204711</v>
      </c>
      <c r="D39" s="53">
        <f>'Exit Capacity'!D39</f>
        <v>2008.1685748602472</v>
      </c>
      <c r="E39" s="53">
        <f>'Exit Capacity'!E39</f>
        <v>2039.2527941868905</v>
      </c>
      <c r="F39" s="53">
        <f>'Exit Capacity'!F39</f>
        <v>2062.0811597231573</v>
      </c>
      <c r="G39" s="53">
        <f>'Exit Capacity'!G39</f>
        <v>2075.9993358418869</v>
      </c>
      <c r="H39" s="53">
        <f>'Exit Capacity'!H39</f>
        <v>2080.6649957121758</v>
      </c>
      <c r="I39" s="65">
        <f>'Exit Capacity'!I39</f>
        <v>2075.6849826014568</v>
      </c>
    </row>
    <row r="40" spans="1:9" s="5" customFormat="1" ht="15" customHeight="1" x14ac:dyDescent="0.25">
      <c r="A40" s="46" t="str">
        <f>'Exit Capacity'!A40</f>
        <v>15.22_Ibi</v>
      </c>
      <c r="B40" s="4" t="str">
        <f>'Exit Capacity'!B40</f>
        <v>Salida Nacional / National exit</v>
      </c>
      <c r="C40" s="52">
        <f>'Exit Capacity'!C40</f>
        <v>522.90637426568628</v>
      </c>
      <c r="D40" s="53">
        <f>'Exit Capacity'!D40</f>
        <v>522.09252631519939</v>
      </c>
      <c r="E40" s="53">
        <f>'Exit Capacity'!E40</f>
        <v>520.37119478482907</v>
      </c>
      <c r="F40" s="53">
        <f>'Exit Capacity'!F40</f>
        <v>517.56993472329611</v>
      </c>
      <c r="G40" s="53">
        <f>'Exit Capacity'!G40</f>
        <v>513.38464834419744</v>
      </c>
      <c r="H40" s="53">
        <f>'Exit Capacity'!H40</f>
        <v>507.75791935718877</v>
      </c>
      <c r="I40" s="65">
        <f>'Exit Capacity'!I40</f>
        <v>500.43043782901498</v>
      </c>
    </row>
    <row r="41" spans="1:9" s="5" customFormat="1" ht="15" customHeight="1" x14ac:dyDescent="0.25">
      <c r="A41" s="46" t="str">
        <f>'Exit Capacity'!A41</f>
        <v>15.23_Tibi</v>
      </c>
      <c r="B41" s="4" t="str">
        <f>'Exit Capacity'!B41</f>
        <v>Salida Nacional / National exit</v>
      </c>
      <c r="C41" s="52">
        <f>'Exit Capacity'!C41</f>
        <v>57.179332336610088</v>
      </c>
      <c r="D41" s="53">
        <f>'Exit Capacity'!D41</f>
        <v>57.197955326717164</v>
      </c>
      <c r="E41" s="53">
        <f>'Exit Capacity'!E41</f>
        <v>57.141417760076401</v>
      </c>
      <c r="F41" s="53">
        <f>'Exit Capacity'!F41</f>
        <v>56.952203084983282</v>
      </c>
      <c r="G41" s="53">
        <f>'Exit Capacity'!G41</f>
        <v>56.598800529702466</v>
      </c>
      <c r="H41" s="53">
        <f>'Exit Capacity'!H41</f>
        <v>56.074494411899579</v>
      </c>
      <c r="I41" s="65">
        <f>'Exit Capacity'!I41</f>
        <v>55.352992056630946</v>
      </c>
    </row>
    <row r="42" spans="1:9" s="5" customFormat="1" ht="15" customHeight="1" x14ac:dyDescent="0.25">
      <c r="A42" s="46" t="str">
        <f>'Exit Capacity'!A42</f>
        <v>15.24_Alicante</v>
      </c>
      <c r="B42" s="4" t="str">
        <f>'Exit Capacity'!B42</f>
        <v>Salida Nacional / National exit</v>
      </c>
      <c r="C42" s="52">
        <f>'Exit Capacity'!C42</f>
        <v>1811.7493144925647</v>
      </c>
      <c r="D42" s="53">
        <f>'Exit Capacity'!D42</f>
        <v>1821.8730568270162</v>
      </c>
      <c r="E42" s="53">
        <f>'Exit Capacity'!E42</f>
        <v>1831.7478227212396</v>
      </c>
      <c r="F42" s="53">
        <f>'Exit Capacity'!F42</f>
        <v>1836.1263307259173</v>
      </c>
      <c r="G42" s="53">
        <f>'Exit Capacity'!G42</f>
        <v>1834.1644760234044</v>
      </c>
      <c r="H42" s="53">
        <f>'Exit Capacity'!H42</f>
        <v>1825.6107327592406</v>
      </c>
      <c r="I42" s="65">
        <f>'Exit Capacity'!I42</f>
        <v>1809.8147340186047</v>
      </c>
    </row>
    <row r="43" spans="1:9" s="5" customFormat="1" ht="15" customHeight="1" x14ac:dyDescent="0.25">
      <c r="A43" s="46" t="str">
        <f>'Exit Capacity'!A43</f>
        <v>15.26_Elche</v>
      </c>
      <c r="B43" s="4" t="str">
        <f>'Exit Capacity'!B43</f>
        <v>Salida Nacional / National exit</v>
      </c>
      <c r="C43" s="52">
        <f>'Exit Capacity'!C43</f>
        <v>3171.9095201689238</v>
      </c>
      <c r="D43" s="53">
        <f>'Exit Capacity'!D43</f>
        <v>3189.6336028736978</v>
      </c>
      <c r="E43" s="53">
        <f>'Exit Capacity'!E43</f>
        <v>3206.9217915313543</v>
      </c>
      <c r="F43" s="53">
        <f>'Exit Capacity'!F43</f>
        <v>3214.5874388221127</v>
      </c>
      <c r="G43" s="53">
        <f>'Exit Capacity'!G43</f>
        <v>3211.1527331714401</v>
      </c>
      <c r="H43" s="53">
        <f>'Exit Capacity'!H43</f>
        <v>3196.1773171601576</v>
      </c>
      <c r="I43" s="65">
        <f>'Exit Capacity'!I43</f>
        <v>3168.5225647144352</v>
      </c>
    </row>
    <row r="44" spans="1:9" s="5" customFormat="1" ht="15" customHeight="1" x14ac:dyDescent="0.25">
      <c r="A44" s="46" t="str">
        <f>'Exit Capacity'!A44</f>
        <v>15.28_16_Callosa Segura</v>
      </c>
      <c r="B44" s="4" t="str">
        <f>'Exit Capacity'!B44</f>
        <v>Salida Nacional / National exit</v>
      </c>
      <c r="C44" s="52">
        <f>'Exit Capacity'!C44</f>
        <v>970.36583070249935</v>
      </c>
      <c r="D44" s="53">
        <f>'Exit Capacity'!D44</f>
        <v>978.69380566787868</v>
      </c>
      <c r="E44" s="53">
        <f>'Exit Capacity'!E44</f>
        <v>987.53839286000721</v>
      </c>
      <c r="F44" s="53">
        <f>'Exit Capacity'!F44</f>
        <v>993.04531967577168</v>
      </c>
      <c r="G44" s="53">
        <f>'Exit Capacity'!G44</f>
        <v>994.80952351844098</v>
      </c>
      <c r="H44" s="53">
        <f>'Exit Capacity'!H44</f>
        <v>992.68448163261155</v>
      </c>
      <c r="I44" s="65">
        <f>'Exit Capacity'!I44</f>
        <v>986.37755278347754</v>
      </c>
    </row>
    <row r="45" spans="1:9" s="5" customFormat="1" ht="15" customHeight="1" x14ac:dyDescent="0.25">
      <c r="A45" s="46" t="str">
        <f>'Exit Capacity'!A45</f>
        <v>15.30_San Javier</v>
      </c>
      <c r="B45" s="4" t="str">
        <f>'Exit Capacity'!B45</f>
        <v>Salida Nacional / National exit</v>
      </c>
      <c r="C45" s="52">
        <f>'Exit Capacity'!C45</f>
        <v>358.85744172084907</v>
      </c>
      <c r="D45" s="53">
        <f>'Exit Capacity'!D45</f>
        <v>362.58227131387275</v>
      </c>
      <c r="E45" s="53">
        <f>'Exit Capacity'!E45</f>
        <v>366.6424292683414</v>
      </c>
      <c r="F45" s="53">
        <f>'Exit Capacity'!F45</f>
        <v>369.38083133753918</v>
      </c>
      <c r="G45" s="53">
        <f>'Exit Capacity'!G45</f>
        <v>370.65811965886292</v>
      </c>
      <c r="H45" s="53">
        <f>'Exit Capacity'!H45</f>
        <v>370.41748691275302</v>
      </c>
      <c r="I45" s="65">
        <f>'Exit Capacity'!I45</f>
        <v>368.56307197961104</v>
      </c>
    </row>
    <row r="46" spans="1:9" s="5" customFormat="1" ht="15" customHeight="1" x14ac:dyDescent="0.25">
      <c r="A46" s="46" t="str">
        <f>'Exit Capacity'!A46</f>
        <v>15.31.1A_EnergyWorks Cartagena</v>
      </c>
      <c r="B46" s="4" t="str">
        <f>'Exit Capacity'!B46</f>
        <v>Salida Nacional / National exit</v>
      </c>
      <c r="C46" s="52">
        <f>'Exit Capacity'!C46</f>
        <v>10921.110826839129</v>
      </c>
      <c r="D46" s="53">
        <f>'Exit Capacity'!D46</f>
        <v>10779.16434776021</v>
      </c>
      <c r="E46" s="53">
        <f>'Exit Capacity'!E46</f>
        <v>10625.747333151754</v>
      </c>
      <c r="F46" s="53">
        <f>'Exit Capacity'!F46</f>
        <v>10405.87282307729</v>
      </c>
      <c r="G46" s="53">
        <f>'Exit Capacity'!G46</f>
        <v>9960.3497913381034</v>
      </c>
      <c r="H46" s="53">
        <f>'Exit Capacity'!H46</f>
        <v>9194.3621489548241</v>
      </c>
      <c r="I46" s="65">
        <f>'Exit Capacity'!I46</f>
        <v>7366.6650751341203</v>
      </c>
    </row>
    <row r="47" spans="1:9" s="5" customFormat="1" ht="15" customHeight="1" x14ac:dyDescent="0.25">
      <c r="A47" s="46" t="str">
        <f>'Exit Capacity'!A47</f>
        <v>15.31_General Electric</v>
      </c>
      <c r="B47" s="4" t="str">
        <f>'Exit Capacity'!B47</f>
        <v>Salida Nacional / National exit</v>
      </c>
      <c r="C47" s="52">
        <f>'Exit Capacity'!C47</f>
        <v>2129.4794751379573</v>
      </c>
      <c r="D47" s="53">
        <f>'Exit Capacity'!D47</f>
        <v>2101.8016941356977</v>
      </c>
      <c r="E47" s="53">
        <f>'Exit Capacity'!E47</f>
        <v>2071.8873027403856</v>
      </c>
      <c r="F47" s="53">
        <f>'Exit Capacity'!F47</f>
        <v>2029.0145342341893</v>
      </c>
      <c r="G47" s="53">
        <f>'Exit Capacity'!G47</f>
        <v>1942.1431374658052</v>
      </c>
      <c r="H47" s="53">
        <f>'Exit Capacity'!H47</f>
        <v>1792.7851656873422</v>
      </c>
      <c r="I47" s="65">
        <f>'Exit Capacity'!I47</f>
        <v>1436.4071866354298</v>
      </c>
    </row>
    <row r="48" spans="1:9" s="5" customFormat="1" ht="15" customHeight="1" x14ac:dyDescent="0.25">
      <c r="A48" s="46" t="str">
        <f>'Exit Capacity'!A48</f>
        <v>15.31A.2_Fuente Alamo</v>
      </c>
      <c r="B48" s="4" t="str">
        <f>'Exit Capacity'!B48</f>
        <v>Salida Nacional / National exit</v>
      </c>
      <c r="C48" s="52">
        <f>'Exit Capacity'!C48</f>
        <v>4.111502185210651</v>
      </c>
      <c r="D48" s="53">
        <f>'Exit Capacity'!D48</f>
        <v>4.0826847459910489</v>
      </c>
      <c r="E48" s="53">
        <f>'Exit Capacity'!E48</f>
        <v>4.0417173666002073</v>
      </c>
      <c r="F48" s="53">
        <f>'Exit Capacity'!F48</f>
        <v>3.9952976448044719</v>
      </c>
      <c r="G48" s="53">
        <f>'Exit Capacity'!G48</f>
        <v>3.9406716274401812</v>
      </c>
      <c r="H48" s="53">
        <f>'Exit Capacity'!H48</f>
        <v>3.8774789517159922</v>
      </c>
      <c r="I48" s="65">
        <f>'Exit Capacity'!I48</f>
        <v>3.8032510384136859</v>
      </c>
    </row>
    <row r="49" spans="1:9" s="5" customFormat="1" ht="15" customHeight="1" x14ac:dyDescent="0.25">
      <c r="A49" s="46" t="str">
        <f>'Exit Capacity'!A49</f>
        <v>15.31A.4_Lorca</v>
      </c>
      <c r="B49" s="4" t="str">
        <f>'Exit Capacity'!B49</f>
        <v>Salida Nacional / National exit</v>
      </c>
      <c r="C49" s="52">
        <f>'Exit Capacity'!C49</f>
        <v>1264.6066411884538</v>
      </c>
      <c r="D49" s="53">
        <f>'Exit Capacity'!D49</f>
        <v>1281.8752605405077</v>
      </c>
      <c r="E49" s="53">
        <f>'Exit Capacity'!E49</f>
        <v>1301.2521515244334</v>
      </c>
      <c r="F49" s="53">
        <f>'Exit Capacity'!F49</f>
        <v>1315.4096801387964</v>
      </c>
      <c r="G49" s="53">
        <f>'Exit Capacity'!G49</f>
        <v>1323.9238069591277</v>
      </c>
      <c r="H49" s="53">
        <f>'Exit Capacity'!H49</f>
        <v>1326.5775128734942</v>
      </c>
      <c r="I49" s="65">
        <f>'Exit Capacity'!I49</f>
        <v>1323.1123801866577</v>
      </c>
    </row>
    <row r="50" spans="1:9" s="5" customFormat="1" ht="15" customHeight="1" x14ac:dyDescent="0.25">
      <c r="A50" s="46" t="str">
        <f>'Exit Capacity'!A50</f>
        <v>15.34_Escombreras</v>
      </c>
      <c r="B50" s="4" t="str">
        <f>'Exit Capacity'!B50</f>
        <v>Salida Nacional / National exit</v>
      </c>
      <c r="C50" s="52">
        <f>'Exit Capacity'!C50</f>
        <v>56266.631434399351</v>
      </c>
      <c r="D50" s="53">
        <f>'Exit Capacity'!D50</f>
        <v>55535.309287011558</v>
      </c>
      <c r="E50" s="53">
        <f>'Exit Capacity'!E50</f>
        <v>54744.889818368705</v>
      </c>
      <c r="F50" s="53">
        <f>'Exit Capacity'!F50</f>
        <v>53612.07483129108</v>
      </c>
      <c r="G50" s="53">
        <f>'Exit Capacity'!G50</f>
        <v>51316.696584528931</v>
      </c>
      <c r="H50" s="53">
        <f>'Exit Capacity'!H50</f>
        <v>47370.253311435743</v>
      </c>
      <c r="I50" s="65">
        <f>'Exit Capacity'!I50</f>
        <v>37953.779176435688</v>
      </c>
    </row>
    <row r="51" spans="1:9" s="5" customFormat="1" ht="15" customHeight="1" x14ac:dyDescent="0.25">
      <c r="A51" s="46" t="str">
        <f>'Exit Capacity'!A51</f>
        <v>15_Tivissa</v>
      </c>
      <c r="B51" s="4" t="str">
        <f>'Exit Capacity'!B51</f>
        <v>Salida Nacional / National exit</v>
      </c>
      <c r="C51" s="52">
        <f>'Exit Capacity'!C51</f>
        <v>10.381445781821871</v>
      </c>
      <c r="D51" s="53">
        <f>'Exit Capacity'!D51</f>
        <v>10.308682429316461</v>
      </c>
      <c r="E51" s="53">
        <f>'Exit Capacity'!E51</f>
        <v>10.205240765221232</v>
      </c>
      <c r="F51" s="53">
        <f>'Exit Capacity'!F51</f>
        <v>10.088032065499968</v>
      </c>
      <c r="G51" s="53">
        <f>'Exit Capacity'!G51</f>
        <v>9.9501026635446124</v>
      </c>
      <c r="H51" s="53">
        <f>'Exit Capacity'!H51</f>
        <v>9.7905426518295009</v>
      </c>
      <c r="I51" s="65">
        <f>'Exit Capacity'!I51</f>
        <v>9.6031189262098131</v>
      </c>
    </row>
    <row r="52" spans="1:9" s="5" customFormat="1" ht="15" customHeight="1" x14ac:dyDescent="0.25">
      <c r="A52" s="46" t="str">
        <f>'Exit Capacity'!A52</f>
        <v>16A_Benisanet</v>
      </c>
      <c r="B52" s="4" t="str">
        <f>'Exit Capacity'!B52</f>
        <v>Salida Nacional / National exit</v>
      </c>
      <c r="C52" s="52">
        <f>'Exit Capacity'!C52</f>
        <v>254.78066607353227</v>
      </c>
      <c r="D52" s="53">
        <f>'Exit Capacity'!D52</f>
        <v>252.99491331744377</v>
      </c>
      <c r="E52" s="53">
        <f>'Exit Capacity'!E52</f>
        <v>250.45625573238132</v>
      </c>
      <c r="F52" s="53">
        <f>'Exit Capacity'!F52</f>
        <v>247.57972858845631</v>
      </c>
      <c r="G52" s="53">
        <f>'Exit Capacity'!G52</f>
        <v>244.19467551975526</v>
      </c>
      <c r="H52" s="53">
        <f>'Exit Capacity'!H52</f>
        <v>240.27876564382444</v>
      </c>
      <c r="I52" s="65">
        <f>'Exit Capacity'!I52</f>
        <v>235.67902658484081</v>
      </c>
    </row>
    <row r="53" spans="1:9" s="5" customFormat="1" ht="15" customHeight="1" x14ac:dyDescent="0.25">
      <c r="A53" s="46" t="str">
        <f>'Exit Capacity'!A53</f>
        <v>19_Caspe</v>
      </c>
      <c r="B53" s="4" t="str">
        <f>'Exit Capacity'!B53</f>
        <v>Salida Nacional / National exit</v>
      </c>
      <c r="C53" s="52">
        <f>'Exit Capacity'!C53</f>
        <v>6409.7093265369276</v>
      </c>
      <c r="D53" s="53">
        <f>'Exit Capacity'!D53</f>
        <v>6455.5664959966562</v>
      </c>
      <c r="E53" s="53">
        <f>'Exit Capacity'!E53</f>
        <v>6506.4844547755783</v>
      </c>
      <c r="F53" s="53">
        <f>'Exit Capacity'!F53</f>
        <v>6543.0110803184434</v>
      </c>
      <c r="G53" s="53">
        <f>'Exit Capacity'!G53</f>
        <v>6562.9242763894945</v>
      </c>
      <c r="H53" s="53">
        <f>'Exit Capacity'!H53</f>
        <v>6565.3416941283667</v>
      </c>
      <c r="I53" s="65">
        <f>'Exit Capacity'!I53</f>
        <v>6548.9902596066931</v>
      </c>
    </row>
    <row r="54" spans="1:9" s="5" customFormat="1" ht="15" customHeight="1" x14ac:dyDescent="0.25">
      <c r="A54" s="46" t="str">
        <f>'Exit Capacity'!A54</f>
        <v>20_Andorra</v>
      </c>
      <c r="B54" s="4" t="str">
        <f>'Exit Capacity'!B54</f>
        <v>Salida Nacional / National exit</v>
      </c>
      <c r="C54" s="52">
        <f>'Exit Capacity'!C54</f>
        <v>5243.464148877365</v>
      </c>
      <c r="D54" s="53">
        <f>'Exit Capacity'!D54</f>
        <v>5170.9109504023645</v>
      </c>
      <c r="E54" s="53">
        <f>'Exit Capacity'!E54</f>
        <v>5127.3815137378369</v>
      </c>
      <c r="F54" s="53">
        <f>'Exit Capacity'!F54</f>
        <v>5077.9792197068818</v>
      </c>
      <c r="G54" s="53">
        <f>'Exit Capacity'!G54</f>
        <v>4958.6428352179328</v>
      </c>
      <c r="H54" s="53">
        <f>'Exit Capacity'!H54</f>
        <v>4740.5753367085154</v>
      </c>
      <c r="I54" s="65">
        <f>'Exit Capacity'!I54</f>
        <v>4235.3233347532323</v>
      </c>
    </row>
    <row r="55" spans="1:9" s="5" customFormat="1" ht="15" customHeight="1" x14ac:dyDescent="0.25">
      <c r="A55" s="46" t="str">
        <f>'Exit Capacity'!A55</f>
        <v>21.1_Azaila</v>
      </c>
      <c r="B55" s="4" t="str">
        <f>'Exit Capacity'!B55</f>
        <v>Salida Nacional / National exit</v>
      </c>
      <c r="C55" s="52">
        <f>'Exit Capacity'!C55</f>
        <v>257.51419760864064</v>
      </c>
      <c r="D55" s="53">
        <f>'Exit Capacity'!D55</f>
        <v>251.12265600764556</v>
      </c>
      <c r="E55" s="53">
        <f>'Exit Capacity'!E55</f>
        <v>247.20990127974409</v>
      </c>
      <c r="F55" s="53">
        <f>'Exit Capacity'!F55</f>
        <v>243.34606459142398</v>
      </c>
      <c r="G55" s="53">
        <f>'Exit Capacity'!G55</f>
        <v>234.89284559561472</v>
      </c>
      <c r="H55" s="53">
        <f>'Exit Capacity'!H55</f>
        <v>219.90483165315047</v>
      </c>
      <c r="I55" s="65">
        <f>'Exit Capacity'!I55</f>
        <v>186.2616356234594</v>
      </c>
    </row>
    <row r="56" spans="1:9" s="5" customFormat="1" ht="15" customHeight="1" x14ac:dyDescent="0.25">
      <c r="A56" s="46" t="str">
        <f>'Exit Capacity'!A56</f>
        <v>22_Epysa</v>
      </c>
      <c r="B56" s="4" t="str">
        <f>'Exit Capacity'!B56</f>
        <v>Salida Nacional / National exit</v>
      </c>
      <c r="C56" s="52">
        <f>'Exit Capacity'!C56</f>
        <v>1138.4586268193748</v>
      </c>
      <c r="D56" s="53">
        <f>'Exit Capacity'!D56</f>
        <v>1158.3631419972992</v>
      </c>
      <c r="E56" s="53">
        <f>'Exit Capacity'!E56</f>
        <v>1181.1405408128276</v>
      </c>
      <c r="F56" s="53">
        <f>'Exit Capacity'!F56</f>
        <v>1198.6284099394263</v>
      </c>
      <c r="G56" s="53">
        <f>'Exit Capacity'!G56</f>
        <v>1210.5155620858134</v>
      </c>
      <c r="H56" s="53">
        <f>'Exit Capacity'!H56</f>
        <v>1216.5889171401609</v>
      </c>
      <c r="I56" s="65">
        <f>'Exit Capacity'!I56</f>
        <v>1216.6993721108693</v>
      </c>
    </row>
    <row r="57" spans="1:9" s="5" customFormat="1" ht="15" customHeight="1" x14ac:dyDescent="0.25">
      <c r="A57" s="46" t="str">
        <f>'Exit Capacity'!A57</f>
        <v>23_Mediana Zaragoza</v>
      </c>
      <c r="B57" s="4" t="str">
        <f>'Exit Capacity'!B57</f>
        <v>Salida Nacional / National exit</v>
      </c>
      <c r="C57" s="52">
        <f>'Exit Capacity'!C57</f>
        <v>12153.482383889313</v>
      </c>
      <c r="D57" s="53">
        <f>'Exit Capacity'!D57</f>
        <v>12182.493949688998</v>
      </c>
      <c r="E57" s="53">
        <f>'Exit Capacity'!E57</f>
        <v>12218.607843657916</v>
      </c>
      <c r="F57" s="53">
        <f>'Exit Capacity'!F57</f>
        <v>12251.087866966791</v>
      </c>
      <c r="G57" s="53">
        <f>'Exit Capacity'!G57</f>
        <v>12279.685827958552</v>
      </c>
      <c r="H57" s="53">
        <f>'Exit Capacity'!H57</f>
        <v>12304.251013031326</v>
      </c>
      <c r="I57" s="65">
        <f>'Exit Capacity'!I57</f>
        <v>12324.651141970437</v>
      </c>
    </row>
    <row r="58" spans="1:9" s="5" customFormat="1" ht="15" customHeight="1" x14ac:dyDescent="0.25">
      <c r="A58" s="46" t="str">
        <f>'Exit Capacity'!A58</f>
        <v>23A_La Cartuja</v>
      </c>
      <c r="B58" s="4" t="str">
        <f>'Exit Capacity'!B58</f>
        <v>Salida Nacional / National exit</v>
      </c>
      <c r="C58" s="52">
        <f>'Exit Capacity'!C58</f>
        <v>302.53155103673896</v>
      </c>
      <c r="D58" s="53">
        <f>'Exit Capacity'!D58</f>
        <v>303.01546284600784</v>
      </c>
      <c r="E58" s="53">
        <f>'Exit Capacity'!E58</f>
        <v>303.3530127079822</v>
      </c>
      <c r="F58" s="53">
        <f>'Exit Capacity'!F58</f>
        <v>303.22291568983638</v>
      </c>
      <c r="G58" s="53">
        <f>'Exit Capacity'!G58</f>
        <v>302.49156948688255</v>
      </c>
      <c r="H58" s="53">
        <f>'Exit Capacity'!H58</f>
        <v>301.12403436738828</v>
      </c>
      <c r="I58" s="65">
        <f>'Exit Capacity'!I58</f>
        <v>299.02590490281563</v>
      </c>
    </row>
    <row r="59" spans="1:9" s="5" customFormat="1" ht="15" customHeight="1" x14ac:dyDescent="0.25">
      <c r="A59" s="46" t="str">
        <f>'Exit Capacity'!A59</f>
        <v>24_Santa Fe</v>
      </c>
      <c r="B59" s="4" t="str">
        <f>'Exit Capacity'!B59</f>
        <v>Salida Nacional / National exit</v>
      </c>
      <c r="C59" s="52">
        <f>'Exit Capacity'!C59</f>
        <v>132.48841950530067</v>
      </c>
      <c r="D59" s="53">
        <f>'Exit Capacity'!D59</f>
        <v>131.55981073789476</v>
      </c>
      <c r="E59" s="53">
        <f>'Exit Capacity'!E59</f>
        <v>130.2396841510014</v>
      </c>
      <c r="F59" s="53">
        <f>'Exit Capacity'!F59</f>
        <v>128.74386211381145</v>
      </c>
      <c r="G59" s="53">
        <f>'Exit Capacity'!G59</f>
        <v>126.98360165949451</v>
      </c>
      <c r="H59" s="53">
        <f>'Exit Capacity'!H59</f>
        <v>124.94729051240951</v>
      </c>
      <c r="I59" s="65">
        <f>'Exit Capacity'!I59</f>
        <v>122.55538155223097</v>
      </c>
    </row>
    <row r="60" spans="1:9" s="5" customFormat="1" ht="15" customHeight="1" x14ac:dyDescent="0.25">
      <c r="A60" s="46" t="str">
        <f>'Exit Capacity'!A60</f>
        <v>24A_Zaragoza I+D</v>
      </c>
      <c r="B60" s="4" t="str">
        <f>'Exit Capacity'!B60</f>
        <v>Salida Nacional / National exit</v>
      </c>
      <c r="C60" s="52">
        <f>'Exit Capacity'!C60</f>
        <v>1196.6357595342397</v>
      </c>
      <c r="D60" s="53">
        <f>'Exit Capacity'!D60</f>
        <v>1201.1959900796869</v>
      </c>
      <c r="E60" s="53">
        <f>'Exit Capacity'!E60</f>
        <v>1205.1161446102833</v>
      </c>
      <c r="F60" s="53">
        <f>'Exit Capacity'!F60</f>
        <v>1205.6943339778395</v>
      </c>
      <c r="G60" s="53">
        <f>'Exit Capacity'!G60</f>
        <v>1202.338617934814</v>
      </c>
      <c r="H60" s="53">
        <f>'Exit Capacity'!H60</f>
        <v>1194.891506843665</v>
      </c>
      <c r="I60" s="65">
        <f>'Exit Capacity'!I60</f>
        <v>1182.882687336165</v>
      </c>
    </row>
    <row r="61" spans="1:9" s="5" customFormat="1" ht="15" customHeight="1" x14ac:dyDescent="0.25">
      <c r="A61" s="46" t="str">
        <f>'Exit Capacity'!A61</f>
        <v>25A_Barboles</v>
      </c>
      <c r="B61" s="4" t="str">
        <f>'Exit Capacity'!B61</f>
        <v>Salida Nacional / National exit</v>
      </c>
      <c r="C61" s="52">
        <f>'Exit Capacity'!C61</f>
        <v>0</v>
      </c>
      <c r="D61" s="53">
        <f>'Exit Capacity'!D61</f>
        <v>0</v>
      </c>
      <c r="E61" s="53">
        <f>'Exit Capacity'!E61</f>
        <v>0</v>
      </c>
      <c r="F61" s="53">
        <f>'Exit Capacity'!F61</f>
        <v>0</v>
      </c>
      <c r="G61" s="53">
        <f>'Exit Capacity'!G61</f>
        <v>0</v>
      </c>
      <c r="H61" s="53">
        <f>'Exit Capacity'!H61</f>
        <v>0</v>
      </c>
      <c r="I61" s="65">
        <f>'Exit Capacity'!I61</f>
        <v>0</v>
      </c>
    </row>
    <row r="62" spans="1:9" s="5" customFormat="1" ht="15" customHeight="1" x14ac:dyDescent="0.25">
      <c r="A62" s="46" t="str">
        <f>'Exit Capacity'!A62</f>
        <v>25X_General Motors</v>
      </c>
      <c r="B62" s="4" t="str">
        <f>'Exit Capacity'!B62</f>
        <v>Salida Nacional / National exit</v>
      </c>
      <c r="C62" s="52">
        <f>'Exit Capacity'!C62</f>
        <v>2206.8850602486077</v>
      </c>
      <c r="D62" s="53">
        <f>'Exit Capacity'!D62</f>
        <v>2214.3747706676877</v>
      </c>
      <c r="E62" s="53">
        <f>'Exit Capacity'!E62</f>
        <v>2224.394569235772</v>
      </c>
      <c r="F62" s="53">
        <f>'Exit Capacity'!F62</f>
        <v>2235.1736439818542</v>
      </c>
      <c r="G62" s="53">
        <f>'Exit Capacity'!G62</f>
        <v>2246.2430454650284</v>
      </c>
      <c r="H62" s="53">
        <f>'Exit Capacity'!H62</f>
        <v>2257.3672616219342</v>
      </c>
      <c r="I62" s="65">
        <f>'Exit Capacity'!I62</f>
        <v>2268.5465638642718</v>
      </c>
    </row>
    <row r="63" spans="1:9" s="5" customFormat="1" ht="15" customHeight="1" x14ac:dyDescent="0.25">
      <c r="A63" s="46" t="str">
        <f>'Exit Capacity'!A63</f>
        <v>26A_Magallon</v>
      </c>
      <c r="B63" s="4" t="str">
        <f>'Exit Capacity'!B63</f>
        <v>Salida Nacional / National exit</v>
      </c>
      <c r="C63" s="52">
        <f>'Exit Capacity'!C63</f>
        <v>1351.8370340886477</v>
      </c>
      <c r="D63" s="53">
        <f>'Exit Capacity'!D63</f>
        <v>1367.4847548033449</v>
      </c>
      <c r="E63" s="53">
        <f>'Exit Capacity'!E63</f>
        <v>1384.757163640905</v>
      </c>
      <c r="F63" s="53">
        <f>'Exit Capacity'!F63</f>
        <v>1396.8313749123211</v>
      </c>
      <c r="G63" s="53">
        <f>'Exit Capacity'!G63</f>
        <v>1403.2085794914542</v>
      </c>
      <c r="H63" s="53">
        <f>'Exit Capacity'!H63</f>
        <v>1403.6682145177085</v>
      </c>
      <c r="I63" s="65">
        <f>'Exit Capacity'!I63</f>
        <v>1397.8801398653036</v>
      </c>
    </row>
    <row r="64" spans="1:9" s="5" customFormat="1" ht="15" customHeight="1" x14ac:dyDescent="0.25">
      <c r="A64" s="46" t="str">
        <f>'Exit Capacity'!A64</f>
        <v>27X_Ribaforada</v>
      </c>
      <c r="B64" s="4" t="str">
        <f>'Exit Capacity'!B64</f>
        <v>Salida Nacional / National exit</v>
      </c>
      <c r="C64" s="52">
        <f>'Exit Capacity'!C64</f>
        <v>1196.5196784994266</v>
      </c>
      <c r="D64" s="53">
        <f>'Exit Capacity'!D64</f>
        <v>1209.1173252853287</v>
      </c>
      <c r="E64" s="53">
        <f>'Exit Capacity'!E64</f>
        <v>1222.872887105262</v>
      </c>
      <c r="F64" s="53">
        <f>'Exit Capacity'!F64</f>
        <v>1232.1972392189627</v>
      </c>
      <c r="G64" s="53">
        <f>'Exit Capacity'!G64</f>
        <v>1236.6286116277124</v>
      </c>
      <c r="H64" s="53">
        <f>'Exit Capacity'!H64</f>
        <v>1235.9768708263009</v>
      </c>
      <c r="I64" s="65">
        <f>'Exit Capacity'!I64</f>
        <v>1229.925806418566</v>
      </c>
    </row>
    <row r="65" spans="1:9" s="5" customFormat="1" ht="15" customHeight="1" x14ac:dyDescent="0.25">
      <c r="A65" s="46" t="str">
        <f>'Exit Capacity'!A65</f>
        <v>28_Tudela</v>
      </c>
      <c r="B65" s="4" t="str">
        <f>'Exit Capacity'!B65</f>
        <v>Salida Nacional / National exit</v>
      </c>
      <c r="C65" s="52">
        <f>'Exit Capacity'!C65</f>
        <v>2262.5507981743067</v>
      </c>
      <c r="D65" s="53">
        <f>'Exit Capacity'!D65</f>
        <v>2286.5296245284603</v>
      </c>
      <c r="E65" s="53">
        <f>'Exit Capacity'!E65</f>
        <v>2312.7332081855275</v>
      </c>
      <c r="F65" s="53">
        <f>'Exit Capacity'!F65</f>
        <v>2330.5362906837036</v>
      </c>
      <c r="G65" s="53">
        <f>'Exit Capacity'!G65</f>
        <v>2339.0682389370309</v>
      </c>
      <c r="H65" s="53">
        <f>'Exit Capacity'!H65</f>
        <v>2337.9688817721594</v>
      </c>
      <c r="I65" s="65">
        <f>'Exit Capacity'!I65</f>
        <v>2326.6432999133394</v>
      </c>
    </row>
    <row r="66" spans="1:9" s="5" customFormat="1" ht="15" customHeight="1" x14ac:dyDescent="0.25">
      <c r="A66" s="46" t="str">
        <f>'Exit Capacity'!A66</f>
        <v>28A_Tudela Norte</v>
      </c>
      <c r="B66" s="4" t="str">
        <f>'Exit Capacity'!B66</f>
        <v>Salida Nacional / National exit</v>
      </c>
      <c r="C66" s="52">
        <f>'Exit Capacity'!C66</f>
        <v>22560.878687369757</v>
      </c>
      <c r="D66" s="53">
        <f>'Exit Capacity'!D66</f>
        <v>22082.415010408102</v>
      </c>
      <c r="E66" s="53">
        <f>'Exit Capacity'!E66</f>
        <v>21559.958665950424</v>
      </c>
      <c r="F66" s="53">
        <f>'Exit Capacity'!F66</f>
        <v>20806.537105234616</v>
      </c>
      <c r="G66" s="53">
        <f>'Exit Capacity'!G66</f>
        <v>19285.871388187184</v>
      </c>
      <c r="H66" s="53">
        <f>'Exit Capacity'!H66</f>
        <v>16678.670028612254</v>
      </c>
      <c r="I66" s="65">
        <f>'Exit Capacity'!I66</f>
        <v>10490.757311439151</v>
      </c>
    </row>
    <row r="67" spans="1:9" s="5" customFormat="1" ht="15" customHeight="1" x14ac:dyDescent="0.25">
      <c r="A67" s="46" t="str">
        <f>'Exit Capacity'!A67</f>
        <v>29_Alfaro</v>
      </c>
      <c r="B67" s="4" t="str">
        <f>'Exit Capacity'!B67</f>
        <v>Salida Nacional / National exit</v>
      </c>
      <c r="C67" s="52">
        <f>'Exit Capacity'!C67</f>
        <v>621.96038595252753</v>
      </c>
      <c r="D67" s="53">
        <f>'Exit Capacity'!D67</f>
        <v>619.84539864002033</v>
      </c>
      <c r="E67" s="53">
        <f>'Exit Capacity'!E67</f>
        <v>616.39446564183186</v>
      </c>
      <c r="F67" s="53">
        <f>'Exit Capacity'!F67</f>
        <v>611.81451092978148</v>
      </c>
      <c r="G67" s="53">
        <f>'Exit Capacity'!G67</f>
        <v>605.72526494296289</v>
      </c>
      <c r="H67" s="53">
        <f>'Exit Capacity'!H67</f>
        <v>598.06309537671495</v>
      </c>
      <c r="I67" s="65">
        <f>'Exit Capacity'!I67</f>
        <v>588.49758788034865</v>
      </c>
    </row>
    <row r="68" spans="1:9" s="5" customFormat="1" ht="15" customHeight="1" x14ac:dyDescent="0.25">
      <c r="A68" s="46" t="str">
        <f>'Exit Capacity'!A68</f>
        <v>30_Rioja Baja</v>
      </c>
      <c r="B68" s="4" t="str">
        <f>'Exit Capacity'!B68</f>
        <v>Salida Nacional / National exit</v>
      </c>
      <c r="C68" s="52">
        <f>'Exit Capacity'!C68</f>
        <v>976.7057223500135</v>
      </c>
      <c r="D68" s="53">
        <f>'Exit Capacity'!D68</f>
        <v>985.00968491595972</v>
      </c>
      <c r="E68" s="53">
        <f>'Exit Capacity'!E68</f>
        <v>993.81609307652764</v>
      </c>
      <c r="F68" s="53">
        <f>'Exit Capacity'!F68</f>
        <v>999.27366487087511</v>
      </c>
      <c r="G68" s="53">
        <f>'Exit Capacity'!G68</f>
        <v>1000.9734217463379</v>
      </c>
      <c r="H68" s="53">
        <f>'Exit Capacity'!H68</f>
        <v>998.76820228682732</v>
      </c>
      <c r="I68" s="65">
        <f>'Exit Capacity'!I68</f>
        <v>992.36195018690182</v>
      </c>
    </row>
    <row r="69" spans="1:9" s="5" customFormat="1" ht="15" customHeight="1" x14ac:dyDescent="0.25">
      <c r="A69" s="46" t="str">
        <f>'Exit Capacity'!A69</f>
        <v>32_Sequero</v>
      </c>
      <c r="B69" s="4" t="str">
        <f>'Exit Capacity'!B69</f>
        <v>Salida Nacional / National exit</v>
      </c>
      <c r="C69" s="52">
        <f>'Exit Capacity'!C69</f>
        <v>0</v>
      </c>
      <c r="D69" s="53">
        <f>'Exit Capacity'!D69</f>
        <v>0</v>
      </c>
      <c r="E69" s="53">
        <f>'Exit Capacity'!E69</f>
        <v>0</v>
      </c>
      <c r="F69" s="53">
        <f>'Exit Capacity'!F69</f>
        <v>0</v>
      </c>
      <c r="G69" s="53">
        <f>'Exit Capacity'!G69</f>
        <v>0</v>
      </c>
      <c r="H69" s="53">
        <f>'Exit Capacity'!H69</f>
        <v>0</v>
      </c>
      <c r="I69" s="65">
        <f>'Exit Capacity'!I69</f>
        <v>0</v>
      </c>
    </row>
    <row r="70" spans="1:9" s="5" customFormat="1" ht="15" customHeight="1" x14ac:dyDescent="0.25">
      <c r="A70" s="46" t="str">
        <f>'Exit Capacity'!A70</f>
        <v>33_Logroño</v>
      </c>
      <c r="B70" s="4" t="str">
        <f>'Exit Capacity'!B70</f>
        <v>Salida Nacional / National exit</v>
      </c>
      <c r="C70" s="52">
        <f>'Exit Capacity'!C70</f>
        <v>29488.842573816735</v>
      </c>
      <c r="D70" s="53">
        <f>'Exit Capacity'!D70</f>
        <v>28925.127650811377</v>
      </c>
      <c r="E70" s="53">
        <f>'Exit Capacity'!E70</f>
        <v>28299.948869125539</v>
      </c>
      <c r="F70" s="53">
        <f>'Exit Capacity'!F70</f>
        <v>27410.541043048594</v>
      </c>
      <c r="G70" s="53">
        <f>'Exit Capacity'!G70</f>
        <v>25654.076386762528</v>
      </c>
      <c r="H70" s="53">
        <f>'Exit Capacity'!H70</f>
        <v>22672.944013910586</v>
      </c>
      <c r="I70" s="65">
        <f>'Exit Capacity'!I70</f>
        <v>15674.060289709761</v>
      </c>
    </row>
    <row r="71" spans="1:9" s="5" customFormat="1" ht="15" customHeight="1" x14ac:dyDescent="0.25">
      <c r="A71" s="46" t="str">
        <f>'Exit Capacity'!A71</f>
        <v>33X_Navarrete</v>
      </c>
      <c r="B71" s="4" t="str">
        <f>'Exit Capacity'!B71</f>
        <v>Salida Nacional / National exit</v>
      </c>
      <c r="C71" s="52">
        <f>'Exit Capacity'!C71</f>
        <v>152.63450997042602</v>
      </c>
      <c r="D71" s="53">
        <f>'Exit Capacity'!D71</f>
        <v>151.8454033281493</v>
      </c>
      <c r="E71" s="53">
        <f>'Exit Capacity'!E71</f>
        <v>150.6680339297796</v>
      </c>
      <c r="F71" s="53">
        <f>'Exit Capacity'!F71</f>
        <v>149.25020201421006</v>
      </c>
      <c r="G71" s="53">
        <f>'Exit Capacity'!G71</f>
        <v>147.4942143480433</v>
      </c>
      <c r="H71" s="53">
        <f>'Exit Capacity'!H71</f>
        <v>145.38555234816232</v>
      </c>
      <c r="I71" s="65">
        <f>'Exit Capacity'!I71</f>
        <v>142.83795315443513</v>
      </c>
    </row>
    <row r="72" spans="1:9" s="5" customFormat="1" ht="15" customHeight="1" x14ac:dyDescent="0.25">
      <c r="A72" s="46" t="str">
        <f>'Exit Capacity'!A72</f>
        <v>34_Cenicero</v>
      </c>
      <c r="B72" s="4" t="str">
        <f>'Exit Capacity'!B72</f>
        <v>Salida Nacional / National exit</v>
      </c>
      <c r="C72" s="52">
        <f>'Exit Capacity'!C72</f>
        <v>951.0530251940952</v>
      </c>
      <c r="D72" s="53">
        <f>'Exit Capacity'!D72</f>
        <v>954.69185159015433</v>
      </c>
      <c r="E72" s="53">
        <f>'Exit Capacity'!E72</f>
        <v>957.892189755083</v>
      </c>
      <c r="F72" s="53">
        <f>'Exit Capacity'!F72</f>
        <v>958.55073568133878</v>
      </c>
      <c r="G72" s="53">
        <f>'Exit Capacity'!G72</f>
        <v>956.20817218210368</v>
      </c>
      <c r="H72" s="53">
        <f>'Exit Capacity'!H72</f>
        <v>950.74014768665961</v>
      </c>
      <c r="I72" s="65">
        <f>'Exit Capacity'!I72</f>
        <v>941.78828973557654</v>
      </c>
    </row>
    <row r="73" spans="1:9" s="5" customFormat="1" ht="15" customHeight="1" x14ac:dyDescent="0.25">
      <c r="A73" s="46" t="str">
        <f>'Exit Capacity'!A73</f>
        <v>35_Haro</v>
      </c>
      <c r="B73" s="4" t="str">
        <f>'Exit Capacity'!B73</f>
        <v>Salida Nacional / National exit</v>
      </c>
      <c r="C73" s="52">
        <f>'Exit Capacity'!C73</f>
        <v>428.45679503863204</v>
      </c>
      <c r="D73" s="53">
        <f>'Exit Capacity'!D73</f>
        <v>425.45374965690655</v>
      </c>
      <c r="E73" s="53">
        <f>'Exit Capacity'!E73</f>
        <v>421.1845674251494</v>
      </c>
      <c r="F73" s="53">
        <f>'Exit Capacity'!F73</f>
        <v>416.34720036774468</v>
      </c>
      <c r="G73" s="53">
        <f>'Exit Capacity'!G73</f>
        <v>410.65466093293236</v>
      </c>
      <c r="H73" s="53">
        <f>'Exit Capacity'!H73</f>
        <v>404.06939596381875</v>
      </c>
      <c r="I73" s="65">
        <f>'Exit Capacity'!I73</f>
        <v>396.33415652984479</v>
      </c>
    </row>
    <row r="74" spans="1:9" s="5" customFormat="1" ht="15" customHeight="1" x14ac:dyDescent="0.25">
      <c r="A74" s="46" t="str">
        <f>'Exit Capacity'!A74</f>
        <v>35X_Genfibre</v>
      </c>
      <c r="B74" s="4" t="str">
        <f>'Exit Capacity'!B74</f>
        <v>Salida Nacional / National exit</v>
      </c>
      <c r="C74" s="52">
        <f>'Exit Capacity'!C74</f>
        <v>3200.727690324768</v>
      </c>
      <c r="D74" s="53">
        <f>'Exit Capacity'!D74</f>
        <v>3205.1826621412429</v>
      </c>
      <c r="E74" s="53">
        <f>'Exit Capacity'!E74</f>
        <v>3211.1315345068424</v>
      </c>
      <c r="F74" s="53">
        <f>'Exit Capacity'!F74</f>
        <v>3217.0923046171729</v>
      </c>
      <c r="G74" s="53">
        <f>'Exit Capacity'!G74</f>
        <v>3223.0649962677248</v>
      </c>
      <c r="H74" s="53">
        <f>'Exit Capacity'!H74</f>
        <v>3229.0496333015772</v>
      </c>
      <c r="I74" s="65">
        <f>'Exit Capacity'!I74</f>
        <v>3235.0462396094977</v>
      </c>
    </row>
    <row r="75" spans="1:9" s="5" customFormat="1" ht="15" customHeight="1" x14ac:dyDescent="0.25">
      <c r="A75" s="46" t="str">
        <f>'Exit Capacity'!A75</f>
        <v>36_Miranda</v>
      </c>
      <c r="B75" s="4" t="str">
        <f>'Exit Capacity'!B75</f>
        <v>Salida Nacional / National exit</v>
      </c>
      <c r="C75" s="52">
        <f>'Exit Capacity'!C75</f>
        <v>3111.0623056378718</v>
      </c>
      <c r="D75" s="53">
        <f>'Exit Capacity'!D75</f>
        <v>3149.0501378214235</v>
      </c>
      <c r="E75" s="53">
        <f>'Exit Capacity'!E75</f>
        <v>3191.2191384684666</v>
      </c>
      <c r="F75" s="53">
        <f>'Exit Capacity'!F75</f>
        <v>3221.1572548083122</v>
      </c>
      <c r="G75" s="53">
        <f>'Exit Capacity'!G75</f>
        <v>3237.7485475780272</v>
      </c>
      <c r="H75" s="53">
        <f>'Exit Capacity'!H75</f>
        <v>3240.477390353406</v>
      </c>
      <c r="I75" s="65">
        <f>'Exit Capacity'!I75</f>
        <v>3228.6219006429369</v>
      </c>
    </row>
    <row r="76" spans="1:9" s="5" customFormat="1" ht="15" customHeight="1" x14ac:dyDescent="0.25">
      <c r="A76" s="46" t="str">
        <f>'Exit Capacity'!A76</f>
        <v>38_Vitoria</v>
      </c>
      <c r="B76" s="4" t="str">
        <f>'Exit Capacity'!B76</f>
        <v>Salida Nacional / National exit</v>
      </c>
      <c r="C76" s="52">
        <f>'Exit Capacity'!C76</f>
        <v>12172.847764646071</v>
      </c>
      <c r="D76" s="53">
        <f>'Exit Capacity'!D76</f>
        <v>12231.253002135778</v>
      </c>
      <c r="E76" s="53">
        <f>'Exit Capacity'!E76</f>
        <v>12285.834803821874</v>
      </c>
      <c r="F76" s="53">
        <f>'Exit Capacity'!F76</f>
        <v>12304.79144068194</v>
      </c>
      <c r="G76" s="53">
        <f>'Exit Capacity'!G76</f>
        <v>12282.295875041294</v>
      </c>
      <c r="H76" s="53">
        <f>'Exit Capacity'!H76</f>
        <v>12216.697211197867</v>
      </c>
      <c r="I76" s="65">
        <f>'Exit Capacity'!I76</f>
        <v>12103.441463419644</v>
      </c>
    </row>
    <row r="77" spans="1:9" s="5" customFormat="1" ht="15" customHeight="1" x14ac:dyDescent="0.25">
      <c r="A77" s="46" t="str">
        <f>'Exit Capacity'!A77</f>
        <v>38X.02_Parque Tecnologico</v>
      </c>
      <c r="B77" s="4" t="str">
        <f>'Exit Capacity'!B77</f>
        <v>Salida Nacional / National exit</v>
      </c>
      <c r="C77" s="52">
        <f>'Exit Capacity'!C77</f>
        <v>197.33540344638175</v>
      </c>
      <c r="D77" s="53">
        <f>'Exit Capacity'!D77</f>
        <v>198.28221731658283</v>
      </c>
      <c r="E77" s="53">
        <f>'Exit Capacity'!E77</f>
        <v>199.16704903918423</v>
      </c>
      <c r="F77" s="53">
        <f>'Exit Capacity'!F77</f>
        <v>199.47435721021321</v>
      </c>
      <c r="G77" s="53">
        <f>'Exit Capacity'!G77</f>
        <v>199.10967906691599</v>
      </c>
      <c r="H77" s="53">
        <f>'Exit Capacity'!H77</f>
        <v>198.04625175349116</v>
      </c>
      <c r="I77" s="65">
        <f>'Exit Capacity'!I77</f>
        <v>196.21025009532974</v>
      </c>
    </row>
    <row r="78" spans="1:9" s="5" customFormat="1" ht="15" customHeight="1" x14ac:dyDescent="0.25">
      <c r="A78" s="46" t="str">
        <f>'Exit Capacity'!A78</f>
        <v>39.01_Legutiano</v>
      </c>
      <c r="B78" s="4" t="str">
        <f>'Exit Capacity'!B78</f>
        <v>Salida Nacional / National exit</v>
      </c>
      <c r="C78" s="52">
        <f>'Exit Capacity'!C78</f>
        <v>841.35262349829918</v>
      </c>
      <c r="D78" s="53">
        <f>'Exit Capacity'!D78</f>
        <v>847.89884247538589</v>
      </c>
      <c r="E78" s="53">
        <f>'Exit Capacity'!E78</f>
        <v>854.7421088739635</v>
      </c>
      <c r="F78" s="53">
        <f>'Exit Capacity'!F78</f>
        <v>858.78290242150638</v>
      </c>
      <c r="G78" s="53">
        <f>'Exit Capacity'!G78</f>
        <v>859.65909599641384</v>
      </c>
      <c r="H78" s="53">
        <f>'Exit Capacity'!H78</f>
        <v>857.24638821499275</v>
      </c>
      <c r="I78" s="65">
        <f>'Exit Capacity'!I78</f>
        <v>851.27811715248652</v>
      </c>
    </row>
    <row r="79" spans="1:9" s="5" customFormat="1" ht="15" customHeight="1" x14ac:dyDescent="0.25">
      <c r="A79" s="46" t="str">
        <f>'Exit Capacity'!A79</f>
        <v>4_Papiol</v>
      </c>
      <c r="B79" s="4" t="str">
        <f>'Exit Capacity'!B79</f>
        <v>Salida Nacional / National exit</v>
      </c>
      <c r="C79" s="52">
        <f>'Exit Capacity'!C79</f>
        <v>36985.664824723601</v>
      </c>
      <c r="D79" s="53">
        <f>'Exit Capacity'!D79</f>
        <v>37087.24200935624</v>
      </c>
      <c r="E79" s="53">
        <f>'Exit Capacity'!E79</f>
        <v>37170.280271211581</v>
      </c>
      <c r="F79" s="53">
        <f>'Exit Capacity'!F79</f>
        <v>37172.8078499076</v>
      </c>
      <c r="G79" s="53">
        <f>'Exit Capacity'!G79</f>
        <v>37077.528130893843</v>
      </c>
      <c r="H79" s="53">
        <f>'Exit Capacity'!H79</f>
        <v>36879.864778606141</v>
      </c>
      <c r="I79" s="65">
        <f>'Exit Capacity'!I79</f>
        <v>36566.798718405458</v>
      </c>
    </row>
    <row r="80" spans="1:9" s="5" customFormat="1" ht="15" customHeight="1" x14ac:dyDescent="0.25">
      <c r="A80" s="46" t="str">
        <f>'Exit Capacity'!A80</f>
        <v>40_Mondragon</v>
      </c>
      <c r="B80" s="4" t="str">
        <f>'Exit Capacity'!B80</f>
        <v>Salida Nacional / National exit</v>
      </c>
      <c r="C80" s="52">
        <f>'Exit Capacity'!C80</f>
        <v>3289.3734436997474</v>
      </c>
      <c r="D80" s="53">
        <f>'Exit Capacity'!D80</f>
        <v>3332.2520273242176</v>
      </c>
      <c r="E80" s="53">
        <f>'Exit Capacity'!E80</f>
        <v>3380.1583801969923</v>
      </c>
      <c r="F80" s="53">
        <f>'Exit Capacity'!F80</f>
        <v>3414.7650097108954</v>
      </c>
      <c r="G80" s="53">
        <f>'Exit Capacity'!G80</f>
        <v>3434.9359406447775</v>
      </c>
      <c r="H80" s="53">
        <f>'Exit Capacity'!H80</f>
        <v>3440.1149680639937</v>
      </c>
      <c r="I80" s="65">
        <f>'Exit Capacity'!I80</f>
        <v>3429.5908423030505</v>
      </c>
    </row>
    <row r="81" spans="1:9" s="5" customFormat="1" ht="15" customHeight="1" x14ac:dyDescent="0.25">
      <c r="A81" s="46" t="str">
        <f>'Exit Capacity'!A81</f>
        <v>41.01_ERM_Legazpia</v>
      </c>
      <c r="B81" s="4" t="str">
        <f>'Exit Capacity'!B81</f>
        <v>Salida Nacional / National exit</v>
      </c>
      <c r="C81" s="52">
        <f>'Exit Capacity'!C81</f>
        <v>23768.403238517614</v>
      </c>
      <c r="D81" s="53">
        <f>'Exit Capacity'!D81</f>
        <v>23939.071120301465</v>
      </c>
      <c r="E81" s="53">
        <f>'Exit Capacity'!E81</f>
        <v>24114.939985018733</v>
      </c>
      <c r="F81" s="53">
        <f>'Exit Capacity'!F81</f>
        <v>24213.571944294148</v>
      </c>
      <c r="G81" s="53">
        <f>'Exit Capacity'!G81</f>
        <v>24224.505921201962</v>
      </c>
      <c r="H81" s="53">
        <f>'Exit Capacity'!H81</f>
        <v>24144.288331526364</v>
      </c>
      <c r="I81" s="65">
        <f>'Exit Capacity'!I81</f>
        <v>23965.112519019422</v>
      </c>
    </row>
    <row r="82" spans="1:9" s="5" customFormat="1" ht="15" customHeight="1" x14ac:dyDescent="0.25">
      <c r="A82" s="46" t="str">
        <f>'Exit Capacity'!A82</f>
        <v>41.03_ERM_Zaldibia</v>
      </c>
      <c r="B82" s="4" t="str">
        <f>'Exit Capacity'!B82</f>
        <v>Salida Nacional / National exit</v>
      </c>
      <c r="C82" s="52">
        <f>'Exit Capacity'!C82</f>
        <v>1373.3222615751308</v>
      </c>
      <c r="D82" s="53">
        <f>'Exit Capacity'!D82</f>
        <v>1397.9372011431085</v>
      </c>
      <c r="E82" s="53">
        <f>'Exit Capacity'!E82</f>
        <v>1426.1528325415757</v>
      </c>
      <c r="F82" s="53">
        <f>'Exit Capacity'!F82</f>
        <v>1447.9058134999741</v>
      </c>
      <c r="G82" s="53">
        <f>'Exit Capacity'!G82</f>
        <v>1462.8305382391113</v>
      </c>
      <c r="H82" s="53">
        <f>'Exit Capacity'!H82</f>
        <v>1470.667513613203</v>
      </c>
      <c r="I82" s="65">
        <f>'Exit Capacity'!I82</f>
        <v>1471.2484557621365</v>
      </c>
    </row>
    <row r="83" spans="1:9" s="5" customFormat="1" ht="15" customHeight="1" x14ac:dyDescent="0.25">
      <c r="A83" s="46" t="str">
        <f>'Exit Capacity'!A83</f>
        <v>41.03X01_ERM_Legorreta</v>
      </c>
      <c r="B83" s="4" t="str">
        <f>'Exit Capacity'!B83</f>
        <v>Salida Nacional / National exit</v>
      </c>
      <c r="C83" s="52">
        <f>'Exit Capacity'!C83</f>
        <v>60.252240305680317</v>
      </c>
      <c r="D83" s="53">
        <f>'Exit Capacity'!D83</f>
        <v>61.354481207619834</v>
      </c>
      <c r="E83" s="53">
        <f>'Exit Capacity'!E83</f>
        <v>62.619684888355856</v>
      </c>
      <c r="F83" s="53">
        <f>'Exit Capacity'!F83</f>
        <v>63.598327453438081</v>
      </c>
      <c r="G83" s="53">
        <f>'Exit Capacity'!G83</f>
        <v>64.274729555079546</v>
      </c>
      <c r="H83" s="53">
        <f>'Exit Capacity'!H83</f>
        <v>64.637415747778832</v>
      </c>
      <c r="I83" s="65">
        <f>'Exit Capacity'!I83</f>
        <v>64.679430290739234</v>
      </c>
    </row>
    <row r="84" spans="1:9" s="5" customFormat="1" ht="15" customHeight="1" x14ac:dyDescent="0.25">
      <c r="A84" s="46" t="str">
        <f>'Exit Capacity'!A84</f>
        <v>41.04_ERM_Altzo</v>
      </c>
      <c r="B84" s="4" t="str">
        <f>'Exit Capacity'!B84</f>
        <v>Salida Nacional / National exit</v>
      </c>
      <c r="C84" s="52">
        <f>'Exit Capacity'!C84</f>
        <v>292.5240700150967</v>
      </c>
      <c r="D84" s="53">
        <f>'Exit Capacity'!D84</f>
        <v>297.79284000951867</v>
      </c>
      <c r="E84" s="53">
        <f>'Exit Capacity'!E84</f>
        <v>303.83431674222516</v>
      </c>
      <c r="F84" s="53">
        <f>'Exit Capacity'!F84</f>
        <v>308.49573863497756</v>
      </c>
      <c r="G84" s="53">
        <f>'Exit Capacity'!G84</f>
        <v>311.69964552142437</v>
      </c>
      <c r="H84" s="53">
        <f>'Exit Capacity'!H84</f>
        <v>313.39065983466583</v>
      </c>
      <c r="I84" s="65">
        <f>'Exit Capacity'!I84</f>
        <v>313.53342837873709</v>
      </c>
    </row>
    <row r="85" spans="1:9" s="5" customFormat="1" ht="15" customHeight="1" x14ac:dyDescent="0.25">
      <c r="A85" s="46" t="str">
        <f>'Exit Capacity'!A85</f>
        <v>41.05_ERM_Belanuntza_Tolosa</v>
      </c>
      <c r="B85" s="4" t="str">
        <f>'Exit Capacity'!B85</f>
        <v>Salida Nacional / National exit</v>
      </c>
      <c r="C85" s="52">
        <f>'Exit Capacity'!C85</f>
        <v>745.5243644523357</v>
      </c>
      <c r="D85" s="53">
        <f>'Exit Capacity'!D85</f>
        <v>747.23401002191804</v>
      </c>
      <c r="E85" s="53">
        <f>'Exit Capacity'!E85</f>
        <v>748.29179052636664</v>
      </c>
      <c r="F85" s="53">
        <f>'Exit Capacity'!F85</f>
        <v>747.420844062264</v>
      </c>
      <c r="G85" s="53">
        <f>'Exit Capacity'!G85</f>
        <v>744.23406638790675</v>
      </c>
      <c r="H85" s="53">
        <f>'Exit Capacity'!H85</f>
        <v>738.63793607898515</v>
      </c>
      <c r="I85" s="65">
        <f>'Exit Capacity'!I85</f>
        <v>730.31775393243379</v>
      </c>
    </row>
    <row r="86" spans="1:9" s="5" customFormat="1" ht="15" customHeight="1" x14ac:dyDescent="0.25">
      <c r="A86" s="46" t="str">
        <f>'Exit Capacity'!A86</f>
        <v>41.06_ERM_Billabona</v>
      </c>
      <c r="B86" s="4" t="str">
        <f>'Exit Capacity'!B86</f>
        <v>Salida Nacional / National exit</v>
      </c>
      <c r="C86" s="52">
        <f>'Exit Capacity'!C86</f>
        <v>732.19654875995911</v>
      </c>
      <c r="D86" s="53">
        <f>'Exit Capacity'!D86</f>
        <v>745.59118736937353</v>
      </c>
      <c r="E86" s="53">
        <f>'Exit Capacity'!E86</f>
        <v>760.96618029600131</v>
      </c>
      <c r="F86" s="53">
        <f>'Exit Capacity'!F86</f>
        <v>772.858828685297</v>
      </c>
      <c r="G86" s="53">
        <f>'Exit Capacity'!G86</f>
        <v>781.07859415597886</v>
      </c>
      <c r="H86" s="53">
        <f>'Exit Capacity'!H86</f>
        <v>785.48602493747421</v>
      </c>
      <c r="I86" s="65">
        <f>'Exit Capacity'!I86</f>
        <v>785.99659356027166</v>
      </c>
    </row>
    <row r="87" spans="1:9" s="5" customFormat="1" ht="15" customHeight="1" x14ac:dyDescent="0.25">
      <c r="A87" s="46" t="str">
        <f>'Exit Capacity'!A87</f>
        <v>41.07X_Hernani_Osiñaga</v>
      </c>
      <c r="B87" s="4" t="str">
        <f>'Exit Capacity'!B87</f>
        <v>Salida Nacional / National exit</v>
      </c>
      <c r="C87" s="52">
        <f>'Exit Capacity'!C87</f>
        <v>3779.6539780933035</v>
      </c>
      <c r="D87" s="53">
        <f>'Exit Capacity'!D87</f>
        <v>3848.7981159493711</v>
      </c>
      <c r="E87" s="53">
        <f>'Exit Capacity'!E87</f>
        <v>3928.1649926120695</v>
      </c>
      <c r="F87" s="53">
        <f>'Exit Capacity'!F87</f>
        <v>3989.5557433207323</v>
      </c>
      <c r="G87" s="53">
        <f>'Exit Capacity'!G87</f>
        <v>4031.9867945362471</v>
      </c>
      <c r="H87" s="53">
        <f>'Exit Capacity'!H87</f>
        <v>4054.7382856688705</v>
      </c>
      <c r="I87" s="65">
        <f>'Exit Capacity'!I87</f>
        <v>4057.3738795261679</v>
      </c>
    </row>
    <row r="88" spans="1:9" s="5" customFormat="1" ht="15" customHeight="1" x14ac:dyDescent="0.25">
      <c r="A88" s="46" t="str">
        <f>'Exit Capacity'!A88</f>
        <v>41.10_ERM_Irun</v>
      </c>
      <c r="B88" s="4" t="str">
        <f>'Exit Capacity'!B88</f>
        <v>Salida Nacional / National exit</v>
      </c>
      <c r="C88" s="52">
        <f>'Exit Capacity'!C88</f>
        <v>2231.3358784877355</v>
      </c>
      <c r="D88" s="53">
        <f>'Exit Capacity'!D88</f>
        <v>2247.3578789607277</v>
      </c>
      <c r="E88" s="53">
        <f>'Exit Capacity'!E88</f>
        <v>2263.868138561028</v>
      </c>
      <c r="F88" s="53">
        <f>'Exit Capacity'!F88</f>
        <v>2273.1275333671597</v>
      </c>
      <c r="G88" s="53">
        <f>'Exit Capacity'!G88</f>
        <v>2274.153995882295</v>
      </c>
      <c r="H88" s="53">
        <f>'Exit Capacity'!H88</f>
        <v>2266.6233096964052</v>
      </c>
      <c r="I88" s="65">
        <f>'Exit Capacity'!I88</f>
        <v>2249.8025996557726</v>
      </c>
    </row>
    <row r="89" spans="1:9" s="5" customFormat="1" ht="15" customHeight="1" x14ac:dyDescent="0.25">
      <c r="A89" s="46" t="str">
        <f>'Exit Capacity'!A89</f>
        <v>41-16_Vergara</v>
      </c>
      <c r="B89" s="4" t="str">
        <f>'Exit Capacity'!B89</f>
        <v>Salida Nacional / National exit</v>
      </c>
      <c r="C89" s="52">
        <f>'Exit Capacity'!C89</f>
        <v>460.97283419217001</v>
      </c>
      <c r="D89" s="53">
        <f>'Exit Capacity'!D89</f>
        <v>457.74188452151088</v>
      </c>
      <c r="E89" s="53">
        <f>'Exit Capacity'!E89</f>
        <v>453.14870953667139</v>
      </c>
      <c r="F89" s="53">
        <f>'Exit Capacity'!F89</f>
        <v>447.94422957906301</v>
      </c>
      <c r="G89" s="53">
        <f>'Exit Capacity'!G89</f>
        <v>441.81967730821032</v>
      </c>
      <c r="H89" s="53">
        <f>'Exit Capacity'!H89</f>
        <v>434.73464961844059</v>
      </c>
      <c r="I89" s="65">
        <f>'Exit Capacity'!I89</f>
        <v>426.41237468588287</v>
      </c>
    </row>
    <row r="90" spans="1:9" s="5" customFormat="1" ht="15" customHeight="1" x14ac:dyDescent="0.25">
      <c r="A90" s="46" t="str">
        <f>'Exit Capacity'!A90</f>
        <v>43X.00_Dima</v>
      </c>
      <c r="B90" s="4" t="str">
        <f>'Exit Capacity'!B90</f>
        <v>Salida Nacional / National exit</v>
      </c>
      <c r="C90" s="52">
        <f>'Exit Capacity'!C90</f>
        <v>33497.991931387325</v>
      </c>
      <c r="D90" s="53">
        <f>'Exit Capacity'!D90</f>
        <v>33482.483545863302</v>
      </c>
      <c r="E90" s="53">
        <f>'Exit Capacity'!E90</f>
        <v>33453.323714278878</v>
      </c>
      <c r="F90" s="53">
        <f>'Exit Capacity'!F90</f>
        <v>33255.967074597123</v>
      </c>
      <c r="G90" s="53">
        <f>'Exit Capacity'!G90</f>
        <v>32673.021553329705</v>
      </c>
      <c r="H90" s="53">
        <f>'Exit Capacity'!H90</f>
        <v>31578.08508454368</v>
      </c>
      <c r="I90" s="65">
        <f>'Exit Capacity'!I90</f>
        <v>29003.283274821402</v>
      </c>
    </row>
    <row r="91" spans="1:9" s="5" customFormat="1" ht="15" customHeight="1" x14ac:dyDescent="0.25">
      <c r="A91" s="46" t="str">
        <f>'Exit Capacity'!A91</f>
        <v>45.01DXC_Zabalgarbi</v>
      </c>
      <c r="B91" s="4" t="str">
        <f>'Exit Capacity'!B91</f>
        <v>Salida Nacional / National exit</v>
      </c>
      <c r="C91" s="52">
        <f>'Exit Capacity'!C91</f>
        <v>3692.7975825111548</v>
      </c>
      <c r="D91" s="53">
        <f>'Exit Capacity'!D91</f>
        <v>3697.8428983734761</v>
      </c>
      <c r="E91" s="53">
        <f>'Exit Capacity'!E91</f>
        <v>3704.5732703409126</v>
      </c>
      <c r="F91" s="53">
        <f>'Exit Capacity'!F91</f>
        <v>3711.3024021914521</v>
      </c>
      <c r="G91" s="53">
        <f>'Exit Capacity'!G91</f>
        <v>3718.0227826714863</v>
      </c>
      <c r="H91" s="53">
        <f>'Exit Capacity'!H91</f>
        <v>3724.7334527549533</v>
      </c>
      <c r="I91" s="65">
        <f>'Exit Capacity'!I91</f>
        <v>3731.4276824755307</v>
      </c>
    </row>
    <row r="92" spans="1:9" s="5" customFormat="1" ht="15" customHeight="1" x14ac:dyDescent="0.25">
      <c r="A92" s="46" t="str">
        <f>'Exit Capacity'!A92</f>
        <v>45.01X_ESC Rezola</v>
      </c>
      <c r="B92" s="4" t="str">
        <f>'Exit Capacity'!B92</f>
        <v>Salida Nacional / National exit</v>
      </c>
      <c r="C92" s="52">
        <f>'Exit Capacity'!C92</f>
        <v>50.993742831215258</v>
      </c>
      <c r="D92" s="53">
        <f>'Exit Capacity'!D92</f>
        <v>51.06471909321229</v>
      </c>
      <c r="E92" s="53">
        <f>'Exit Capacity'!E92</f>
        <v>51.15949606173232</v>
      </c>
      <c r="F92" s="53">
        <f>'Exit Capacity'!F92</f>
        <v>51.25446258418939</v>
      </c>
      <c r="G92" s="53">
        <f>'Exit Capacity'!G92</f>
        <v>51.349619039691383</v>
      </c>
      <c r="H92" s="53">
        <f>'Exit Capacity'!H92</f>
        <v>51.444965808104371</v>
      </c>
      <c r="I92" s="65">
        <f>'Exit Capacity'!I92</f>
        <v>51.540503270054188</v>
      </c>
    </row>
    <row r="93" spans="1:9" s="5" customFormat="1" ht="15" customHeight="1" x14ac:dyDescent="0.25">
      <c r="A93" s="46" t="str">
        <f>'Exit Capacity'!A93</f>
        <v>45.02_Barakaldo</v>
      </c>
      <c r="B93" s="4" t="str">
        <f>'Exit Capacity'!B93</f>
        <v>Salida Nacional / National exit</v>
      </c>
      <c r="C93" s="52">
        <f>'Exit Capacity'!C93</f>
        <v>4051.4042997357019</v>
      </c>
      <c r="D93" s="53">
        <f>'Exit Capacity'!D93</f>
        <v>4049.4973269128614</v>
      </c>
      <c r="E93" s="53">
        <f>'Exit Capacity'!E93</f>
        <v>4045.9367179350484</v>
      </c>
      <c r="F93" s="53">
        <f>'Exit Capacity'!F93</f>
        <v>4022.0263397017061</v>
      </c>
      <c r="G93" s="53">
        <f>'Exit Capacity'!G93</f>
        <v>3951.4489891596163</v>
      </c>
      <c r="H93" s="53">
        <f>'Exit Capacity'!H93</f>
        <v>3818.902142630584</v>
      </c>
      <c r="I93" s="65">
        <f>'Exit Capacity'!I93</f>
        <v>3507.2094960117502</v>
      </c>
    </row>
    <row r="94" spans="1:9" s="5" customFormat="1" ht="15" customHeight="1" x14ac:dyDescent="0.25">
      <c r="A94" s="46" t="str">
        <f>'Exit Capacity'!A94</f>
        <v>45.05.0 BBC Zierbana-Superpuerto</v>
      </c>
      <c r="B94" s="4" t="str">
        <f>'Exit Capacity'!B94</f>
        <v>Salida Nacional / National exit</v>
      </c>
      <c r="C94" s="52">
        <f>'Exit Capacity'!C94</f>
        <v>18985.417951847234</v>
      </c>
      <c r="D94" s="53">
        <f>'Exit Capacity'!D94</f>
        <v>19047.127856943447</v>
      </c>
      <c r="E94" s="53">
        <f>'Exit Capacity'!E94</f>
        <v>19122.370944750204</v>
      </c>
      <c r="F94" s="53">
        <f>'Exit Capacity'!F94</f>
        <v>19187.748059766785</v>
      </c>
      <c r="G94" s="53">
        <f>'Exit Capacity'!G94</f>
        <v>19242.716068714963</v>
      </c>
      <c r="H94" s="53">
        <f>'Exit Capacity'!H94</f>
        <v>19286.877495604989</v>
      </c>
      <c r="I94" s="65">
        <f>'Exit Capacity'!I94</f>
        <v>19319.991463675728</v>
      </c>
    </row>
    <row r="95" spans="1:9" s="5" customFormat="1" ht="15" customHeight="1" x14ac:dyDescent="0.25">
      <c r="A95" s="46" t="str">
        <f>'Exit Capacity'!A95</f>
        <v>45_16_Arrigorriaga_16</v>
      </c>
      <c r="B95" s="4" t="str">
        <f>'Exit Capacity'!B95</f>
        <v>Salida Nacional / National exit</v>
      </c>
      <c r="C95" s="52">
        <f>'Exit Capacity'!C95</f>
        <v>0</v>
      </c>
      <c r="D95" s="53">
        <f>'Exit Capacity'!D95</f>
        <v>0</v>
      </c>
      <c r="E95" s="53">
        <f>'Exit Capacity'!E95</f>
        <v>0</v>
      </c>
      <c r="F95" s="53">
        <f>'Exit Capacity'!F95</f>
        <v>0</v>
      </c>
      <c r="G95" s="53">
        <f>'Exit Capacity'!G95</f>
        <v>0</v>
      </c>
      <c r="H95" s="53">
        <f>'Exit Capacity'!H95</f>
        <v>0</v>
      </c>
      <c r="I95" s="65">
        <f>'Exit Capacity'!I95</f>
        <v>0</v>
      </c>
    </row>
    <row r="96" spans="1:9" s="5" customFormat="1" ht="15" customHeight="1" x14ac:dyDescent="0.25">
      <c r="A96" s="46" t="str">
        <f>'Exit Capacity'!A96</f>
        <v>6_Subirats</v>
      </c>
      <c r="B96" s="4" t="str">
        <f>'Exit Capacity'!B96</f>
        <v>Salida Nacional / National exit</v>
      </c>
      <c r="C96" s="52">
        <f>'Exit Capacity'!C96</f>
        <v>33833.571738758073</v>
      </c>
      <c r="D96" s="53">
        <f>'Exit Capacity'!D96</f>
        <v>34039.482202853418</v>
      </c>
      <c r="E96" s="53">
        <f>'Exit Capacity'!E96</f>
        <v>34258.017868825984</v>
      </c>
      <c r="F96" s="53">
        <f>'Exit Capacity'!F96</f>
        <v>34395.069417198916</v>
      </c>
      <c r="G96" s="53">
        <f>'Exit Capacity'!G96</f>
        <v>34437.345103756394</v>
      </c>
      <c r="H96" s="53">
        <f>'Exit Capacity'!H96</f>
        <v>34380.255856744116</v>
      </c>
      <c r="I96" s="65">
        <f>'Exit Capacity'!I96</f>
        <v>34215.032068125714</v>
      </c>
    </row>
    <row r="97" spans="1:9" s="5" customFormat="1" ht="15" customHeight="1" x14ac:dyDescent="0.25">
      <c r="A97" s="46" t="str">
        <f>'Exit Capacity'!A97</f>
        <v>7A_Vilafranca</v>
      </c>
      <c r="B97" s="4" t="str">
        <f>'Exit Capacity'!B97</f>
        <v>Salida Nacional / National exit</v>
      </c>
      <c r="C97" s="52">
        <f>'Exit Capacity'!C97</f>
        <v>0</v>
      </c>
      <c r="D97" s="53">
        <f>'Exit Capacity'!D97</f>
        <v>0</v>
      </c>
      <c r="E97" s="53">
        <f>'Exit Capacity'!E97</f>
        <v>0</v>
      </c>
      <c r="F97" s="53">
        <f>'Exit Capacity'!F97</f>
        <v>0</v>
      </c>
      <c r="G97" s="53">
        <f>'Exit Capacity'!G97</f>
        <v>0</v>
      </c>
      <c r="H97" s="53">
        <f>'Exit Capacity'!H97</f>
        <v>0</v>
      </c>
      <c r="I97" s="65">
        <f>'Exit Capacity'!I97</f>
        <v>0</v>
      </c>
    </row>
    <row r="98" spans="1:9" s="5" customFormat="1" ht="15" customHeight="1" x14ac:dyDescent="0.25">
      <c r="A98" s="46" t="str">
        <f>'Exit Capacity'!A98</f>
        <v>7B_Santa Margarita</v>
      </c>
      <c r="B98" s="4" t="str">
        <f>'Exit Capacity'!B98</f>
        <v>Salida Nacional / National exit</v>
      </c>
      <c r="C98" s="52">
        <f>'Exit Capacity'!C98</f>
        <v>1674.8092850028133</v>
      </c>
      <c r="D98" s="53">
        <f>'Exit Capacity'!D98</f>
        <v>1681.7622160678902</v>
      </c>
      <c r="E98" s="53">
        <f>'Exit Capacity'!E98</f>
        <v>1687.9468954792565</v>
      </c>
      <c r="F98" s="53">
        <f>'Exit Capacity'!F98</f>
        <v>1689.3768405464521</v>
      </c>
      <c r="G98" s="53">
        <f>'Exit Capacity'!G98</f>
        <v>1685.2328067544606</v>
      </c>
      <c r="H98" s="53">
        <f>'Exit Capacity'!H98</f>
        <v>1675.2920540923442</v>
      </c>
      <c r="I98" s="65">
        <f>'Exit Capacity'!I98</f>
        <v>1658.9072661333184</v>
      </c>
    </row>
    <row r="99" spans="1:9" s="5" customFormat="1" ht="15" customHeight="1" x14ac:dyDescent="0.25">
      <c r="A99" s="46" t="str">
        <f>'Exit Capacity'!A99</f>
        <v>A1_Sabiñanigo</v>
      </c>
      <c r="B99" s="4" t="str">
        <f>'Exit Capacity'!B99</f>
        <v>Salida Nacional / National exit</v>
      </c>
      <c r="C99" s="52">
        <f>'Exit Capacity'!C99</f>
        <v>1661.2058532884757</v>
      </c>
      <c r="D99" s="53">
        <f>'Exit Capacity'!D99</f>
        <v>1676.3869661789249</v>
      </c>
      <c r="E99" s="53">
        <f>'Exit Capacity'!E99</f>
        <v>1692.6592007128979</v>
      </c>
      <c r="F99" s="53">
        <f>'Exit Capacity'!F99</f>
        <v>1703.0922973687461</v>
      </c>
      <c r="G99" s="53">
        <f>'Exit Capacity'!G99</f>
        <v>1707.0077737057672</v>
      </c>
      <c r="H99" s="53">
        <f>'Exit Capacity'!H99</f>
        <v>1704.1510369670375</v>
      </c>
      <c r="I99" s="65">
        <f>'Exit Capacity'!I99</f>
        <v>1694.0388160591237</v>
      </c>
    </row>
    <row r="100" spans="1:9" s="5" customFormat="1" ht="15" customHeight="1" x14ac:dyDescent="0.25">
      <c r="A100" s="46" t="str">
        <f>'Exit Capacity'!A100</f>
        <v>A10_Zaragoza</v>
      </c>
      <c r="B100" s="4" t="str">
        <f>'Exit Capacity'!B100</f>
        <v>Salida Nacional / National exit</v>
      </c>
      <c r="C100" s="52">
        <f>'Exit Capacity'!C100</f>
        <v>0</v>
      </c>
      <c r="D100" s="53">
        <f>'Exit Capacity'!D100</f>
        <v>0</v>
      </c>
      <c r="E100" s="53">
        <f>'Exit Capacity'!E100</f>
        <v>0</v>
      </c>
      <c r="F100" s="53">
        <f>'Exit Capacity'!F100</f>
        <v>0</v>
      </c>
      <c r="G100" s="53">
        <f>'Exit Capacity'!G100</f>
        <v>0</v>
      </c>
      <c r="H100" s="53">
        <f>'Exit Capacity'!H100</f>
        <v>0</v>
      </c>
      <c r="I100" s="65">
        <f>'Exit Capacity'!I100</f>
        <v>0</v>
      </c>
    </row>
    <row r="101" spans="1:9" s="5" customFormat="1" ht="15" customHeight="1" x14ac:dyDescent="0.25">
      <c r="A101" s="46" t="str">
        <f>'Exit Capacity'!A101</f>
        <v>A36 Barcelona</v>
      </c>
      <c r="B101" s="4" t="str">
        <f>'Exit Capacity'!B101</f>
        <v>Salida Nacional / National exit</v>
      </c>
      <c r="C101" s="52">
        <f>'Exit Capacity'!C101</f>
        <v>80206.498251100449</v>
      </c>
      <c r="D101" s="53">
        <f>'Exit Capacity'!D101</f>
        <v>80426.776846069595</v>
      </c>
      <c r="E101" s="53">
        <f>'Exit Capacity'!E101</f>
        <v>80606.85224111352</v>
      </c>
      <c r="F101" s="53">
        <f>'Exit Capacity'!F101</f>
        <v>80612.333506279989</v>
      </c>
      <c r="G101" s="53">
        <f>'Exit Capacity'!G101</f>
        <v>80405.711490624497</v>
      </c>
      <c r="H101" s="53">
        <f>'Exit Capacity'!H101</f>
        <v>79977.062028874876</v>
      </c>
      <c r="I101" s="65">
        <f>'Exit Capacity'!I101</f>
        <v>79298.152172070579</v>
      </c>
    </row>
    <row r="102" spans="1:9" s="5" customFormat="1" ht="15" customHeight="1" x14ac:dyDescent="0.25">
      <c r="A102" s="46" t="str">
        <f>'Exit Capacity'!A102</f>
        <v>A5A_Gurrea Gallego</v>
      </c>
      <c r="B102" s="4" t="str">
        <f>'Exit Capacity'!B102</f>
        <v>Salida Nacional / National exit</v>
      </c>
      <c r="C102" s="52">
        <f>'Exit Capacity'!C102</f>
        <v>118.55102481602894</v>
      </c>
      <c r="D102" s="53">
        <f>'Exit Capacity'!D102</f>
        <v>120.71977053994114</v>
      </c>
      <c r="E102" s="53">
        <f>'Exit Capacity'!E102</f>
        <v>123.20915835674778</v>
      </c>
      <c r="F102" s="53">
        <f>'Exit Capacity'!F102</f>
        <v>125.13471462536918</v>
      </c>
      <c r="G102" s="53">
        <f>'Exit Capacity'!G102</f>
        <v>126.46558899502729</v>
      </c>
      <c r="H102" s="53">
        <f>'Exit Capacity'!H102</f>
        <v>127.17920262354943</v>
      </c>
      <c r="I102" s="65">
        <f>'Exit Capacity'!I102</f>
        <v>127.26186954348242</v>
      </c>
    </row>
    <row r="103" spans="1:9" s="5" customFormat="1" ht="15" customHeight="1" x14ac:dyDescent="0.25">
      <c r="A103" s="46" t="str">
        <f>'Exit Capacity'!A103</f>
        <v>A6_Zuera</v>
      </c>
      <c r="B103" s="4" t="str">
        <f>'Exit Capacity'!B103</f>
        <v>Salida Nacional / National exit</v>
      </c>
      <c r="C103" s="52">
        <f>'Exit Capacity'!C103</f>
        <v>736.41638301560374</v>
      </c>
      <c r="D103" s="53">
        <f>'Exit Capacity'!D103</f>
        <v>742.26874758510553</v>
      </c>
      <c r="E103" s="53">
        <f>'Exit Capacity'!E103</f>
        <v>748.80334701684285</v>
      </c>
      <c r="F103" s="53">
        <f>'Exit Capacity'!F103</f>
        <v>753.50014652855975</v>
      </c>
      <c r="G103" s="53">
        <f>'Exit Capacity'!G103</f>
        <v>756.18078721891754</v>
      </c>
      <c r="H103" s="53">
        <f>'Exit Capacity'!H103</f>
        <v>756.76714068632646</v>
      </c>
      <c r="I103" s="65">
        <f>'Exit Capacity'!I103</f>
        <v>755.14060432861174</v>
      </c>
    </row>
    <row r="104" spans="1:9" s="5" customFormat="1" ht="15" customHeight="1" x14ac:dyDescent="0.25">
      <c r="A104" s="46" t="str">
        <f>'Exit Capacity'!A104</f>
        <v>A7_Villanueva de Gallego</v>
      </c>
      <c r="B104" s="4" t="str">
        <f>'Exit Capacity'!B104</f>
        <v>Salida Nacional / National exit</v>
      </c>
      <c r="C104" s="52">
        <f>'Exit Capacity'!C104</f>
        <v>145.99082322168675</v>
      </c>
      <c r="D104" s="53">
        <f>'Exit Capacity'!D104</f>
        <v>146.22434162054384</v>
      </c>
      <c r="E104" s="53">
        <f>'Exit Capacity'!E104</f>
        <v>146.38723101855581</v>
      </c>
      <c r="F104" s="53">
        <f>'Exit Capacity'!F104</f>
        <v>146.32445088632596</v>
      </c>
      <c r="G104" s="53">
        <f>'Exit Capacity'!G104</f>
        <v>145.97152956667057</v>
      </c>
      <c r="H104" s="53">
        <f>'Exit Capacity'!H104</f>
        <v>145.31160640429169</v>
      </c>
      <c r="I104" s="65">
        <f>'Exit Capacity'!I104</f>
        <v>144.29912474177104</v>
      </c>
    </row>
    <row r="105" spans="1:9" s="5" customFormat="1" ht="15" customHeight="1" x14ac:dyDescent="0.25">
      <c r="A105" s="46" t="str">
        <f>'Exit Capacity'!A105</f>
        <v>A8_Zorongo</v>
      </c>
      <c r="B105" s="4" t="str">
        <f>'Exit Capacity'!B105</f>
        <v>Salida Nacional / National exit</v>
      </c>
      <c r="C105" s="52">
        <f>'Exit Capacity'!C105</f>
        <v>47.339154815633478</v>
      </c>
      <c r="D105" s="53">
        <f>'Exit Capacity'!D105</f>
        <v>47.414875764333175</v>
      </c>
      <c r="E105" s="53">
        <f>'Exit Capacity'!E105</f>
        <v>47.467694470743261</v>
      </c>
      <c r="F105" s="53">
        <f>'Exit Capacity'!F105</f>
        <v>47.447337311756215</v>
      </c>
      <c r="G105" s="53">
        <f>'Exit Capacity'!G105</f>
        <v>47.33289863252817</v>
      </c>
      <c r="H105" s="53">
        <f>'Exit Capacity'!H105</f>
        <v>47.11891117728355</v>
      </c>
      <c r="I105" s="65">
        <f>'Exit Capacity'!I105</f>
        <v>46.790602691090044</v>
      </c>
    </row>
    <row r="106" spans="1:9" s="5" customFormat="1" ht="15" customHeight="1" x14ac:dyDescent="0.25">
      <c r="A106" s="46" t="str">
        <f>'Exit Capacity'!A106</f>
        <v>A9_Juslibol</v>
      </c>
      <c r="B106" s="4" t="str">
        <f>'Exit Capacity'!B106</f>
        <v>Salida Nacional / National exit</v>
      </c>
      <c r="C106" s="52">
        <f>'Exit Capacity'!C106</f>
        <v>25801.687769165765</v>
      </c>
      <c r="D106" s="53">
        <f>'Exit Capacity'!D106</f>
        <v>25842.95864279128</v>
      </c>
      <c r="E106" s="53">
        <f>'Exit Capacity'!E106</f>
        <v>25871.746900132835</v>
      </c>
      <c r="F106" s="53">
        <f>'Exit Capacity'!F106</f>
        <v>25860.651453623559</v>
      </c>
      <c r="G106" s="53">
        <f>'Exit Capacity'!G106</f>
        <v>25798.277905095765</v>
      </c>
      <c r="H106" s="53">
        <f>'Exit Capacity'!H106</f>
        <v>25681.646386678447</v>
      </c>
      <c r="I106" s="65">
        <f>'Exit Capacity'!I106</f>
        <v>25502.705442639137</v>
      </c>
    </row>
    <row r="107" spans="1:9" s="5" customFormat="1" ht="15" customHeight="1" x14ac:dyDescent="0.25">
      <c r="A107" s="46" t="str">
        <f>'Exit Capacity'!A107</f>
        <v>A9A_Ramal Utebo-Sobradiel</v>
      </c>
      <c r="B107" s="4" t="str">
        <f>'Exit Capacity'!B107</f>
        <v>Salida Nacional / National exit</v>
      </c>
      <c r="C107" s="52">
        <f>'Exit Capacity'!C107</f>
        <v>756.64767923596423</v>
      </c>
      <c r="D107" s="53">
        <f>'Exit Capacity'!D107</f>
        <v>757.85796869563706</v>
      </c>
      <c r="E107" s="53">
        <f>'Exit Capacity'!E107</f>
        <v>758.70219905380623</v>
      </c>
      <c r="F107" s="53">
        <f>'Exit Capacity'!F107</f>
        <v>758.37681941482924</v>
      </c>
      <c r="G107" s="53">
        <f>'Exit Capacity'!G107</f>
        <v>756.54768322957284</v>
      </c>
      <c r="H107" s="53">
        <f>'Exit Capacity'!H107</f>
        <v>753.12740434992168</v>
      </c>
      <c r="I107" s="65">
        <f>'Exit Capacity'!I107</f>
        <v>747.87986972199553</v>
      </c>
    </row>
    <row r="108" spans="1:9" s="5" customFormat="1" ht="15" customHeight="1" x14ac:dyDescent="0.25">
      <c r="A108" s="46" t="str">
        <f>'Exit Capacity'!A108</f>
        <v>A9B_Zaragoza Plaza</v>
      </c>
      <c r="B108" s="4" t="str">
        <f>'Exit Capacity'!B108</f>
        <v>Salida Nacional / National exit</v>
      </c>
      <c r="C108" s="52">
        <f>'Exit Capacity'!C108</f>
        <v>269.36476195083219</v>
      </c>
      <c r="D108" s="53">
        <f>'Exit Capacity'!D108</f>
        <v>269.7956221003347</v>
      </c>
      <c r="E108" s="53">
        <f>'Exit Capacity'!E108</f>
        <v>270.09616608626163</v>
      </c>
      <c r="F108" s="53">
        <f>'Exit Capacity'!F108</f>
        <v>269.98033171393502</v>
      </c>
      <c r="G108" s="53">
        <f>'Exit Capacity'!G108</f>
        <v>269.3291636120058</v>
      </c>
      <c r="H108" s="53">
        <f>'Exit Capacity'!H108</f>
        <v>268.11155252099843</v>
      </c>
      <c r="I108" s="65">
        <f>'Exit Capacity'!I108</f>
        <v>266.24344275912438</v>
      </c>
    </row>
    <row r="109" spans="1:9" s="5" customFormat="1" ht="15" customHeight="1" x14ac:dyDescent="0.25">
      <c r="A109" s="46" t="str">
        <f>'Exit Capacity'!A109</f>
        <v>Abegondo (I15)</v>
      </c>
      <c r="B109" s="4" t="str">
        <f>'Exit Capacity'!B109</f>
        <v>Salida Nacional / National exit</v>
      </c>
      <c r="C109" s="52">
        <f>'Exit Capacity'!C109</f>
        <v>5438.9523555353153</v>
      </c>
      <c r="D109" s="53">
        <f>'Exit Capacity'!D109</f>
        <v>5463.3056790034752</v>
      </c>
      <c r="E109" s="53">
        <f>'Exit Capacity'!E109</f>
        <v>5485.5608337421054</v>
      </c>
      <c r="F109" s="53">
        <f>'Exit Capacity'!F109</f>
        <v>5492.1345372850592</v>
      </c>
      <c r="G109" s="53">
        <f>'Exit Capacity'!G109</f>
        <v>5480.3949993902024</v>
      </c>
      <c r="H109" s="53">
        <f>'Exit Capacity'!H109</f>
        <v>5449.6116640496857</v>
      </c>
      <c r="I109" s="65">
        <f>'Exit Capacity'!I109</f>
        <v>5397.7163620538577</v>
      </c>
    </row>
    <row r="110" spans="1:9" s="5" customFormat="1" ht="15" customHeight="1" x14ac:dyDescent="0.25">
      <c r="A110" s="46" t="str">
        <f>'Exit Capacity'!A110</f>
        <v>Andosilla</v>
      </c>
      <c r="B110" s="4" t="str">
        <f>'Exit Capacity'!B110</f>
        <v>Salida Nacional / National exit</v>
      </c>
      <c r="C110" s="52">
        <f>'Exit Capacity'!C110</f>
        <v>19660.874201538994</v>
      </c>
      <c r="D110" s="53">
        <f>'Exit Capacity'!D110</f>
        <v>19735.601109494171</v>
      </c>
      <c r="E110" s="53">
        <f>'Exit Capacity'!E110</f>
        <v>19799.767144717094</v>
      </c>
      <c r="F110" s="53">
        <f>'Exit Capacity'!F110</f>
        <v>19809.05115032164</v>
      </c>
      <c r="G110" s="53">
        <f>'Exit Capacity'!G110</f>
        <v>19753.724265382247</v>
      </c>
      <c r="H110" s="53">
        <f>'Exit Capacity'!H110</f>
        <v>19631.1997210954</v>
      </c>
      <c r="I110" s="65">
        <f>'Exit Capacity'!I110</f>
        <v>19433.74641070396</v>
      </c>
    </row>
    <row r="111" spans="1:9" s="5" customFormat="1" ht="15" customHeight="1" x14ac:dyDescent="0.25">
      <c r="A111" s="46" t="str">
        <f>'Exit Capacity'!A111</f>
        <v>B02_Briviesca</v>
      </c>
      <c r="B111" s="4" t="str">
        <f>'Exit Capacity'!B111</f>
        <v>Salida Nacional / National exit</v>
      </c>
      <c r="C111" s="52">
        <f>'Exit Capacity'!C111</f>
        <v>3021.1224703718231</v>
      </c>
      <c r="D111" s="53">
        <f>'Exit Capacity'!D111</f>
        <v>3028.0131261938195</v>
      </c>
      <c r="E111" s="53">
        <f>'Exit Capacity'!E111</f>
        <v>3036.5984069030815</v>
      </c>
      <c r="F111" s="53">
        <f>'Exit Capacity'!F111</f>
        <v>3044.4794467389215</v>
      </c>
      <c r="G111" s="53">
        <f>'Exit Capacity'!G111</f>
        <v>3051.3814893583976</v>
      </c>
      <c r="H111" s="53">
        <f>'Exit Capacity'!H111</f>
        <v>3057.1936025669661</v>
      </c>
      <c r="I111" s="65">
        <f>'Exit Capacity'!I111</f>
        <v>3061.8102319089498</v>
      </c>
    </row>
    <row r="112" spans="1:9" s="5" customFormat="1" ht="15" customHeight="1" x14ac:dyDescent="0.25">
      <c r="A112" s="46" t="str">
        <f>'Exit Capacity'!A112</f>
        <v>B04_Burgos</v>
      </c>
      <c r="B112" s="4" t="str">
        <f>'Exit Capacity'!B112</f>
        <v>Salida Nacional / National exit</v>
      </c>
      <c r="C112" s="52">
        <f>'Exit Capacity'!C112</f>
        <v>0</v>
      </c>
      <c r="D112" s="53">
        <f>'Exit Capacity'!D112</f>
        <v>0</v>
      </c>
      <c r="E112" s="53">
        <f>'Exit Capacity'!E112</f>
        <v>0</v>
      </c>
      <c r="F112" s="53">
        <f>'Exit Capacity'!F112</f>
        <v>0</v>
      </c>
      <c r="G112" s="53">
        <f>'Exit Capacity'!G112</f>
        <v>0</v>
      </c>
      <c r="H112" s="53">
        <f>'Exit Capacity'!H112</f>
        <v>0</v>
      </c>
      <c r="I112" s="65">
        <f>'Exit Capacity'!I112</f>
        <v>0</v>
      </c>
    </row>
    <row r="113" spans="1:9" s="5" customFormat="1" ht="15" customHeight="1" x14ac:dyDescent="0.25">
      <c r="A113" s="46" t="str">
        <f>'Exit Capacity'!A113</f>
        <v>B05_Villalonquejar</v>
      </c>
      <c r="B113" s="4" t="str">
        <f>'Exit Capacity'!B113</f>
        <v>Salida Nacional / National exit</v>
      </c>
      <c r="C113" s="52">
        <f>'Exit Capacity'!C113</f>
        <v>14800.90316715285</v>
      </c>
      <c r="D113" s="53">
        <f>'Exit Capacity'!D113</f>
        <v>14923.434256254208</v>
      </c>
      <c r="E113" s="53">
        <f>'Exit Capacity'!E113</f>
        <v>15052.839784177446</v>
      </c>
      <c r="F113" s="53">
        <f>'Exit Capacity'!F113</f>
        <v>15131.945563553285</v>
      </c>
      <c r="G113" s="53">
        <f>'Exit Capacity'!G113</f>
        <v>15154.500451800523</v>
      </c>
      <c r="H113" s="53">
        <f>'Exit Capacity'!H113</f>
        <v>15118.287813427267</v>
      </c>
      <c r="I113" s="65">
        <f>'Exit Capacity'!I113</f>
        <v>15018.757869055868</v>
      </c>
    </row>
    <row r="114" spans="1:9" s="5" customFormat="1" ht="15" customHeight="1" x14ac:dyDescent="0.25">
      <c r="A114" s="46" t="str">
        <f>'Exit Capacity'!A114</f>
        <v>B08_Lerma</v>
      </c>
      <c r="B114" s="4" t="str">
        <f>'Exit Capacity'!B114</f>
        <v>Salida Nacional / National exit</v>
      </c>
      <c r="C114" s="52">
        <f>'Exit Capacity'!C114</f>
        <v>81.138250862414111</v>
      </c>
      <c r="D114" s="53">
        <f>'Exit Capacity'!D114</f>
        <v>80.569554432913691</v>
      </c>
      <c r="E114" s="53">
        <f>'Exit Capacity'!E114</f>
        <v>79.761085567654035</v>
      </c>
      <c r="F114" s="53">
        <f>'Exit Capacity'!F114</f>
        <v>78.845017701856989</v>
      </c>
      <c r="G114" s="53">
        <f>'Exit Capacity'!G114</f>
        <v>77.767003073417399</v>
      </c>
      <c r="H114" s="53">
        <f>'Exit Capacity'!H114</f>
        <v>76.519930119395923</v>
      </c>
      <c r="I114" s="65">
        <f>'Exit Capacity'!I114</f>
        <v>75.055082776694704</v>
      </c>
    </row>
    <row r="115" spans="1:9" s="5" customFormat="1" ht="15" customHeight="1" x14ac:dyDescent="0.25">
      <c r="A115" s="46" t="str">
        <f>'Exit Capacity'!A115</f>
        <v>B10_Aranda de Duero</v>
      </c>
      <c r="B115" s="4" t="str">
        <f>'Exit Capacity'!B115</f>
        <v>Salida Nacional / National exit</v>
      </c>
      <c r="C115" s="52">
        <f>'Exit Capacity'!C115</f>
        <v>9523.80189796386</v>
      </c>
      <c r="D115" s="53">
        <f>'Exit Capacity'!D115</f>
        <v>9569.0842073378699</v>
      </c>
      <c r="E115" s="53">
        <f>'Exit Capacity'!E115</f>
        <v>9616.6848906924661</v>
      </c>
      <c r="F115" s="53">
        <f>'Exit Capacity'!F115</f>
        <v>9645.1133196109258</v>
      </c>
      <c r="G115" s="53">
        <f>'Exit Capacity'!G115</f>
        <v>9651.6731595946494</v>
      </c>
      <c r="H115" s="53">
        <f>'Exit Capacity'!H115</f>
        <v>9635.5009223280576</v>
      </c>
      <c r="I115" s="65">
        <f>'Exit Capacity'!I115</f>
        <v>9594.5643774632917</v>
      </c>
    </row>
    <row r="116" spans="1:9" s="5" customFormat="1" ht="15" customHeight="1" x14ac:dyDescent="0.25">
      <c r="A116" s="46" t="str">
        <f>'Exit Capacity'!A116</f>
        <v>B18_Algete</v>
      </c>
      <c r="B116" s="4" t="str">
        <f>'Exit Capacity'!B116</f>
        <v>Salida Nacional / National exit</v>
      </c>
      <c r="C116" s="52">
        <f>'Exit Capacity'!C116</f>
        <v>26101.730745888959</v>
      </c>
      <c r="D116" s="53">
        <f>'Exit Capacity'!D116</f>
        <v>26013.343857302181</v>
      </c>
      <c r="E116" s="53">
        <f>'Exit Capacity'!E116</f>
        <v>25870.552575268877</v>
      </c>
      <c r="F116" s="53">
        <f>'Exit Capacity'!F116</f>
        <v>25682.853931682635</v>
      </c>
      <c r="G116" s="53">
        <f>'Exit Capacity'!G116</f>
        <v>25434.841185739875</v>
      </c>
      <c r="H116" s="53">
        <f>'Exit Capacity'!H116</f>
        <v>25123.966928485512</v>
      </c>
      <c r="I116" s="65">
        <f>'Exit Capacity'!I116</f>
        <v>24736.821217994049</v>
      </c>
    </row>
    <row r="117" spans="1:9" s="5" customFormat="1" ht="15" customHeight="1" x14ac:dyDescent="0.25">
      <c r="A117" s="46" t="str">
        <f>'Exit Capacity'!A117</f>
        <v>B19_San Fernando</v>
      </c>
      <c r="B117" s="4" t="str">
        <f>'Exit Capacity'!B117</f>
        <v>Salida Nacional / National exit</v>
      </c>
      <c r="C117" s="52">
        <f>'Exit Capacity'!C117</f>
        <v>21349.547913978964</v>
      </c>
      <c r="D117" s="53">
        <f>'Exit Capacity'!D117</f>
        <v>21273.944599047169</v>
      </c>
      <c r="E117" s="53">
        <f>'Exit Capacity'!E117</f>
        <v>21153.176050024267</v>
      </c>
      <c r="F117" s="53">
        <f>'Exit Capacity'!F117</f>
        <v>20996.243256667738</v>
      </c>
      <c r="G117" s="53">
        <f>'Exit Capacity'!G117</f>
        <v>20790.516586385176</v>
      </c>
      <c r="H117" s="53">
        <f>'Exit Capacity'!H117</f>
        <v>20533.931716833169</v>
      </c>
      <c r="I117" s="65">
        <f>'Exit Capacity'!I117</f>
        <v>20215.47787545294</v>
      </c>
    </row>
    <row r="118" spans="1:9" s="5" customFormat="1" ht="15" customHeight="1" x14ac:dyDescent="0.25">
      <c r="A118" s="46" t="str">
        <f>'Exit Capacity'!A118</f>
        <v>B20_Rivas</v>
      </c>
      <c r="B118" s="4" t="str">
        <f>'Exit Capacity'!B118</f>
        <v>Salida Nacional / National exit</v>
      </c>
      <c r="C118" s="52">
        <f>'Exit Capacity'!C118</f>
        <v>23679.975821929111</v>
      </c>
      <c r="D118" s="53">
        <f>'Exit Capacity'!D118</f>
        <v>23629.777628694632</v>
      </c>
      <c r="E118" s="53">
        <f>'Exit Capacity'!E118</f>
        <v>23536.881053620149</v>
      </c>
      <c r="F118" s="53">
        <f>'Exit Capacity'!F118</f>
        <v>23399.099451759674</v>
      </c>
      <c r="G118" s="53">
        <f>'Exit Capacity'!G118</f>
        <v>23202.923841988402</v>
      </c>
      <c r="H118" s="53">
        <f>'Exit Capacity'!H118</f>
        <v>22945.917413020943</v>
      </c>
      <c r="I118" s="65">
        <f>'Exit Capacity'!I118</f>
        <v>22616.47508057742</v>
      </c>
    </row>
    <row r="119" spans="1:9" s="5" customFormat="1" ht="15" customHeight="1" x14ac:dyDescent="0.25">
      <c r="A119" s="46" t="str">
        <f>'Exit Capacity'!A119</f>
        <v>BI Madrid</v>
      </c>
      <c r="B119" s="4" t="str">
        <f>'Exit Capacity'!B119</f>
        <v>Salida Nacional / National exit</v>
      </c>
      <c r="C119" s="52">
        <f>'Exit Capacity'!C119</f>
        <v>14.356013229978535</v>
      </c>
      <c r="D119" s="53">
        <f>'Exit Capacity'!D119</f>
        <v>14.618638899838905</v>
      </c>
      <c r="E119" s="53">
        <f>'Exit Capacity'!E119</f>
        <v>14.920092931873485</v>
      </c>
      <c r="F119" s="53">
        <f>'Exit Capacity'!F119</f>
        <v>15.153269416937993</v>
      </c>
      <c r="G119" s="53">
        <f>'Exit Capacity'!G119</f>
        <v>15.314432511798628</v>
      </c>
      <c r="H119" s="53">
        <f>'Exit Capacity'!H119</f>
        <v>15.400848016920198</v>
      </c>
      <c r="I119" s="65">
        <f>'Exit Capacity'!I119</f>
        <v>15.410858621198662</v>
      </c>
    </row>
    <row r="120" spans="1:9" s="5" customFormat="1" ht="15" customHeight="1" x14ac:dyDescent="0.25">
      <c r="A120" s="46" t="str">
        <f>'Exit Capacity'!A120</f>
        <v>B22_Getafe</v>
      </c>
      <c r="B120" s="4" t="str">
        <f>'Exit Capacity'!B120</f>
        <v>Salida Nacional / National exit</v>
      </c>
      <c r="C120" s="52">
        <f>'Exit Capacity'!C120</f>
        <v>2.2767328557529654</v>
      </c>
      <c r="D120" s="53">
        <f>'Exit Capacity'!D120</f>
        <v>2.2686704578135526</v>
      </c>
      <c r="E120" s="53">
        <f>'Exit Capacity'!E120</f>
        <v>2.2557916032068928</v>
      </c>
      <c r="F120" s="53">
        <f>'Exit Capacity'!F120</f>
        <v>2.2390561646758518</v>
      </c>
      <c r="G120" s="53">
        <f>'Exit Capacity'!G120</f>
        <v>2.2171173081050166</v>
      </c>
      <c r="H120" s="53">
        <f>'Exit Capacity'!H120</f>
        <v>2.1897548925095252</v>
      </c>
      <c r="I120" s="65">
        <f>'Exit Capacity'!I120</f>
        <v>2.15579472030202</v>
      </c>
    </row>
    <row r="121" spans="1:9" s="5" customFormat="1" ht="15" customHeight="1" x14ac:dyDescent="0.25">
      <c r="A121" s="46" t="str">
        <f>'Exit Capacity'!A121</f>
        <v>C1.01_Arrieta</v>
      </c>
      <c r="B121" s="4" t="str">
        <f>'Exit Capacity'!B121</f>
        <v>Salida Nacional / National exit</v>
      </c>
      <c r="C121" s="52">
        <f>'Exit Capacity'!C121</f>
        <v>45.925075242085612</v>
      </c>
      <c r="D121" s="53">
        <f>'Exit Capacity'!D121</f>
        <v>45.903458571940078</v>
      </c>
      <c r="E121" s="53">
        <f>'Exit Capacity'!E121</f>
        <v>45.863096953321971</v>
      </c>
      <c r="F121" s="53">
        <f>'Exit Capacity'!F121</f>
        <v>45.592058607555145</v>
      </c>
      <c r="G121" s="53">
        <f>'Exit Capacity'!G121</f>
        <v>44.79202239930904</v>
      </c>
      <c r="H121" s="53">
        <f>'Exit Capacity'!H121</f>
        <v>43.289525129326854</v>
      </c>
      <c r="I121" s="65">
        <f>'Exit Capacity'!I121</f>
        <v>39.756303759810955</v>
      </c>
    </row>
    <row r="122" spans="1:9" s="5" customFormat="1" ht="15" customHeight="1" x14ac:dyDescent="0.25">
      <c r="A122" s="46" t="str">
        <f>'Exit Capacity'!A122</f>
        <v>C2X.01_Sollube</v>
      </c>
      <c r="B122" s="4" t="str">
        <f>'Exit Capacity'!B122</f>
        <v>Salida Nacional / National exit</v>
      </c>
      <c r="C122" s="52">
        <f>'Exit Capacity'!C122</f>
        <v>664.30154661931476</v>
      </c>
      <c r="D122" s="53">
        <f>'Exit Capacity'!D122</f>
        <v>671.50638689275706</v>
      </c>
      <c r="E122" s="53">
        <f>'Exit Capacity'!E122</f>
        <v>679.40122370645224</v>
      </c>
      <c r="F122" s="53">
        <f>'Exit Capacity'!F122</f>
        <v>684.80731552644079</v>
      </c>
      <c r="G122" s="53">
        <f>'Exit Capacity'!G122</f>
        <v>687.47170060783515</v>
      </c>
      <c r="H122" s="53">
        <f>'Exit Capacity'!H122</f>
        <v>687.28796173473745</v>
      </c>
      <c r="I122" s="65">
        <f>'Exit Capacity'!I122</f>
        <v>684.08457874610338</v>
      </c>
    </row>
    <row r="123" spans="1:9" s="5" customFormat="1" ht="15" customHeight="1" x14ac:dyDescent="0.25">
      <c r="A123" s="46" t="str">
        <f>'Exit Capacity'!A123</f>
        <v>Cas Tresorer</v>
      </c>
      <c r="B123" s="4" t="str">
        <f>'Exit Capacity'!B123</f>
        <v>Salida Nacional / National exit</v>
      </c>
      <c r="C123" s="52">
        <f>'Exit Capacity'!C123</f>
        <v>38938.785153612218</v>
      </c>
      <c r="D123" s="53">
        <f>'Exit Capacity'!D123</f>
        <v>37981.40489043534</v>
      </c>
      <c r="E123" s="53">
        <f>'Exit Capacity'!E123</f>
        <v>36935.961065894822</v>
      </c>
      <c r="F123" s="53">
        <f>'Exit Capacity'!F123</f>
        <v>35464.892592758966</v>
      </c>
      <c r="G123" s="53">
        <f>'Exit Capacity'!G123</f>
        <v>32545.867840795258</v>
      </c>
      <c r="H123" s="53">
        <f>'Exit Capacity'!H123</f>
        <v>27569.91846351475</v>
      </c>
      <c r="I123" s="65">
        <f>'Exit Capacity'!I123</f>
        <v>15775.973905497605</v>
      </c>
    </row>
    <row r="124" spans="1:9" s="5" customFormat="1" ht="15" customHeight="1" x14ac:dyDescent="0.25">
      <c r="A124" s="46" t="str">
        <f>'Exit Capacity'!A124</f>
        <v>cc Escatron</v>
      </c>
      <c r="B124" s="4" t="str">
        <f>'Exit Capacity'!B124</f>
        <v>Salida Nacional / National exit</v>
      </c>
      <c r="C124" s="52">
        <f>'Exit Capacity'!C124</f>
        <v>7.2697676929172506</v>
      </c>
      <c r="D124" s="53">
        <f>'Exit Capacity'!D124</f>
        <v>7.0910273423998111</v>
      </c>
      <c r="E124" s="53">
        <f>'Exit Capacity'!E124</f>
        <v>6.8958457590396165</v>
      </c>
      <c r="F124" s="53">
        <f>'Exit Capacity'!F124</f>
        <v>6.62120118505295</v>
      </c>
      <c r="G124" s="53">
        <f>'Exit Capacity'!G124</f>
        <v>6.0762270223271004</v>
      </c>
      <c r="H124" s="53">
        <f>'Exit Capacity'!H124</f>
        <v>5.1472304991474394</v>
      </c>
      <c r="I124" s="65">
        <f>'Exit Capacity'!I124</f>
        <v>2.9453323972500178</v>
      </c>
    </row>
    <row r="125" spans="1:9" s="5" customFormat="1" ht="15" customHeight="1" x14ac:dyDescent="0.25">
      <c r="A125" s="46" t="str">
        <f>'Exit Capacity'!A125</f>
        <v>cc SAGUNTO</v>
      </c>
      <c r="B125" s="4" t="str">
        <f>'Exit Capacity'!B125</f>
        <v>Salida Nacional / National exit</v>
      </c>
      <c r="C125" s="52">
        <f>'Exit Capacity'!C125</f>
        <v>31884.257736057079</v>
      </c>
      <c r="D125" s="53">
        <f>'Exit Capacity'!D125</f>
        <v>31100.32575301949</v>
      </c>
      <c r="E125" s="53">
        <f>'Exit Capacity'!E125</f>
        <v>30244.284656238462</v>
      </c>
      <c r="F125" s="53">
        <f>'Exit Capacity'!F125</f>
        <v>29039.729194124862</v>
      </c>
      <c r="G125" s="53">
        <f>'Exit Capacity'!G125</f>
        <v>26649.543235256879</v>
      </c>
      <c r="H125" s="53">
        <f>'Exit Capacity'!H125</f>
        <v>22575.085036294127</v>
      </c>
      <c r="I125" s="65">
        <f>'Exit Capacity'!I125</f>
        <v>12917.845691791814</v>
      </c>
    </row>
    <row r="126" spans="1:9" s="5" customFormat="1" ht="15" customHeight="1" x14ac:dyDescent="0.25">
      <c r="A126" s="46" t="str">
        <f>'Exit Capacity'!A126</f>
        <v>Conex Olite</v>
      </c>
      <c r="B126" s="4" t="str">
        <f>'Exit Capacity'!B126</f>
        <v>Salida Nacional / National exit</v>
      </c>
      <c r="C126" s="52">
        <f>'Exit Capacity'!C126</f>
        <v>0</v>
      </c>
      <c r="D126" s="53">
        <f>'Exit Capacity'!D126</f>
        <v>0</v>
      </c>
      <c r="E126" s="53">
        <f>'Exit Capacity'!E126</f>
        <v>0</v>
      </c>
      <c r="F126" s="53">
        <f>'Exit Capacity'!F126</f>
        <v>0</v>
      </c>
      <c r="G126" s="53">
        <f>'Exit Capacity'!G126</f>
        <v>0</v>
      </c>
      <c r="H126" s="53">
        <f>'Exit Capacity'!H126</f>
        <v>0</v>
      </c>
      <c r="I126" s="65">
        <f>'Exit Capacity'!I126</f>
        <v>0</v>
      </c>
    </row>
    <row r="127" spans="1:9" s="5" customFormat="1" ht="15" customHeight="1" x14ac:dyDescent="0.25">
      <c r="A127" s="46" t="str">
        <f>'Exit Capacity'!A127</f>
        <v>CT Ibiza</v>
      </c>
      <c r="B127" s="4" t="str">
        <f>'Exit Capacity'!B127</f>
        <v>Salida Nacional / National exit</v>
      </c>
      <c r="C127" s="52">
        <f>'Exit Capacity'!C127</f>
        <v>17222.964886413472</v>
      </c>
      <c r="D127" s="53">
        <f>'Exit Capacity'!D127</f>
        <v>16799.507231260839</v>
      </c>
      <c r="E127" s="53">
        <f>'Exit Capacity'!E127</f>
        <v>16337.098293494872</v>
      </c>
      <c r="F127" s="53">
        <f>'Exit Capacity'!F127</f>
        <v>15686.431854920107</v>
      </c>
      <c r="G127" s="53">
        <f>'Exit Capacity'!G127</f>
        <v>14395.321703247106</v>
      </c>
      <c r="H127" s="53">
        <f>'Exit Capacity'!H127</f>
        <v>12194.415818192214</v>
      </c>
      <c r="I127" s="65">
        <f>'Exit Capacity'!I127</f>
        <v>6977.8510950322998</v>
      </c>
    </row>
    <row r="128" spans="1:9" s="5" customFormat="1" ht="15" customHeight="1" x14ac:dyDescent="0.25">
      <c r="A128" s="46" t="str">
        <f>'Exit Capacity'!A128</f>
        <v>CT Son Reus</v>
      </c>
      <c r="B128" s="4" t="str">
        <f>'Exit Capacity'!B128</f>
        <v>Salida Nacional / National exit</v>
      </c>
      <c r="C128" s="52">
        <f>'Exit Capacity'!C128</f>
        <v>36173.227411833752</v>
      </c>
      <c r="D128" s="53">
        <f>'Exit Capacity'!D128</f>
        <v>35283.843373711396</v>
      </c>
      <c r="E128" s="53">
        <f>'Exit Capacity'!E128</f>
        <v>34312.65033155011</v>
      </c>
      <c r="F128" s="53">
        <f>'Exit Capacity'!F128</f>
        <v>32946.061872069469</v>
      </c>
      <c r="G128" s="53">
        <f>'Exit Capacity'!G128</f>
        <v>30234.355645051768</v>
      </c>
      <c r="H128" s="53">
        <f>'Exit Capacity'!H128</f>
        <v>25611.814194308979</v>
      </c>
      <c r="I128" s="65">
        <f>'Exit Capacity'!I128</f>
        <v>14655.513506018588</v>
      </c>
    </row>
    <row r="129" spans="1:9" s="5" customFormat="1" ht="15" customHeight="1" x14ac:dyDescent="0.25">
      <c r="A129" s="46" t="str">
        <f>'Exit Capacity'!A129</f>
        <v>ctcc Barcelona</v>
      </c>
      <c r="B129" s="4" t="str">
        <f>'Exit Capacity'!B129</f>
        <v>Salida Nacional / National exit</v>
      </c>
      <c r="C129" s="52">
        <f>'Exit Capacity'!C129</f>
        <v>28111.094632440076</v>
      </c>
      <c r="D129" s="53">
        <f>'Exit Capacity'!D129</f>
        <v>27419.932669599562</v>
      </c>
      <c r="E129" s="53">
        <f>'Exit Capacity'!E129</f>
        <v>26665.194940401758</v>
      </c>
      <c r="F129" s="53">
        <f>'Exit Capacity'!F129</f>
        <v>25603.185817724108</v>
      </c>
      <c r="G129" s="53">
        <f>'Exit Capacity'!G129</f>
        <v>23495.852969172858</v>
      </c>
      <c r="H129" s="53">
        <f>'Exit Capacity'!H129</f>
        <v>19903.563603206661</v>
      </c>
      <c r="I129" s="65">
        <f>'Exit Capacity'!I129</f>
        <v>11389.15591811185</v>
      </c>
    </row>
    <row r="130" spans="1:9" s="5" customFormat="1" ht="15" customHeight="1" x14ac:dyDescent="0.25">
      <c r="A130" s="46" t="str">
        <f>'Exit Capacity'!A130</f>
        <v>D01A_Montorio</v>
      </c>
      <c r="B130" s="4" t="str">
        <f>'Exit Capacity'!B130</f>
        <v>Salida Nacional / National exit</v>
      </c>
      <c r="C130" s="52">
        <f>'Exit Capacity'!C130</f>
        <v>103.69340490847776</v>
      </c>
      <c r="D130" s="53">
        <f>'Exit Capacity'!D130</f>
        <v>105.59034868304352</v>
      </c>
      <c r="E130" s="53">
        <f>'Exit Capacity'!E130</f>
        <v>107.76774950486637</v>
      </c>
      <c r="F130" s="53">
        <f>'Exit Capacity'!F130</f>
        <v>109.45198197899357</v>
      </c>
      <c r="G130" s="53">
        <f>'Exit Capacity'!G130</f>
        <v>110.6160621302148</v>
      </c>
      <c r="H130" s="53">
        <f>'Exit Capacity'!H130</f>
        <v>111.24024085026707</v>
      </c>
      <c r="I130" s="65">
        <f>'Exit Capacity'!I130</f>
        <v>111.31254739012576</v>
      </c>
    </row>
    <row r="131" spans="1:9" s="5" customFormat="1" ht="15" customHeight="1" x14ac:dyDescent="0.25">
      <c r="A131" s="46" t="str">
        <f>'Exit Capacity'!A131</f>
        <v>D03A_Aguilar</v>
      </c>
      <c r="B131" s="4" t="str">
        <f>'Exit Capacity'!B131</f>
        <v>Salida Nacional / National exit</v>
      </c>
      <c r="C131" s="52">
        <f>'Exit Capacity'!C131</f>
        <v>836.85088575723535</v>
      </c>
      <c r="D131" s="53">
        <f>'Exit Capacity'!D131</f>
        <v>848.81826687065927</v>
      </c>
      <c r="E131" s="53">
        <f>'Exit Capacity'!E131</f>
        <v>862.30156030645367</v>
      </c>
      <c r="F131" s="53">
        <f>'Exit Capacity'!F131</f>
        <v>872.25776434955526</v>
      </c>
      <c r="G131" s="53">
        <f>'Exit Capacity'!G131</f>
        <v>878.41501151611101</v>
      </c>
      <c r="H131" s="53">
        <f>'Exit Capacity'!H131</f>
        <v>880.62749611595564</v>
      </c>
      <c r="I131" s="65">
        <f>'Exit Capacity'!I131</f>
        <v>878.7345588755602</v>
      </c>
    </row>
    <row r="132" spans="1:9" s="5" customFormat="1" ht="15" customHeight="1" x14ac:dyDescent="0.25">
      <c r="A132" s="46" t="str">
        <f>'Exit Capacity'!A132</f>
        <v>D04_Reinosa</v>
      </c>
      <c r="B132" s="4" t="str">
        <f>'Exit Capacity'!B132</f>
        <v>Salida Nacional / National exit</v>
      </c>
      <c r="C132" s="52">
        <f>'Exit Capacity'!C132</f>
        <v>1574.1732397633755</v>
      </c>
      <c r="D132" s="53">
        <f>'Exit Capacity'!D132</f>
        <v>1594.5758794296426</v>
      </c>
      <c r="E132" s="53">
        <f>'Exit Capacity'!E132</f>
        <v>1617.3583476588274</v>
      </c>
      <c r="F132" s="53">
        <f>'Exit Capacity'!F132</f>
        <v>1633.7919812988246</v>
      </c>
      <c r="G132" s="53">
        <f>'Exit Capacity'!G132</f>
        <v>1643.3312427381138</v>
      </c>
      <c r="H132" s="53">
        <f>'Exit Capacity'!H132</f>
        <v>1645.7104300551437</v>
      </c>
      <c r="I132" s="65">
        <f>'Exit Capacity'!I132</f>
        <v>1640.5869137268808</v>
      </c>
    </row>
    <row r="133" spans="1:9" s="5" customFormat="1" ht="15" customHeight="1" x14ac:dyDescent="0.25">
      <c r="A133" s="46" t="str">
        <f>'Exit Capacity'!A133</f>
        <v>D06_Corrales</v>
      </c>
      <c r="B133" s="4" t="str">
        <f>'Exit Capacity'!B133</f>
        <v>Salida Nacional / National exit</v>
      </c>
      <c r="C133" s="52">
        <f>'Exit Capacity'!C133</f>
        <v>0</v>
      </c>
      <c r="D133" s="53">
        <f>'Exit Capacity'!D133</f>
        <v>0</v>
      </c>
      <c r="E133" s="53">
        <f>'Exit Capacity'!E133</f>
        <v>0</v>
      </c>
      <c r="F133" s="53">
        <f>'Exit Capacity'!F133</f>
        <v>0</v>
      </c>
      <c r="G133" s="53">
        <f>'Exit Capacity'!G133</f>
        <v>0</v>
      </c>
      <c r="H133" s="53">
        <f>'Exit Capacity'!H133</f>
        <v>0</v>
      </c>
      <c r="I133" s="65">
        <f>'Exit Capacity'!I133</f>
        <v>0</v>
      </c>
    </row>
    <row r="134" spans="1:9" s="5" customFormat="1" ht="15" customHeight="1" x14ac:dyDescent="0.25">
      <c r="A134" s="46" t="str">
        <f>'Exit Capacity'!A134</f>
        <v>D06A_Reocin</v>
      </c>
      <c r="B134" s="4" t="str">
        <f>'Exit Capacity'!B134</f>
        <v>Salida Nacional / National exit</v>
      </c>
      <c r="C134" s="52">
        <f>'Exit Capacity'!C134</f>
        <v>42.91976473853741</v>
      </c>
      <c r="D134" s="53">
        <f>'Exit Capacity'!D134</f>
        <v>43.147097772298366</v>
      </c>
      <c r="E134" s="53">
        <f>'Exit Capacity'!E134</f>
        <v>43.365737674692454</v>
      </c>
      <c r="F134" s="53">
        <f>'Exit Capacity'!F134</f>
        <v>43.455866758626811</v>
      </c>
      <c r="G134" s="53">
        <f>'Exit Capacity'!G134</f>
        <v>43.397286183530483</v>
      </c>
      <c r="H134" s="53">
        <f>'Exit Capacity'!H134</f>
        <v>43.184088152010936</v>
      </c>
      <c r="I134" s="65">
        <f>'Exit Capacity'!I134</f>
        <v>42.800626189965172</v>
      </c>
    </row>
    <row r="135" spans="1:9" s="5" customFormat="1" ht="15" customHeight="1" x14ac:dyDescent="0.25">
      <c r="A135" s="46" t="str">
        <f>'Exit Capacity'!A135</f>
        <v>D07.14_Cicero</v>
      </c>
      <c r="B135" s="4" t="str">
        <f>'Exit Capacity'!B135</f>
        <v>Salida Nacional / National exit</v>
      </c>
      <c r="C135" s="52">
        <f>'Exit Capacity'!C135</f>
        <v>1049.0345529089514</v>
      </c>
      <c r="D135" s="53">
        <f>'Exit Capacity'!D135</f>
        <v>1051.3341847687386</v>
      </c>
      <c r="E135" s="53">
        <f>'Exit Capacity'!E135</f>
        <v>1052.6928545947462</v>
      </c>
      <c r="F135" s="53">
        <f>'Exit Capacity'!F135</f>
        <v>1051.3519664702899</v>
      </c>
      <c r="G135" s="53">
        <f>'Exit Capacity'!G135</f>
        <v>1046.7651059565601</v>
      </c>
      <c r="H135" s="53">
        <f>'Exit Capacity'!H135</f>
        <v>1038.8011089568413</v>
      </c>
      <c r="I135" s="65">
        <f>'Exit Capacity'!I135</f>
        <v>1027.0151270124154</v>
      </c>
    </row>
    <row r="136" spans="1:9" s="5" customFormat="1" ht="15" customHeight="1" x14ac:dyDescent="0.25">
      <c r="A136" s="46" t="str">
        <f>'Exit Capacity'!A136</f>
        <v>D07_Villapresente</v>
      </c>
      <c r="B136" s="4" t="str">
        <f>'Exit Capacity'!B136</f>
        <v>Salida Nacional / National exit</v>
      </c>
      <c r="C136" s="52">
        <f>'Exit Capacity'!C136</f>
        <v>24657.723066352999</v>
      </c>
      <c r="D136" s="53">
        <f>'Exit Capacity'!D136</f>
        <v>24742.286906343008</v>
      </c>
      <c r="E136" s="53">
        <f>'Exit Capacity'!E136</f>
        <v>24833.593793776392</v>
      </c>
      <c r="F136" s="53">
        <f>'Exit Capacity'!F136</f>
        <v>24892.572143552952</v>
      </c>
      <c r="G136" s="53">
        <f>'Exit Capacity'!G136</f>
        <v>24914.497431399082</v>
      </c>
      <c r="H136" s="53">
        <f>'Exit Capacity'!H136</f>
        <v>24897.902250335701</v>
      </c>
      <c r="I136" s="65">
        <f>'Exit Capacity'!I136</f>
        <v>24839.191417555041</v>
      </c>
    </row>
    <row r="137" spans="1:9" s="5" customFormat="1" ht="15" customHeight="1" x14ac:dyDescent="0.25">
      <c r="A137" s="46" t="str">
        <f>'Exit Capacity'!A137</f>
        <v>D07A_Ruiloba</v>
      </c>
      <c r="B137" s="4" t="str">
        <f>'Exit Capacity'!B137</f>
        <v>Salida Nacional / National exit</v>
      </c>
      <c r="C137" s="52">
        <f>'Exit Capacity'!C137</f>
        <v>53.033231083057522</v>
      </c>
      <c r="D137" s="53">
        <f>'Exit Capacity'!D137</f>
        <v>52.661522193092082</v>
      </c>
      <c r="E137" s="53">
        <f>'Exit Capacity'!E137</f>
        <v>52.133094285181215</v>
      </c>
      <c r="F137" s="53">
        <f>'Exit Capacity'!F137</f>
        <v>51.534337985924054</v>
      </c>
      <c r="G137" s="53">
        <f>'Exit Capacity'!G137</f>
        <v>50.829730747127435</v>
      </c>
      <c r="H137" s="53">
        <f>'Exit Capacity'!H137</f>
        <v>50.014624339913908</v>
      </c>
      <c r="I137" s="65">
        <f>'Exit Capacity'!I137</f>
        <v>49.057177182732673</v>
      </c>
    </row>
    <row r="138" spans="1:9" s="5" customFormat="1" ht="15" customHeight="1" x14ac:dyDescent="0.25">
      <c r="A138" s="46" t="str">
        <f>'Exit Capacity'!A138</f>
        <v>D08A_San Vicente Barquera</v>
      </c>
      <c r="B138" s="4" t="str">
        <f>'Exit Capacity'!B138</f>
        <v>Salida Nacional / National exit</v>
      </c>
      <c r="C138" s="52">
        <f>'Exit Capacity'!C138</f>
        <v>40.939803120913624</v>
      </c>
      <c r="D138" s="53">
        <f>'Exit Capacity'!D138</f>
        <v>40.652856833412393</v>
      </c>
      <c r="E138" s="53">
        <f>'Exit Capacity'!E138</f>
        <v>40.244928934778692</v>
      </c>
      <c r="F138" s="53">
        <f>'Exit Capacity'!F138</f>
        <v>39.782709973037434</v>
      </c>
      <c r="G138" s="53">
        <f>'Exit Capacity'!G138</f>
        <v>39.238777780998703</v>
      </c>
      <c r="H138" s="53">
        <f>'Exit Capacity'!H138</f>
        <v>38.609544088228695</v>
      </c>
      <c r="I138" s="65">
        <f>'Exit Capacity'!I138</f>
        <v>37.870428305290844</v>
      </c>
    </row>
    <row r="139" spans="1:9" s="5" customFormat="1" ht="15" customHeight="1" x14ac:dyDescent="0.25">
      <c r="A139" s="46" t="str">
        <f>'Exit Capacity'!A139</f>
        <v>D10A_Llanes</v>
      </c>
      <c r="B139" s="4" t="str">
        <f>'Exit Capacity'!B139</f>
        <v>Salida Nacional / National exit</v>
      </c>
      <c r="C139" s="52">
        <f>'Exit Capacity'!C139</f>
        <v>86.713594965306839</v>
      </c>
      <c r="D139" s="53">
        <f>'Exit Capacity'!D139</f>
        <v>86.105821056925009</v>
      </c>
      <c r="E139" s="53">
        <f>'Exit Capacity'!E139</f>
        <v>85.241798959097636</v>
      </c>
      <c r="F139" s="53">
        <f>'Exit Capacity'!F139</f>
        <v>84.262784289306978</v>
      </c>
      <c r="G139" s="53">
        <f>'Exit Capacity'!G139</f>
        <v>83.110694826401286</v>
      </c>
      <c r="H139" s="53">
        <f>'Exit Capacity'!H139</f>
        <v>81.777930342599703</v>
      </c>
      <c r="I139" s="65">
        <f>'Exit Capacity'!I139</f>
        <v>80.212427293040633</v>
      </c>
    </row>
    <row r="140" spans="1:9" s="5" customFormat="1" ht="15" customHeight="1" x14ac:dyDescent="0.25">
      <c r="A140" s="46" t="str">
        <f>'Exit Capacity'!A140</f>
        <v>D12A_Ribadesella</v>
      </c>
      <c r="B140" s="4" t="str">
        <f>'Exit Capacity'!B140</f>
        <v>Salida Nacional / National exit</v>
      </c>
      <c r="C140" s="52">
        <f>'Exit Capacity'!C140</f>
        <v>370.41997017069536</v>
      </c>
      <c r="D140" s="53">
        <f>'Exit Capacity'!D140</f>
        <v>375.80602304499041</v>
      </c>
      <c r="E140" s="53">
        <f>'Exit Capacity'!E140</f>
        <v>381.88295003133021</v>
      </c>
      <c r="F140" s="53">
        <f>'Exit Capacity'!F140</f>
        <v>386.3866158240383</v>
      </c>
      <c r="G140" s="53">
        <f>'Exit Capacity'!G140</f>
        <v>389.19812069466087</v>
      </c>
      <c r="H140" s="53">
        <f>'Exit Capacity'!H140</f>
        <v>390.25256478790351</v>
      </c>
      <c r="I140" s="65">
        <f>'Exit Capacity'!I140</f>
        <v>389.48053780892673</v>
      </c>
    </row>
    <row r="141" spans="1:9" s="5" customFormat="1" ht="15" customHeight="1" x14ac:dyDescent="0.25">
      <c r="A141" s="46" t="str">
        <f>'Exit Capacity'!A141</f>
        <v>D13_Huerges</v>
      </c>
      <c r="B141" s="4" t="str">
        <f>'Exit Capacity'!B141</f>
        <v>Salida Nacional / National exit</v>
      </c>
      <c r="C141" s="52">
        <f>'Exit Capacity'!C141</f>
        <v>150.89022968136692</v>
      </c>
      <c r="D141" s="53">
        <f>'Exit Capacity'!D141</f>
        <v>149.83264298268642</v>
      </c>
      <c r="E141" s="53">
        <f>'Exit Capacity'!E141</f>
        <v>148.32915909595434</v>
      </c>
      <c r="F141" s="53">
        <f>'Exit Capacity'!F141</f>
        <v>146.6255767632735</v>
      </c>
      <c r="G141" s="53">
        <f>'Exit Capacity'!G141</f>
        <v>144.62082717653482</v>
      </c>
      <c r="H141" s="53">
        <f>'Exit Capacity'!H141</f>
        <v>142.3016851878715</v>
      </c>
      <c r="I141" s="65">
        <f>'Exit Capacity'!I141</f>
        <v>139.57755508106001</v>
      </c>
    </row>
    <row r="142" spans="1:9" s="5" customFormat="1" ht="15" customHeight="1" x14ac:dyDescent="0.25">
      <c r="A142" s="46" t="str">
        <f>'Exit Capacity'!A142</f>
        <v>D13A_Piloña</v>
      </c>
      <c r="B142" s="4" t="str">
        <f>'Exit Capacity'!B142</f>
        <v>Salida Nacional / National exit</v>
      </c>
      <c r="C142" s="52">
        <f>'Exit Capacity'!C142</f>
        <v>507.90996234480997</v>
      </c>
      <c r="D142" s="53">
        <f>'Exit Capacity'!D142</f>
        <v>516.42922118130809</v>
      </c>
      <c r="E142" s="53">
        <f>'Exit Capacity'!E142</f>
        <v>526.14945471536907</v>
      </c>
      <c r="F142" s="53">
        <f>'Exit Capacity'!F142</f>
        <v>533.55874924746274</v>
      </c>
      <c r="G142" s="53">
        <f>'Exit Capacity'!G142</f>
        <v>538.51243003399736</v>
      </c>
      <c r="H142" s="53">
        <f>'Exit Capacity'!H142</f>
        <v>540.91690030768859</v>
      </c>
      <c r="I142" s="65">
        <f>'Exit Capacity'!I142</f>
        <v>540.69872220329728</v>
      </c>
    </row>
    <row r="143" spans="1:9" s="5" customFormat="1" ht="15" customHeight="1" x14ac:dyDescent="0.25">
      <c r="A143" s="46" t="str">
        <f>'Exit Capacity'!A143</f>
        <v>D14_Villarriba</v>
      </c>
      <c r="B143" s="4" t="str">
        <f>'Exit Capacity'!B143</f>
        <v>Salida Nacional / National exit</v>
      </c>
      <c r="C143" s="52">
        <f>'Exit Capacity'!C143</f>
        <v>29.252592642586894</v>
      </c>
      <c r="D143" s="53">
        <f>'Exit Capacity'!D143</f>
        <v>29.047561787069949</v>
      </c>
      <c r="E143" s="53">
        <f>'Exit Capacity'!E143</f>
        <v>28.756086309988763</v>
      </c>
      <c r="F143" s="53">
        <f>'Exit Capacity'!F143</f>
        <v>28.42581840519297</v>
      </c>
      <c r="G143" s="53">
        <f>'Exit Capacity'!G143</f>
        <v>28.03716419520801</v>
      </c>
      <c r="H143" s="53">
        <f>'Exit Capacity'!H143</f>
        <v>27.58755976410637</v>
      </c>
      <c r="I143" s="65">
        <f>'Exit Capacity'!I143</f>
        <v>27.059441618297729</v>
      </c>
    </row>
    <row r="144" spans="1:9" s="5" customFormat="1" ht="15" customHeight="1" x14ac:dyDescent="0.25">
      <c r="A144" s="46" t="str">
        <f>'Exit Capacity'!A144</f>
        <v>D15_Careses</v>
      </c>
      <c r="B144" s="4" t="str">
        <f>'Exit Capacity'!B144</f>
        <v>Salida Nacional / National exit</v>
      </c>
      <c r="C144" s="52">
        <f>'Exit Capacity'!C144</f>
        <v>97.584947347217494</v>
      </c>
      <c r="D144" s="53">
        <f>'Exit Capacity'!D144</f>
        <v>96.900976340454577</v>
      </c>
      <c r="E144" s="53">
        <f>'Exit Capacity'!E144</f>
        <v>95.928631104888552</v>
      </c>
      <c r="F144" s="53">
        <f>'Exit Capacity'!F144</f>
        <v>94.826876587135047</v>
      </c>
      <c r="G144" s="53">
        <f>'Exit Capacity'!G144</f>
        <v>93.530348751771783</v>
      </c>
      <c r="H144" s="53">
        <f>'Exit Capacity'!H144</f>
        <v>92.030494524415005</v>
      </c>
      <c r="I144" s="65">
        <f>'Exit Capacity'!I144</f>
        <v>90.268723112166995</v>
      </c>
    </row>
    <row r="145" spans="1:9" s="5" customFormat="1" ht="15" customHeight="1" x14ac:dyDescent="0.25">
      <c r="A145" s="46" t="str">
        <f>'Exit Capacity'!A145</f>
        <v>D16_Llanera</v>
      </c>
      <c r="B145" s="4" t="str">
        <f>'Exit Capacity'!B145</f>
        <v>Salida Nacional / National exit</v>
      </c>
      <c r="C145" s="52">
        <f>'Exit Capacity'!C145</f>
        <v>0</v>
      </c>
      <c r="D145" s="53">
        <f>'Exit Capacity'!D145</f>
        <v>0</v>
      </c>
      <c r="E145" s="53">
        <f>'Exit Capacity'!E145</f>
        <v>0</v>
      </c>
      <c r="F145" s="53">
        <f>'Exit Capacity'!F145</f>
        <v>0</v>
      </c>
      <c r="G145" s="53">
        <f>'Exit Capacity'!G145</f>
        <v>0</v>
      </c>
      <c r="H145" s="53">
        <f>'Exit Capacity'!H145</f>
        <v>0</v>
      </c>
      <c r="I145" s="65">
        <f>'Exit Capacity'!I145</f>
        <v>0</v>
      </c>
    </row>
    <row r="146" spans="1:9" s="5" customFormat="1" ht="15" customHeight="1" x14ac:dyDescent="0.25">
      <c r="A146" s="46" t="str">
        <f>'Exit Capacity'!A146</f>
        <v>E01_Calahorra</v>
      </c>
      <c r="B146" s="4" t="str">
        <f>'Exit Capacity'!B146</f>
        <v>Salida Nacional / National exit</v>
      </c>
      <c r="C146" s="52">
        <f>'Exit Capacity'!C146</f>
        <v>852.31830219446124</v>
      </c>
      <c r="D146" s="53">
        <f>'Exit Capacity'!D146</f>
        <v>856.64487873125518</v>
      </c>
      <c r="E146" s="53">
        <f>'Exit Capacity'!E146</f>
        <v>860.75679440341264</v>
      </c>
      <c r="F146" s="53">
        <f>'Exit Capacity'!F146</f>
        <v>862.34215968972535</v>
      </c>
      <c r="G146" s="53">
        <f>'Exit Capacity'!G146</f>
        <v>860.9968161560414</v>
      </c>
      <c r="H146" s="53">
        <f>'Exit Capacity'!H146</f>
        <v>856.60420779023445</v>
      </c>
      <c r="I146" s="65">
        <f>'Exit Capacity'!I146</f>
        <v>848.85001918317948</v>
      </c>
    </row>
    <row r="147" spans="1:9" s="5" customFormat="1" ht="15" customHeight="1" x14ac:dyDescent="0.25">
      <c r="A147" s="46" t="str">
        <f>'Exit Capacity'!A147</f>
        <v>E02_San Adrian</v>
      </c>
      <c r="B147" s="4" t="str">
        <f>'Exit Capacity'!B147</f>
        <v>Salida Nacional / National exit</v>
      </c>
      <c r="C147" s="52">
        <f>'Exit Capacity'!C147</f>
        <v>4074.5866072905483</v>
      </c>
      <c r="D147" s="53">
        <f>'Exit Capacity'!D147</f>
        <v>4115.7653109776411</v>
      </c>
      <c r="E147" s="53">
        <f>'Exit Capacity'!E147</f>
        <v>4160.502206204882</v>
      </c>
      <c r="F147" s="53">
        <f>'Exit Capacity'!F147</f>
        <v>4190.3824875874698</v>
      </c>
      <c r="G147" s="53">
        <f>'Exit Capacity'!G147</f>
        <v>4203.805802755076</v>
      </c>
      <c r="H147" s="53">
        <f>'Exit Capacity'!H147</f>
        <v>4200.1316699068902</v>
      </c>
      <c r="I147" s="65">
        <f>'Exit Capacity'!I147</f>
        <v>4178.2502938308498</v>
      </c>
    </row>
    <row r="148" spans="1:9" s="5" customFormat="1" ht="15" customHeight="1" x14ac:dyDescent="0.25">
      <c r="A148" s="46" t="str">
        <f>'Exit Capacity'!A148</f>
        <v>E15_Aibar</v>
      </c>
      <c r="B148" s="4" t="str">
        <f>'Exit Capacity'!B148</f>
        <v>Salida Nacional / National exit</v>
      </c>
      <c r="C148" s="52">
        <f>'Exit Capacity'!C148</f>
        <v>4145.5740943987184</v>
      </c>
      <c r="D148" s="53">
        <f>'Exit Capacity'!D148</f>
        <v>4216.9838058381893</v>
      </c>
      <c r="E148" s="53">
        <f>'Exit Capacity'!E148</f>
        <v>4298.6153760856205</v>
      </c>
      <c r="F148" s="53">
        <f>'Exit Capacity'!F148</f>
        <v>4361.1307971697543</v>
      </c>
      <c r="G148" s="53">
        <f>'Exit Capacity'!G148</f>
        <v>4403.3795866019273</v>
      </c>
      <c r="H148" s="53">
        <f>'Exit Capacity'!H148</f>
        <v>4424.5901855096627</v>
      </c>
      <c r="I148" s="65">
        <f>'Exit Capacity'!I148</f>
        <v>4424.1991350935868</v>
      </c>
    </row>
    <row r="149" spans="1:9" s="5" customFormat="1" ht="15" customHeight="1" x14ac:dyDescent="0.25">
      <c r="A149" s="46" t="str">
        <f>'Exit Capacity'!A149</f>
        <v>EC Arbós</v>
      </c>
      <c r="B149" s="4" t="str">
        <f>'Exit Capacity'!B149</f>
        <v>Salida Nacional / National exit</v>
      </c>
      <c r="C149" s="52">
        <f>'Exit Capacity'!C149</f>
        <v>4731.4942219346694</v>
      </c>
      <c r="D149" s="53">
        <f>'Exit Capacity'!D149</f>
        <v>4741.7992989149852</v>
      </c>
      <c r="E149" s="53">
        <f>'Exit Capacity'!E149</f>
        <v>4748.301103164611</v>
      </c>
      <c r="F149" s="53">
        <f>'Exit Capacity'!F149</f>
        <v>4743.4271888855346</v>
      </c>
      <c r="G149" s="53">
        <f>'Exit Capacity'!G149</f>
        <v>4724.786164222669</v>
      </c>
      <c r="H149" s="53">
        <f>'Exit Capacity'!H149</f>
        <v>4691.7926658667548</v>
      </c>
      <c r="I149" s="65">
        <f>'Exit Capacity'!I149</f>
        <v>4642.5420190445457</v>
      </c>
    </row>
    <row r="150" spans="1:9" s="5" customFormat="1" ht="15" customHeight="1" x14ac:dyDescent="0.25">
      <c r="A150" s="46" t="str">
        <f>'Exit Capacity'!A150</f>
        <v>Esquedas</v>
      </c>
      <c r="B150" s="4" t="str">
        <f>'Exit Capacity'!B150</f>
        <v>Salida Nacional / National exit</v>
      </c>
      <c r="C150" s="52">
        <f>'Exit Capacity'!C150</f>
        <v>7964.1842675187845</v>
      </c>
      <c r="D150" s="53">
        <f>'Exit Capacity'!D150</f>
        <v>8008.9359313985206</v>
      </c>
      <c r="E150" s="53">
        <f>'Exit Capacity'!E150</f>
        <v>8057.0075038879249</v>
      </c>
      <c r="F150" s="53">
        <f>'Exit Capacity'!F150</f>
        <v>8087.8590762770818</v>
      </c>
      <c r="G150" s="53">
        <f>'Exit Capacity'!G150</f>
        <v>8099.2923578305445</v>
      </c>
      <c r="H150" s="53">
        <f>'Exit Capacity'!H150</f>
        <v>8090.5447535624553</v>
      </c>
      <c r="I150" s="65">
        <f>'Exit Capacity'!I150</f>
        <v>8060.0035542556598</v>
      </c>
    </row>
    <row r="151" spans="1:9" s="5" customFormat="1" ht="15" customHeight="1" x14ac:dyDescent="0.25">
      <c r="A151" s="46" t="str">
        <f>'Exit Capacity'!A151</f>
        <v>F_00</v>
      </c>
      <c r="B151" s="4" t="str">
        <f>'Exit Capacity'!B151</f>
        <v>Salida Nacional / National exit</v>
      </c>
      <c r="C151" s="52">
        <f>'Exit Capacity'!C151</f>
        <v>10598.042140472919</v>
      </c>
      <c r="D151" s="53">
        <f>'Exit Capacity'!D151</f>
        <v>10414.83972578811</v>
      </c>
      <c r="E151" s="53">
        <f>'Exit Capacity'!E151</f>
        <v>10214.849496883186</v>
      </c>
      <c r="F151" s="53">
        <f>'Exit Capacity'!F151</f>
        <v>9919.4809370514413</v>
      </c>
      <c r="G151" s="53">
        <f>'Exit Capacity'!G151</f>
        <v>9313.658936852873</v>
      </c>
      <c r="H151" s="53">
        <f>'Exit Capacity'!H151</f>
        <v>8269.4103624846139</v>
      </c>
      <c r="I151" s="65">
        <f>'Exit Capacity'!I151</f>
        <v>5787.8045120709148</v>
      </c>
    </row>
    <row r="152" spans="1:9" s="5" customFormat="1" ht="15" customHeight="1" x14ac:dyDescent="0.25">
      <c r="A152" s="46" t="str">
        <f>'Exit Capacity'!A152</f>
        <v>F02_Palos de la Frontera</v>
      </c>
      <c r="B152" s="4" t="str">
        <f>'Exit Capacity'!B152</f>
        <v>Salida Nacional / National exit</v>
      </c>
      <c r="C152" s="52">
        <f>'Exit Capacity'!C152</f>
        <v>22574.927677813219</v>
      </c>
      <c r="D152" s="53">
        <f>'Exit Capacity'!D152</f>
        <v>22604.438066267965</v>
      </c>
      <c r="E152" s="53">
        <f>'Exit Capacity'!E152</f>
        <v>22644.284350726804</v>
      </c>
      <c r="F152" s="53">
        <f>'Exit Capacity'!F152</f>
        <v>22683.410302073342</v>
      </c>
      <c r="G152" s="53">
        <f>'Exit Capacity'!G152</f>
        <v>22719.88497457479</v>
      </c>
      <c r="H152" s="53">
        <f>'Exit Capacity'!H152</f>
        <v>22752.558237193327</v>
      </c>
      <c r="I152" s="65">
        <f>'Exit Capacity'!I152</f>
        <v>22772.436928269984</v>
      </c>
    </row>
    <row r="153" spans="1:9" s="5" customFormat="1" ht="15" customHeight="1" x14ac:dyDescent="0.25">
      <c r="A153" s="46" t="str">
        <f>'Exit Capacity'!A153</f>
        <v>F06.2_Palomares del Rio</v>
      </c>
      <c r="B153" s="4" t="str">
        <f>'Exit Capacity'!B153</f>
        <v>Salida Nacional / National exit</v>
      </c>
      <c r="C153" s="52">
        <f>'Exit Capacity'!C153</f>
        <v>0</v>
      </c>
      <c r="D153" s="53">
        <f>'Exit Capacity'!D153</f>
        <v>0</v>
      </c>
      <c r="E153" s="53">
        <f>'Exit Capacity'!E153</f>
        <v>0</v>
      </c>
      <c r="F153" s="53">
        <f>'Exit Capacity'!F153</f>
        <v>0</v>
      </c>
      <c r="G153" s="53">
        <f>'Exit Capacity'!G153</f>
        <v>0</v>
      </c>
      <c r="H153" s="53">
        <f>'Exit Capacity'!H153</f>
        <v>0</v>
      </c>
      <c r="I153" s="65">
        <f>'Exit Capacity'!I153</f>
        <v>0</v>
      </c>
    </row>
    <row r="154" spans="1:9" s="5" customFormat="1" ht="15" customHeight="1" x14ac:dyDescent="0.25">
      <c r="A154" s="46" t="str">
        <f>'Exit Capacity'!A154</f>
        <v>F07.01_Alcala de Guadaira</v>
      </c>
      <c r="B154" s="4" t="str">
        <f>'Exit Capacity'!B154</f>
        <v>Salida Nacional / National exit</v>
      </c>
      <c r="C154" s="52">
        <f>'Exit Capacity'!C154</f>
        <v>48.664110439934589</v>
      </c>
      <c r="D154" s="53">
        <f>'Exit Capacity'!D154</f>
        <v>49.10444126475187</v>
      </c>
      <c r="E154" s="53">
        <f>'Exit Capacity'!E154</f>
        <v>49.575753591649999</v>
      </c>
      <c r="F154" s="53">
        <f>'Exit Capacity'!F154</f>
        <v>49.876606880844491</v>
      </c>
      <c r="G154" s="53">
        <f>'Exit Capacity'!G154</f>
        <v>49.987054275312438</v>
      </c>
      <c r="H154" s="53">
        <f>'Exit Capacity'!H154</f>
        <v>49.89965546392601</v>
      </c>
      <c r="I154" s="65">
        <f>'Exit Capacity'!I154</f>
        <v>49.600169116371191</v>
      </c>
    </row>
    <row r="155" spans="1:9" s="5" customFormat="1" ht="15" customHeight="1" x14ac:dyDescent="0.25">
      <c r="A155" s="46" t="str">
        <f>'Exit Capacity'!A155</f>
        <v>F07.04_Ecija</v>
      </c>
      <c r="B155" s="4" t="str">
        <f>'Exit Capacity'!B155</f>
        <v>Salida Nacional / National exit</v>
      </c>
      <c r="C155" s="52">
        <f>'Exit Capacity'!C155</f>
        <v>16.452623036953224</v>
      </c>
      <c r="D155" s="53">
        <f>'Exit Capacity'!D155</f>
        <v>16.337306920601424</v>
      </c>
      <c r="E155" s="53">
        <f>'Exit Capacity'!E155</f>
        <v>16.173371497593777</v>
      </c>
      <c r="F155" s="53">
        <f>'Exit Capacity'!F155</f>
        <v>15.987617933620824</v>
      </c>
      <c r="G155" s="53">
        <f>'Exit Capacity'!G155</f>
        <v>15.769025985661372</v>
      </c>
      <c r="H155" s="53">
        <f>'Exit Capacity'!H155</f>
        <v>15.516153622823692</v>
      </c>
      <c r="I155" s="65">
        <f>'Exit Capacity'!I155</f>
        <v>15.21912255695794</v>
      </c>
    </row>
    <row r="156" spans="1:9" s="5" customFormat="1" ht="15" customHeight="1" x14ac:dyDescent="0.25">
      <c r="A156" s="46" t="str">
        <f>'Exit Capacity'!A156</f>
        <v>F07_Sevilla</v>
      </c>
      <c r="B156" s="4" t="str">
        <f>'Exit Capacity'!B156</f>
        <v>Salida Nacional / National exit</v>
      </c>
      <c r="C156" s="52">
        <f>'Exit Capacity'!C156</f>
        <v>9541.3364778546747</v>
      </c>
      <c r="D156" s="53">
        <f>'Exit Capacity'!D156</f>
        <v>9618.1399950267896</v>
      </c>
      <c r="E156" s="53">
        <f>'Exit Capacity'!E156</f>
        <v>9698.8862068568542</v>
      </c>
      <c r="F156" s="53">
        <f>'Exit Capacity'!F156</f>
        <v>9747.5031780613317</v>
      </c>
      <c r="G156" s="53">
        <f>'Exit Capacity'!G156</f>
        <v>9759.9257578640427</v>
      </c>
      <c r="H156" s="53">
        <f>'Exit Capacity'!H156</f>
        <v>9734.7338825159186</v>
      </c>
      <c r="I156" s="65">
        <f>'Exit Capacity'!I156</f>
        <v>9668.9526666249367</v>
      </c>
    </row>
    <row r="157" spans="1:9" s="5" customFormat="1" ht="15" customHeight="1" x14ac:dyDescent="0.25">
      <c r="A157" s="46" t="str">
        <f>'Exit Capacity'!A157</f>
        <v>F08_Alcala de Guadaira</v>
      </c>
      <c r="B157" s="4" t="str">
        <f>'Exit Capacity'!B157</f>
        <v>Salida Nacional / National exit</v>
      </c>
      <c r="C157" s="52">
        <f>'Exit Capacity'!C157</f>
        <v>0</v>
      </c>
      <c r="D157" s="53">
        <f>'Exit Capacity'!D157</f>
        <v>0</v>
      </c>
      <c r="E157" s="53">
        <f>'Exit Capacity'!E157</f>
        <v>0</v>
      </c>
      <c r="F157" s="53">
        <f>'Exit Capacity'!F157</f>
        <v>0</v>
      </c>
      <c r="G157" s="53">
        <f>'Exit Capacity'!G157</f>
        <v>0</v>
      </c>
      <c r="H157" s="53">
        <f>'Exit Capacity'!H157</f>
        <v>0</v>
      </c>
      <c r="I157" s="65">
        <f>'Exit Capacity'!I157</f>
        <v>0</v>
      </c>
    </row>
    <row r="158" spans="1:9" s="5" customFormat="1" ht="15" customHeight="1" x14ac:dyDescent="0.25">
      <c r="A158" s="46" t="str">
        <f>'Exit Capacity'!A158</f>
        <v>F09_Carmona</v>
      </c>
      <c r="B158" s="4" t="str">
        <f>'Exit Capacity'!B158</f>
        <v>Salida Nacional / National exit</v>
      </c>
      <c r="C158" s="52">
        <f>'Exit Capacity'!C158</f>
        <v>7.2513689298306083</v>
      </c>
      <c r="D158" s="53">
        <f>'Exit Capacity'!D158</f>
        <v>7.2005442253841485</v>
      </c>
      <c r="E158" s="53">
        <f>'Exit Capacity'!E158</f>
        <v>7.1282909299536081</v>
      </c>
      <c r="F158" s="53">
        <f>'Exit Capacity'!F158</f>
        <v>7.0464214542248174</v>
      </c>
      <c r="G158" s="53">
        <f>'Exit Capacity'!G158</f>
        <v>6.9500787095947283</v>
      </c>
      <c r="H158" s="53">
        <f>'Exit Capacity'!H158</f>
        <v>6.8386271318751435</v>
      </c>
      <c r="I158" s="65">
        <f>'Exit Capacity'!I158</f>
        <v>6.7077129404191256</v>
      </c>
    </row>
    <row r="159" spans="1:9" s="5" customFormat="1" ht="15" customHeight="1" x14ac:dyDescent="0.25">
      <c r="A159" s="46" t="str">
        <f>'Exit Capacity'!A159</f>
        <v>F11_Palma del Rio</v>
      </c>
      <c r="B159" s="4" t="str">
        <f>'Exit Capacity'!B159</f>
        <v>Salida Nacional / National exit</v>
      </c>
      <c r="C159" s="52">
        <f>'Exit Capacity'!C159</f>
        <v>210.43569684570289</v>
      </c>
      <c r="D159" s="53">
        <f>'Exit Capacity'!D159</f>
        <v>211.02519082497457</v>
      </c>
      <c r="E159" s="53">
        <f>'Exit Capacity'!E159</f>
        <v>211.80678050082273</v>
      </c>
      <c r="F159" s="53">
        <f>'Exit Capacity'!F159</f>
        <v>212.64075273430041</v>
      </c>
      <c r="G159" s="53">
        <f>'Exit Capacity'!G159</f>
        <v>213.47691005213173</v>
      </c>
      <c r="H159" s="53">
        <f>'Exit Capacity'!H159</f>
        <v>214.29302395153016</v>
      </c>
      <c r="I159" s="65">
        <f>'Exit Capacity'!I159</f>
        <v>215.08192272167233</v>
      </c>
    </row>
    <row r="160" spans="1:9" s="5" customFormat="1" ht="15" customHeight="1" x14ac:dyDescent="0.25">
      <c r="A160" s="46" t="str">
        <f>'Exit Capacity'!A160</f>
        <v>F13_Cordoba</v>
      </c>
      <c r="B160" s="4" t="str">
        <f>'Exit Capacity'!B160</f>
        <v>Salida Nacional / National exit</v>
      </c>
      <c r="C160" s="52">
        <f>'Exit Capacity'!C160</f>
        <v>0</v>
      </c>
      <c r="D160" s="53">
        <f>'Exit Capacity'!D160</f>
        <v>0</v>
      </c>
      <c r="E160" s="53">
        <f>'Exit Capacity'!E160</f>
        <v>0</v>
      </c>
      <c r="F160" s="53">
        <f>'Exit Capacity'!F160</f>
        <v>0</v>
      </c>
      <c r="G160" s="53">
        <f>'Exit Capacity'!G160</f>
        <v>0</v>
      </c>
      <c r="H160" s="53">
        <f>'Exit Capacity'!H160</f>
        <v>0</v>
      </c>
      <c r="I160" s="65">
        <f>'Exit Capacity'!I160</f>
        <v>0</v>
      </c>
    </row>
    <row r="161" spans="1:9" s="5" customFormat="1" ht="15" customHeight="1" x14ac:dyDescent="0.25">
      <c r="A161" s="46" t="str">
        <f>'Exit Capacity'!A161</f>
        <v>F14_Villafranca de Cordoba</v>
      </c>
      <c r="B161" s="4" t="str">
        <f>'Exit Capacity'!B161</f>
        <v>Salida Nacional / National exit</v>
      </c>
      <c r="C161" s="52">
        <f>'Exit Capacity'!C161</f>
        <v>2145.9075087990905</v>
      </c>
      <c r="D161" s="53">
        <f>'Exit Capacity'!D161</f>
        <v>2155.0067759546132</v>
      </c>
      <c r="E161" s="53">
        <f>'Exit Capacity'!E161</f>
        <v>2163.1643241140437</v>
      </c>
      <c r="F161" s="53">
        <f>'Exit Capacity'!F161</f>
        <v>2165.2038695159313</v>
      </c>
      <c r="G161" s="53">
        <f>'Exit Capacity'!G161</f>
        <v>2160.0788117610423</v>
      </c>
      <c r="H161" s="53">
        <f>'Exit Capacity'!H161</f>
        <v>2147.5029831116844</v>
      </c>
      <c r="I161" s="65">
        <f>'Exit Capacity'!I161</f>
        <v>2126.6506397377634</v>
      </c>
    </row>
    <row r="162" spans="1:9" s="5" customFormat="1" ht="15" customHeight="1" x14ac:dyDescent="0.25">
      <c r="A162" s="46" t="str">
        <f>'Exit Capacity'!A162</f>
        <v>F19.01_Puertollano</v>
      </c>
      <c r="B162" s="4" t="str">
        <f>'Exit Capacity'!B162</f>
        <v>Salida Nacional / National exit</v>
      </c>
      <c r="C162" s="52">
        <f>'Exit Capacity'!C162</f>
        <v>758.20171211954334</v>
      </c>
      <c r="D162" s="53">
        <f>'Exit Capacity'!D162</f>
        <v>756.72871789305157</v>
      </c>
      <c r="E162" s="53">
        <f>'Exit Capacity'!E162</f>
        <v>753.87436994402503</v>
      </c>
      <c r="F162" s="53">
        <f>'Exit Capacity'!F162</f>
        <v>749.49386008281363</v>
      </c>
      <c r="G162" s="53">
        <f>'Exit Capacity'!G162</f>
        <v>743.14151193428484</v>
      </c>
      <c r="H162" s="53">
        <f>'Exit Capacity'!H162</f>
        <v>734.73526349329177</v>
      </c>
      <c r="I162" s="65">
        <f>'Exit Capacity'!I162</f>
        <v>723.89350705695665</v>
      </c>
    </row>
    <row r="163" spans="1:9" s="5" customFormat="1" ht="15" customHeight="1" x14ac:dyDescent="0.25">
      <c r="A163" s="46" t="str">
        <f>'Exit Capacity'!A163</f>
        <v>F19_Almodovar</v>
      </c>
      <c r="B163" s="4" t="str">
        <f>'Exit Capacity'!B163</f>
        <v>Salida Nacional / National exit</v>
      </c>
      <c r="C163" s="52">
        <f>'Exit Capacity'!C163</f>
        <v>23855.390248400559</v>
      </c>
      <c r="D163" s="53">
        <f>'Exit Capacity'!D163</f>
        <v>23888.593663845393</v>
      </c>
      <c r="E163" s="53">
        <f>'Exit Capacity'!E163</f>
        <v>23932.931291269393</v>
      </c>
      <c r="F163" s="53">
        <f>'Exit Capacity'!F163</f>
        <v>23977.357593948243</v>
      </c>
      <c r="G163" s="53">
        <f>'Exit Capacity'!G163</f>
        <v>24021.872749232451</v>
      </c>
      <c r="H163" s="53">
        <f>'Exit Capacity'!H163</f>
        <v>24066.476934827224</v>
      </c>
      <c r="I163" s="65">
        <f>'Exit Capacity'!I163</f>
        <v>24111.170328793192</v>
      </c>
    </row>
    <row r="164" spans="1:9" s="5" customFormat="1" ht="15" customHeight="1" x14ac:dyDescent="0.25">
      <c r="A164" s="46" t="str">
        <f>'Exit Capacity'!A164</f>
        <v>F21_Ciudad Real</v>
      </c>
      <c r="B164" s="4" t="str">
        <f>'Exit Capacity'!B164</f>
        <v>Salida Nacional / National exit</v>
      </c>
      <c r="C164" s="52">
        <f>'Exit Capacity'!C164</f>
        <v>2692.7960822221607</v>
      </c>
      <c r="D164" s="53">
        <f>'Exit Capacity'!D164</f>
        <v>2696.1072375154263</v>
      </c>
      <c r="E164" s="53">
        <f>'Exit Capacity'!E164</f>
        <v>2696.4232629904573</v>
      </c>
      <c r="F164" s="53">
        <f>'Exit Capacity'!F164</f>
        <v>2690.1610528126757</v>
      </c>
      <c r="G164" s="53">
        <f>'Exit Capacity'!G164</f>
        <v>2675.8760451947901</v>
      </c>
      <c r="H164" s="53">
        <f>'Exit Capacity'!H164</f>
        <v>2653.2420824036326</v>
      </c>
      <c r="I164" s="65">
        <f>'Exit Capacity'!I164</f>
        <v>2621.0675942121002</v>
      </c>
    </row>
    <row r="165" spans="1:9" s="5" customFormat="1" ht="15" customHeight="1" x14ac:dyDescent="0.25">
      <c r="A165" s="46" t="str">
        <f>'Exit Capacity'!A165</f>
        <v>F25_Mascaraque</v>
      </c>
      <c r="B165" s="4" t="str">
        <f>'Exit Capacity'!B165</f>
        <v>Salida Nacional / National exit</v>
      </c>
      <c r="C165" s="52">
        <f>'Exit Capacity'!C165</f>
        <v>676.87549890416949</v>
      </c>
      <c r="D165" s="53">
        <f>'Exit Capacity'!D165</f>
        <v>684.14438158215455</v>
      </c>
      <c r="E165" s="53">
        <f>'Exit Capacity'!E165</f>
        <v>692.10014183919054</v>
      </c>
      <c r="F165" s="53">
        <f>'Exit Capacity'!F165</f>
        <v>697.52985479206484</v>
      </c>
      <c r="G165" s="53">
        <f>'Exit Capacity'!G165</f>
        <v>700.17459975177439</v>
      </c>
      <c r="H165" s="53">
        <f>'Exit Capacity'!H165</f>
        <v>699.92623912326781</v>
      </c>
      <c r="I165" s="65">
        <f>'Exit Capacity'!I165</f>
        <v>696.60861986127554</v>
      </c>
    </row>
    <row r="166" spans="1:9" s="5" customFormat="1" ht="15" customHeight="1" x14ac:dyDescent="0.25">
      <c r="A166" s="46" t="str">
        <f>'Exit Capacity'!A166</f>
        <v>F26.02_Aranjuez Oeste</v>
      </c>
      <c r="B166" s="4" t="str">
        <f>'Exit Capacity'!B166</f>
        <v>Salida Nacional / National exit</v>
      </c>
      <c r="C166" s="52">
        <f>'Exit Capacity'!C166</f>
        <v>0</v>
      </c>
      <c r="D166" s="53">
        <f>'Exit Capacity'!D166</f>
        <v>0</v>
      </c>
      <c r="E166" s="53">
        <f>'Exit Capacity'!E166</f>
        <v>0</v>
      </c>
      <c r="F166" s="53">
        <f>'Exit Capacity'!F166</f>
        <v>0</v>
      </c>
      <c r="G166" s="53">
        <f>'Exit Capacity'!G166</f>
        <v>0</v>
      </c>
      <c r="H166" s="53">
        <f>'Exit Capacity'!H166</f>
        <v>0</v>
      </c>
      <c r="I166" s="65">
        <f>'Exit Capacity'!I166</f>
        <v>0</v>
      </c>
    </row>
    <row r="167" spans="1:9" s="5" customFormat="1" ht="15" customHeight="1" x14ac:dyDescent="0.25">
      <c r="A167" s="46" t="str">
        <f>'Exit Capacity'!A167</f>
        <v>F26_Aranjuez</v>
      </c>
      <c r="B167" s="4" t="str">
        <f>'Exit Capacity'!B167</f>
        <v>Salida Nacional / National exit</v>
      </c>
      <c r="C167" s="52">
        <f>'Exit Capacity'!C167</f>
        <v>33045.468214738459</v>
      </c>
      <c r="D167" s="53">
        <f>'Exit Capacity'!D167</f>
        <v>32388.52656997773</v>
      </c>
      <c r="E167" s="53">
        <f>'Exit Capacity'!E167</f>
        <v>31661.852072580648</v>
      </c>
      <c r="F167" s="53">
        <f>'Exit Capacity'!F167</f>
        <v>30630.650045475013</v>
      </c>
      <c r="G167" s="53">
        <f>'Exit Capacity'!G167</f>
        <v>28593.558783401808</v>
      </c>
      <c r="H167" s="53">
        <f>'Exit Capacity'!H167</f>
        <v>25134.224789451182</v>
      </c>
      <c r="I167" s="65">
        <f>'Exit Capacity'!I167</f>
        <v>17000.1243623337</v>
      </c>
    </row>
    <row r="168" spans="1:9" s="5" customFormat="1" ht="15" customHeight="1" x14ac:dyDescent="0.25">
      <c r="A168" s="46" t="str">
        <f>'Exit Capacity'!A168</f>
        <v>F26A_Ceramicas Toledo</v>
      </c>
      <c r="B168" s="4" t="str">
        <f>'Exit Capacity'!B168</f>
        <v>Salida Nacional / National exit</v>
      </c>
      <c r="C168" s="52">
        <f>'Exit Capacity'!C168</f>
        <v>4720.238274545366</v>
      </c>
      <c r="D168" s="53">
        <f>'Exit Capacity'!D168</f>
        <v>4767.9453548746324</v>
      </c>
      <c r="E168" s="53">
        <f>'Exit Capacity'!E168</f>
        <v>4821.192935877275</v>
      </c>
      <c r="F168" s="53">
        <f>'Exit Capacity'!F168</f>
        <v>4859.497939451463</v>
      </c>
      <c r="G168" s="53">
        <f>'Exit Capacity'!G168</f>
        <v>4881.4970679146536</v>
      </c>
      <c r="H168" s="53">
        <f>'Exit Capacity'!H168</f>
        <v>4886.5602596359749</v>
      </c>
      <c r="I168" s="65">
        <f>'Exit Capacity'!I168</f>
        <v>4873.8057320996841</v>
      </c>
    </row>
    <row r="169" spans="1:9" s="5" customFormat="1" ht="15" customHeight="1" x14ac:dyDescent="0.25">
      <c r="A169" s="46" t="str">
        <f>'Exit Capacity'!A169</f>
        <v>F27_Yeles</v>
      </c>
      <c r="B169" s="4" t="str">
        <f>'Exit Capacity'!B169</f>
        <v>Salida Nacional / National exit</v>
      </c>
      <c r="C169" s="52">
        <f>'Exit Capacity'!C169</f>
        <v>0</v>
      </c>
      <c r="D169" s="53">
        <f>'Exit Capacity'!D169</f>
        <v>0</v>
      </c>
      <c r="E169" s="53">
        <f>'Exit Capacity'!E169</f>
        <v>0</v>
      </c>
      <c r="F169" s="53">
        <f>'Exit Capacity'!F169</f>
        <v>0</v>
      </c>
      <c r="G169" s="53">
        <f>'Exit Capacity'!G169</f>
        <v>0</v>
      </c>
      <c r="H169" s="53">
        <f>'Exit Capacity'!H169</f>
        <v>0</v>
      </c>
      <c r="I169" s="65">
        <f>'Exit Capacity'!I169</f>
        <v>0</v>
      </c>
    </row>
    <row r="170" spans="1:9" s="5" customFormat="1" ht="15" customHeight="1" x14ac:dyDescent="0.25">
      <c r="A170" s="46" t="str">
        <f>'Exit Capacity'!A170</f>
        <v>F28_ Pinto</v>
      </c>
      <c r="B170" s="4" t="str">
        <f>'Exit Capacity'!B170</f>
        <v>Salida Nacional / National exit</v>
      </c>
      <c r="C170" s="52">
        <f>'Exit Capacity'!C170</f>
        <v>65104.39545952405</v>
      </c>
      <c r="D170" s="53">
        <f>'Exit Capacity'!D170</f>
        <v>64873.846872115893</v>
      </c>
      <c r="E170" s="53">
        <f>'Exit Capacity'!E170</f>
        <v>64505.569126547722</v>
      </c>
      <c r="F170" s="53">
        <f>'Exit Capacity'!F170</f>
        <v>64027.01029802276</v>
      </c>
      <c r="G170" s="53">
        <f>'Exit Capacity'!G170</f>
        <v>63399.656943627975</v>
      </c>
      <c r="H170" s="53">
        <f>'Exit Capacity'!H170</f>
        <v>62617.214013990735</v>
      </c>
      <c r="I170" s="65">
        <f>'Exit Capacity'!I170</f>
        <v>61646.104700184238</v>
      </c>
    </row>
    <row r="171" spans="1:9" s="5" customFormat="1" ht="15" customHeight="1" x14ac:dyDescent="0.25">
      <c r="A171" s="46" t="str">
        <f>'Exit Capacity'!A171</f>
        <v>G04_Lumbier</v>
      </c>
      <c r="B171" s="4" t="str">
        <f>'Exit Capacity'!B171</f>
        <v>Salida Nacional / National exit</v>
      </c>
      <c r="C171" s="52">
        <f>'Exit Capacity'!C171</f>
        <v>0</v>
      </c>
      <c r="D171" s="53">
        <f>'Exit Capacity'!D171</f>
        <v>0</v>
      </c>
      <c r="E171" s="53">
        <f>'Exit Capacity'!E171</f>
        <v>0</v>
      </c>
      <c r="F171" s="53">
        <f>'Exit Capacity'!F171</f>
        <v>0</v>
      </c>
      <c r="G171" s="53">
        <f>'Exit Capacity'!G171</f>
        <v>0</v>
      </c>
      <c r="H171" s="53">
        <f>'Exit Capacity'!H171</f>
        <v>0</v>
      </c>
      <c r="I171" s="65">
        <f>'Exit Capacity'!I171</f>
        <v>0</v>
      </c>
    </row>
    <row r="172" spans="1:9" s="5" customFormat="1" ht="15" customHeight="1" x14ac:dyDescent="0.25">
      <c r="A172" s="46" t="str">
        <f>'Exit Capacity'!A172</f>
        <v>H1_Red Cartagena</v>
      </c>
      <c r="B172" s="4" t="str">
        <f>'Exit Capacity'!B172</f>
        <v>Salida Nacional / National exit</v>
      </c>
      <c r="C172" s="52">
        <f>'Exit Capacity'!C172</f>
        <v>37449.985561900656</v>
      </c>
      <c r="D172" s="53">
        <f>'Exit Capacity'!D172</f>
        <v>36963.231633993993</v>
      </c>
      <c r="E172" s="53">
        <f>'Exit Capacity'!E172</f>
        <v>36437.143667931334</v>
      </c>
      <c r="F172" s="53">
        <f>'Exit Capacity'!F172</f>
        <v>35683.163843142582</v>
      </c>
      <c r="G172" s="53">
        <f>'Exit Capacity'!G172</f>
        <v>34155.404316600368</v>
      </c>
      <c r="H172" s="53">
        <f>'Exit Capacity'!H172</f>
        <v>31528.727726399451</v>
      </c>
      <c r="I172" s="65">
        <f>'Exit Capacity'!I172</f>
        <v>25261.304008117866</v>
      </c>
    </row>
    <row r="173" spans="1:9" s="5" customFormat="1" ht="15" customHeight="1" x14ac:dyDescent="0.25">
      <c r="A173" s="46" t="str">
        <f>'Exit Capacity'!A173</f>
        <v>I001_Corvera</v>
      </c>
      <c r="B173" s="4" t="str">
        <f>'Exit Capacity'!B173</f>
        <v>Salida Nacional / National exit</v>
      </c>
      <c r="C173" s="52">
        <f>'Exit Capacity'!C173</f>
        <v>2987.0084541033434</v>
      </c>
      <c r="D173" s="53">
        <f>'Exit Capacity'!D173</f>
        <v>2978.8681862390217</v>
      </c>
      <c r="E173" s="53">
        <f>'Exit Capacity'!E173</f>
        <v>2969.7696567634184</v>
      </c>
      <c r="F173" s="53">
        <f>'Exit Capacity'!F173</f>
        <v>2942.573775953098</v>
      </c>
      <c r="G173" s="53">
        <f>'Exit Capacity'!G173</f>
        <v>2869.1168364440146</v>
      </c>
      <c r="H173" s="53">
        <f>'Exit Capacity'!H173</f>
        <v>2732.8458783885908</v>
      </c>
      <c r="I173" s="65">
        <f>'Exit Capacity'!I173</f>
        <v>2406.2750302287127</v>
      </c>
    </row>
    <row r="174" spans="1:9" s="5" customFormat="1" ht="15" customHeight="1" x14ac:dyDescent="0.25">
      <c r="A174" s="46" t="str">
        <f>'Exit Capacity'!A174</f>
        <v>I003_Cudillero</v>
      </c>
      <c r="B174" s="4" t="str">
        <f>'Exit Capacity'!B174</f>
        <v>Salida Nacional / National exit</v>
      </c>
      <c r="C174" s="52">
        <f>'Exit Capacity'!C174</f>
        <v>61.178699253360648</v>
      </c>
      <c r="D174" s="53">
        <f>'Exit Capacity'!D174</f>
        <v>61.762611561001805</v>
      </c>
      <c r="E174" s="53">
        <f>'Exit Capacity'!E174</f>
        <v>62.392260272121462</v>
      </c>
      <c r="F174" s="53">
        <f>'Exit Capacity'!F174</f>
        <v>62.803500871144209</v>
      </c>
      <c r="G174" s="53">
        <f>'Exit Capacity'!G174</f>
        <v>62.971748123065851</v>
      </c>
      <c r="H174" s="53">
        <f>'Exit Capacity'!H174</f>
        <v>62.887525050862209</v>
      </c>
      <c r="I174" s="65">
        <f>'Exit Capacity'!I174</f>
        <v>62.533509590658056</v>
      </c>
    </row>
    <row r="175" spans="1:9" s="5" customFormat="1" ht="15" customHeight="1" x14ac:dyDescent="0.25">
      <c r="A175" s="46" t="str">
        <f>'Exit Capacity'!A175</f>
        <v>I005_Luarca</v>
      </c>
      <c r="B175" s="4" t="str">
        <f>'Exit Capacity'!B175</f>
        <v>Salida Nacional / National exit</v>
      </c>
      <c r="C175" s="52">
        <f>'Exit Capacity'!C175</f>
        <v>44.093589910606369</v>
      </c>
      <c r="D175" s="53">
        <f>'Exit Capacity'!D175</f>
        <v>43.784538792551842</v>
      </c>
      <c r="E175" s="53">
        <f>'Exit Capacity'!E175</f>
        <v>43.345186277291177</v>
      </c>
      <c r="F175" s="53">
        <f>'Exit Capacity'!F175</f>
        <v>42.847360401389153</v>
      </c>
      <c r="G175" s="53">
        <f>'Exit Capacity'!G175</f>
        <v>42.261526538336668</v>
      </c>
      <c r="H175" s="53">
        <f>'Exit Capacity'!H175</f>
        <v>41.583819996246248</v>
      </c>
      <c r="I175" s="65">
        <f>'Exit Capacity'!I175</f>
        <v>40.787766626544766</v>
      </c>
    </row>
    <row r="176" spans="1:9" s="5" customFormat="1" ht="15" customHeight="1" x14ac:dyDescent="0.25">
      <c r="A176" s="46" t="str">
        <f>'Exit Capacity'!A176</f>
        <v>I006_Navia</v>
      </c>
      <c r="B176" s="4" t="str">
        <f>'Exit Capacity'!B176</f>
        <v>Salida Nacional / National exit</v>
      </c>
      <c r="C176" s="52">
        <f>'Exit Capacity'!C176</f>
        <v>829.36908450492137</v>
      </c>
      <c r="D176" s="53">
        <f>'Exit Capacity'!D176</f>
        <v>843.24578002198075</v>
      </c>
      <c r="E176" s="53">
        <f>'Exit Capacity'!E176</f>
        <v>859.07584790858607</v>
      </c>
      <c r="F176" s="53">
        <f>'Exit Capacity'!F176</f>
        <v>871.13704026352173</v>
      </c>
      <c r="G176" s="53">
        <f>'Exit Capacity'!G176</f>
        <v>879.19255919447289</v>
      </c>
      <c r="H176" s="53">
        <f>'Exit Capacity'!H176</f>
        <v>883.08970998452583</v>
      </c>
      <c r="I176" s="65">
        <f>'Exit Capacity'!I176</f>
        <v>882.70791521933972</v>
      </c>
    </row>
    <row r="177" spans="1:9" s="5" customFormat="1" ht="15" customHeight="1" x14ac:dyDescent="0.25">
      <c r="A177" s="46" t="str">
        <f>'Exit Capacity'!A177</f>
        <v>I007_Castropol</v>
      </c>
      <c r="B177" s="4" t="str">
        <f>'Exit Capacity'!B177</f>
        <v>Salida Nacional / National exit</v>
      </c>
      <c r="C177" s="52">
        <f>'Exit Capacity'!C177</f>
        <v>17.788514412284993</v>
      </c>
      <c r="D177" s="53">
        <f>'Exit Capacity'!D177</f>
        <v>17.663835059145658</v>
      </c>
      <c r="E177" s="53">
        <f>'Exit Capacity'!E177</f>
        <v>17.486588693729896</v>
      </c>
      <c r="F177" s="53">
        <f>'Exit Capacity'!F177</f>
        <v>17.285752636011644</v>
      </c>
      <c r="G177" s="53">
        <f>'Exit Capacity'!G177</f>
        <v>17.049411840507329</v>
      </c>
      <c r="H177" s="53">
        <f>'Exit Capacity'!H177</f>
        <v>16.776007188817232</v>
      </c>
      <c r="I177" s="65">
        <f>'Exit Capacity'!I177</f>
        <v>16.454858312788051</v>
      </c>
    </row>
    <row r="178" spans="1:9" s="5" customFormat="1" ht="15" customHeight="1" x14ac:dyDescent="0.25">
      <c r="A178" s="46" t="str">
        <f>'Exit Capacity'!A178</f>
        <v>I012_Villalba</v>
      </c>
      <c r="B178" s="4" t="str">
        <f>'Exit Capacity'!B178</f>
        <v>Salida Nacional / National exit</v>
      </c>
      <c r="C178" s="52">
        <f>'Exit Capacity'!C178</f>
        <v>3894.2328396182966</v>
      </c>
      <c r="D178" s="53">
        <f>'Exit Capacity'!D178</f>
        <v>3925.0352735275083</v>
      </c>
      <c r="E178" s="53">
        <f>'Exit Capacity'!E178</f>
        <v>3957.3251170806079</v>
      </c>
      <c r="F178" s="53">
        <f>'Exit Capacity'!F178</f>
        <v>3976.5754225742166</v>
      </c>
      <c r="G178" s="53">
        <f>'Exit Capacity'!G178</f>
        <v>3981.1182132096774</v>
      </c>
      <c r="H178" s="53">
        <f>'Exit Capacity'!H178</f>
        <v>3970.3761114649442</v>
      </c>
      <c r="I178" s="65">
        <f>'Exit Capacity'!I178</f>
        <v>3943.1245033076539</v>
      </c>
    </row>
    <row r="179" spans="1:9" s="5" customFormat="1" ht="15" customHeight="1" x14ac:dyDescent="0.25">
      <c r="A179" s="46" t="str">
        <f>'Exit Capacity'!A179</f>
        <v>I014 Irixoa</v>
      </c>
      <c r="B179" s="4" t="str">
        <f>'Exit Capacity'!B179</f>
        <v>Salida Nacional / National exit</v>
      </c>
      <c r="C179" s="52">
        <f>'Exit Capacity'!C179</f>
        <v>2036.9714934189619</v>
      </c>
      <c r="D179" s="53">
        <f>'Exit Capacity'!D179</f>
        <v>2053.9985299337914</v>
      </c>
      <c r="E179" s="53">
        <f>'Exit Capacity'!E179</f>
        <v>2072.0082807873046</v>
      </c>
      <c r="F179" s="53">
        <f>'Exit Capacity'!F179</f>
        <v>2083.0733454697802</v>
      </c>
      <c r="G179" s="53">
        <f>'Exit Capacity'!G179</f>
        <v>2086.3360618627758</v>
      </c>
      <c r="H179" s="53">
        <f>'Exit Capacity'!H179</f>
        <v>2081.4907007111337</v>
      </c>
      <c r="I179" s="65">
        <f>'Exit Capacity'!I179</f>
        <v>2067.9142373972995</v>
      </c>
    </row>
    <row r="180" spans="1:9" s="5" customFormat="1" ht="15" customHeight="1" x14ac:dyDescent="0.25">
      <c r="A180" s="46" t="str">
        <f>'Exit Capacity'!A180</f>
        <v>I015ERM_Abegondo</v>
      </c>
      <c r="B180" s="4" t="str">
        <f>'Exit Capacity'!B180</f>
        <v>Salida Nacional / National exit</v>
      </c>
      <c r="C180" s="52">
        <f>'Exit Capacity'!C180</f>
        <v>84.45398090447766</v>
      </c>
      <c r="D180" s="53">
        <f>'Exit Capacity'!D180</f>
        <v>84.104108886480248</v>
      </c>
      <c r="E180" s="53">
        <f>'Exit Capacity'!E180</f>
        <v>83.558811653707608</v>
      </c>
      <c r="F180" s="53">
        <f>'Exit Capacity'!F180</f>
        <v>82.868705436773041</v>
      </c>
      <c r="G180" s="53">
        <f>'Exit Capacity'!G180</f>
        <v>81.981139957507196</v>
      </c>
      <c r="H180" s="53">
        <f>'Exit Capacity'!H180</f>
        <v>80.887729490431056</v>
      </c>
      <c r="I180" s="65">
        <f>'Exit Capacity'!I180</f>
        <v>79.542406698580066</v>
      </c>
    </row>
    <row r="181" spans="1:9" s="5" customFormat="1" ht="15" customHeight="1" x14ac:dyDescent="0.25">
      <c r="A181" s="46" t="str">
        <f>'Exit Capacity'!A181</f>
        <v>I016_Abegondo II</v>
      </c>
      <c r="B181" s="4" t="str">
        <f>'Exit Capacity'!B181</f>
        <v>Salida Nacional / National exit</v>
      </c>
      <c r="C181" s="52">
        <f>'Exit Capacity'!C181</f>
        <v>6354.4937983634782</v>
      </c>
      <c r="D181" s="53">
        <f>'Exit Capacity'!D181</f>
        <v>6406.7681878237127</v>
      </c>
      <c r="E181" s="53">
        <f>'Exit Capacity'!E181</f>
        <v>6469.4627387125493</v>
      </c>
      <c r="F181" s="53">
        <f>'Exit Capacity'!F181</f>
        <v>6523.6997400413447</v>
      </c>
      <c r="G181" s="53">
        <f>'Exit Capacity'!G181</f>
        <v>6568.0180786049996</v>
      </c>
      <c r="H181" s="53">
        <f>'Exit Capacity'!H181</f>
        <v>6601.5660373844157</v>
      </c>
      <c r="I181" s="65">
        <f>'Exit Capacity'!I181</f>
        <v>6624.0889414452431</v>
      </c>
    </row>
    <row r="182" spans="1:9" s="5" customFormat="1" ht="15" customHeight="1" x14ac:dyDescent="0.25">
      <c r="A182" s="46" t="str">
        <f>'Exit Capacity'!A182</f>
        <v>I018_Santiago de Compostela</v>
      </c>
      <c r="B182" s="4" t="str">
        <f>'Exit Capacity'!B182</f>
        <v>Salida Nacional / National exit</v>
      </c>
      <c r="C182" s="52">
        <f>'Exit Capacity'!C182</f>
        <v>3627.6969099489615</v>
      </c>
      <c r="D182" s="53">
        <f>'Exit Capacity'!D182</f>
        <v>3647.9432001218611</v>
      </c>
      <c r="E182" s="53">
        <f>'Exit Capacity'!E182</f>
        <v>3667.6854458551752</v>
      </c>
      <c r="F182" s="53">
        <f>'Exit Capacity'!F182</f>
        <v>3676.4257815223909</v>
      </c>
      <c r="G182" s="53">
        <f>'Exit Capacity'!G182</f>
        <v>3672.4736424012699</v>
      </c>
      <c r="H182" s="53">
        <f>'Exit Capacity'!H182</f>
        <v>3655.3254941062432</v>
      </c>
      <c r="I182" s="65">
        <f>'Exit Capacity'!I182</f>
        <v>3623.6786232176228</v>
      </c>
    </row>
    <row r="183" spans="1:9" s="5" customFormat="1" ht="15" customHeight="1" x14ac:dyDescent="0.25">
      <c r="A183" s="46" t="str">
        <f>'Exit Capacity'!A183</f>
        <v>I019_Rois</v>
      </c>
      <c r="B183" s="4" t="str">
        <f>'Exit Capacity'!B183</f>
        <v>Salida Nacional / National exit</v>
      </c>
      <c r="C183" s="52">
        <f>'Exit Capacity'!C183</f>
        <v>0</v>
      </c>
      <c r="D183" s="53">
        <f>'Exit Capacity'!D183</f>
        <v>0</v>
      </c>
      <c r="E183" s="53">
        <f>'Exit Capacity'!E183</f>
        <v>0</v>
      </c>
      <c r="F183" s="53">
        <f>'Exit Capacity'!F183</f>
        <v>0</v>
      </c>
      <c r="G183" s="53">
        <f>'Exit Capacity'!G183</f>
        <v>0</v>
      </c>
      <c r="H183" s="53">
        <f>'Exit Capacity'!H183</f>
        <v>0</v>
      </c>
      <c r="I183" s="65">
        <f>'Exit Capacity'!I183</f>
        <v>0</v>
      </c>
    </row>
    <row r="184" spans="1:9" s="5" customFormat="1" ht="15" customHeight="1" x14ac:dyDescent="0.25">
      <c r="A184" s="46" t="str">
        <f>'Exit Capacity'!A184</f>
        <v>I020_Valga</v>
      </c>
      <c r="B184" s="4" t="str">
        <f>'Exit Capacity'!B184</f>
        <v>Salida Nacional / National exit</v>
      </c>
      <c r="C184" s="52">
        <f>'Exit Capacity'!C184</f>
        <v>1093.6870108306678</v>
      </c>
      <c r="D184" s="53">
        <f>'Exit Capacity'!D184</f>
        <v>1113.4425584377832</v>
      </c>
      <c r="E184" s="53">
        <f>'Exit Capacity'!E184</f>
        <v>1136.099780918446</v>
      </c>
      <c r="F184" s="53">
        <f>'Exit Capacity'!F184</f>
        <v>1153.5895769482042</v>
      </c>
      <c r="G184" s="53">
        <f>'Exit Capacity'!G184</f>
        <v>1165.6232569111421</v>
      </c>
      <c r="H184" s="53">
        <f>'Exit Capacity'!H184</f>
        <v>1171.9935451293263</v>
      </c>
      <c r="I184" s="65">
        <f>'Exit Capacity'!I184</f>
        <v>1172.5693501679118</v>
      </c>
    </row>
    <row r="185" spans="1:9" s="5" customFormat="1" ht="15" customHeight="1" x14ac:dyDescent="0.25">
      <c r="A185" s="46" t="str">
        <f>'Exit Capacity'!A185</f>
        <v>I020A_Caldas de Reyes</v>
      </c>
      <c r="B185" s="4" t="str">
        <f>'Exit Capacity'!B185</f>
        <v>Salida Nacional / National exit</v>
      </c>
      <c r="C185" s="52">
        <f>'Exit Capacity'!C185</f>
        <v>604.70794372502905</v>
      </c>
      <c r="D185" s="53">
        <f>'Exit Capacity'!D185</f>
        <v>607.10236236395065</v>
      </c>
      <c r="E185" s="53">
        <f>'Exit Capacity'!E185</f>
        <v>609.19344558553667</v>
      </c>
      <c r="F185" s="53">
        <f>'Exit Capacity'!F185</f>
        <v>609.58350669386255</v>
      </c>
      <c r="G185" s="53">
        <f>'Exit Capacity'!G185</f>
        <v>607.97487068170801</v>
      </c>
      <c r="H185" s="53">
        <f>'Exit Capacity'!H185</f>
        <v>604.28758624353509</v>
      </c>
      <c r="I185" s="65">
        <f>'Exit Capacity'!I185</f>
        <v>598.28570926525526</v>
      </c>
    </row>
    <row r="186" spans="1:9" s="5" customFormat="1" ht="15" customHeight="1" x14ac:dyDescent="0.25">
      <c r="A186" s="46" t="str">
        <f>'Exit Capacity'!A186</f>
        <v>I022_Pontevedra</v>
      </c>
      <c r="B186" s="4" t="str">
        <f>'Exit Capacity'!B186</f>
        <v>Salida Nacional / National exit</v>
      </c>
      <c r="C186" s="52">
        <f>'Exit Capacity'!C186</f>
        <v>3283.0883982663599</v>
      </c>
      <c r="D186" s="53">
        <f>'Exit Capacity'!D186</f>
        <v>3290.3779490484053</v>
      </c>
      <c r="E186" s="53">
        <f>'Exit Capacity'!E186</f>
        <v>3294.7433417543775</v>
      </c>
      <c r="F186" s="53">
        <f>'Exit Capacity'!F186</f>
        <v>3290.6475744650015</v>
      </c>
      <c r="G186" s="53">
        <f>'Exit Capacity'!G186</f>
        <v>3276.3820712721845</v>
      </c>
      <c r="H186" s="53">
        <f>'Exit Capacity'!H186</f>
        <v>3251.5359612089737</v>
      </c>
      <c r="I186" s="65">
        <f>'Exit Capacity'!I186</f>
        <v>3214.7188078753875</v>
      </c>
    </row>
    <row r="187" spans="1:9" s="5" customFormat="1" ht="15" customHeight="1" x14ac:dyDescent="0.25">
      <c r="A187" s="46" t="str">
        <f>'Exit Capacity'!A187</f>
        <v>I023_Pazos de Borben</v>
      </c>
      <c r="B187" s="4" t="str">
        <f>'Exit Capacity'!B187</f>
        <v>Salida Nacional / National exit</v>
      </c>
      <c r="C187" s="52">
        <f>'Exit Capacity'!C187</f>
        <v>123.11174094222078</v>
      </c>
      <c r="D187" s="53">
        <f>'Exit Capacity'!D187</f>
        <v>122.24885313333588</v>
      </c>
      <c r="E187" s="53">
        <f>'Exit Capacity'!E187</f>
        <v>121.02215661915452</v>
      </c>
      <c r="F187" s="53">
        <f>'Exit Capacity'!F187</f>
        <v>119.63219924910055</v>
      </c>
      <c r="G187" s="53">
        <f>'Exit Capacity'!G187</f>
        <v>117.99651871300635</v>
      </c>
      <c r="H187" s="53">
        <f>'Exit Capacity'!H187</f>
        <v>116.10432457744528</v>
      </c>
      <c r="I187" s="65">
        <f>'Exit Capacity'!I187</f>
        <v>113.88169955585919</v>
      </c>
    </row>
    <row r="188" spans="1:9" s="5" customFormat="1" ht="15" customHeight="1" x14ac:dyDescent="0.25">
      <c r="A188" s="46" t="str">
        <f>'Exit Capacity'!A188</f>
        <v>I024_Porriño</v>
      </c>
      <c r="B188" s="4" t="str">
        <f>'Exit Capacity'!B188</f>
        <v>Salida Nacional / National exit</v>
      </c>
      <c r="C188" s="52">
        <f>'Exit Capacity'!C188</f>
        <v>4786.7449315752983</v>
      </c>
      <c r="D188" s="53">
        <f>'Exit Capacity'!D188</f>
        <v>4808.8863867746295</v>
      </c>
      <c r="E188" s="53">
        <f>'Exit Capacity'!E188</f>
        <v>4829.3397391147309</v>
      </c>
      <c r="F188" s="53">
        <f>'Exit Capacity'!F188</f>
        <v>4835.8960360436449</v>
      </c>
      <c r="G188" s="53">
        <f>'Exit Capacity'!G188</f>
        <v>4826.2505441197063</v>
      </c>
      <c r="H188" s="53">
        <f>'Exit Capacity'!H188</f>
        <v>4799.7574328387191</v>
      </c>
      <c r="I188" s="65">
        <f>'Exit Capacity'!I188</f>
        <v>4754.6101140670471</v>
      </c>
    </row>
    <row r="189" spans="1:9" s="5" customFormat="1" ht="15" customHeight="1" x14ac:dyDescent="0.25">
      <c r="A189" s="46" t="str">
        <f>'Exit Capacity'!A189</f>
        <v>I025_Tuy</v>
      </c>
      <c r="B189" s="4" t="str">
        <f>'Exit Capacity'!B189</f>
        <v>Salida Nacional / National exit</v>
      </c>
      <c r="C189" s="52">
        <f>'Exit Capacity'!C189</f>
        <v>82.819406553645351</v>
      </c>
      <c r="D189" s="53">
        <f>'Exit Capacity'!D189</f>
        <v>82.238926936451406</v>
      </c>
      <c r="E189" s="53">
        <f>'Exit Capacity'!E189</f>
        <v>81.413706883933358</v>
      </c>
      <c r="F189" s="53">
        <f>'Exit Capacity'!F189</f>
        <v>80.478658417867393</v>
      </c>
      <c r="G189" s="53">
        <f>'Exit Capacity'!G189</f>
        <v>79.378307709852891</v>
      </c>
      <c r="H189" s="53">
        <f>'Exit Capacity'!H189</f>
        <v>78.105395847896489</v>
      </c>
      <c r="I189" s="65">
        <f>'Exit Capacity'!I189</f>
        <v>76.610197389404746</v>
      </c>
    </row>
    <row r="190" spans="1:9" s="5" customFormat="1" ht="15" customHeight="1" x14ac:dyDescent="0.25">
      <c r="A190" s="46" t="str">
        <f>'Exit Capacity'!A190</f>
        <v>J01A_Quer</v>
      </c>
      <c r="B190" s="4" t="str">
        <f>'Exit Capacity'!B190</f>
        <v>Salida Nacional / National exit</v>
      </c>
      <c r="C190" s="52">
        <f>'Exit Capacity'!C190</f>
        <v>57.168941329916983</v>
      </c>
      <c r="D190" s="53">
        <f>'Exit Capacity'!D190</f>
        <v>56.768245326896505</v>
      </c>
      <c r="E190" s="53">
        <f>'Exit Capacity'!E190</f>
        <v>56.198608828280484</v>
      </c>
      <c r="F190" s="53">
        <f>'Exit Capacity'!F190</f>
        <v>55.553159493135482</v>
      </c>
      <c r="G190" s="53">
        <f>'Exit Capacity'!G190</f>
        <v>54.793604605138711</v>
      </c>
      <c r="H190" s="53">
        <f>'Exit Capacity'!H190</f>
        <v>53.914933450845851</v>
      </c>
      <c r="I190" s="65">
        <f>'Exit Capacity'!I190</f>
        <v>52.882821334771592</v>
      </c>
    </row>
    <row r="191" spans="1:9" s="5" customFormat="1" ht="15" customHeight="1" x14ac:dyDescent="0.25">
      <c r="A191" s="46" t="str">
        <f>'Exit Capacity'!A191</f>
        <v>K02_Tarifa Oeste</v>
      </c>
      <c r="B191" s="4" t="str">
        <f>'Exit Capacity'!B191</f>
        <v>Salida Nacional / National exit</v>
      </c>
      <c r="C191" s="52">
        <f>'Exit Capacity'!C191</f>
        <v>92548.755544890519</v>
      </c>
      <c r="D191" s="53">
        <f>'Exit Capacity'!D191</f>
        <v>91458.615947674305</v>
      </c>
      <c r="E191" s="53">
        <f>'Exit Capacity'!E191</f>
        <v>90283.411960031139</v>
      </c>
      <c r="F191" s="53">
        <f>'Exit Capacity'!F191</f>
        <v>88594.467856776973</v>
      </c>
      <c r="G191" s="53">
        <f>'Exit Capacity'!G191</f>
        <v>85158.897300838988</v>
      </c>
      <c r="H191" s="53">
        <f>'Exit Capacity'!H191</f>
        <v>79242.343930017159</v>
      </c>
      <c r="I191" s="65">
        <f>'Exit Capacity'!I191</f>
        <v>65103.577781762295</v>
      </c>
    </row>
    <row r="192" spans="1:9" s="5" customFormat="1" ht="15" customHeight="1" x14ac:dyDescent="0.25">
      <c r="A192" s="46" t="str">
        <f>'Exit Capacity'!A192</f>
        <v>K05_Benalup</v>
      </c>
      <c r="B192" s="4" t="str">
        <f>'Exit Capacity'!B192</f>
        <v>Salida Nacional / National exit</v>
      </c>
      <c r="C192" s="52">
        <f>'Exit Capacity'!C192</f>
        <v>1.1451527182432719</v>
      </c>
      <c r="D192" s="53">
        <f>'Exit Capacity'!D192</f>
        <v>1.1371263650106647</v>
      </c>
      <c r="E192" s="53">
        <f>'Exit Capacity'!E192</f>
        <v>1.1257159598216613</v>
      </c>
      <c r="F192" s="53">
        <f>'Exit Capacity'!F192</f>
        <v>1.1127869455101296</v>
      </c>
      <c r="G192" s="53">
        <f>'Exit Capacity'!G192</f>
        <v>1.0975722795672203</v>
      </c>
      <c r="H192" s="53">
        <f>'Exit Capacity'!H192</f>
        <v>1.0799715922469209</v>
      </c>
      <c r="I192" s="65">
        <f>'Exit Capacity'!I192</f>
        <v>1.0592973245806112</v>
      </c>
    </row>
    <row r="193" spans="1:9" s="5" customFormat="1" ht="15" customHeight="1" x14ac:dyDescent="0.25">
      <c r="A193" s="46" t="str">
        <f>'Exit Capacity'!A193</f>
        <v>K07_Medina Sidonia</v>
      </c>
      <c r="B193" s="4" t="str">
        <f>'Exit Capacity'!B193</f>
        <v>Salida Nacional / National exit</v>
      </c>
      <c r="C193" s="52">
        <f>'Exit Capacity'!C193</f>
        <v>3.7348096509092406</v>
      </c>
      <c r="D193" s="53">
        <f>'Exit Capacity'!D193</f>
        <v>3.7086324423699861</v>
      </c>
      <c r="E193" s="53">
        <f>'Exit Capacity'!E193</f>
        <v>3.6714184614382117</v>
      </c>
      <c r="F193" s="53">
        <f>'Exit Capacity'!F193</f>
        <v>3.6292516773419141</v>
      </c>
      <c r="G193" s="53">
        <f>'Exit Capacity'!G193</f>
        <v>3.5796304518986308</v>
      </c>
      <c r="H193" s="53">
        <f>'Exit Capacity'!H193</f>
        <v>3.5222274384670844</v>
      </c>
      <c r="I193" s="65">
        <f>'Exit Capacity'!I193</f>
        <v>3.4548002270781395</v>
      </c>
    </row>
    <row r="194" spans="1:9" s="5" customFormat="1" ht="15" customHeight="1" x14ac:dyDescent="0.25">
      <c r="A194" s="46" t="str">
        <f>'Exit Capacity'!A194</f>
        <v>K11.01_Arcos</v>
      </c>
      <c r="B194" s="4" t="str">
        <f>'Exit Capacity'!B194</f>
        <v>Salida Nacional / National exit</v>
      </c>
      <c r="C194" s="52">
        <f>'Exit Capacity'!C194</f>
        <v>30564.289368967315</v>
      </c>
      <c r="D194" s="53">
        <f>'Exit Capacity'!D194</f>
        <v>29894.779963946312</v>
      </c>
      <c r="E194" s="53">
        <f>'Exit Capacity'!E194</f>
        <v>29164.093568305372</v>
      </c>
      <c r="F194" s="53">
        <f>'Exit Capacity'!F194</f>
        <v>28115.131687609282</v>
      </c>
      <c r="G194" s="53">
        <f>'Exit Capacity'!G194</f>
        <v>26003.582793309357</v>
      </c>
      <c r="H194" s="53">
        <f>'Exit Capacity'!H194</f>
        <v>22386.202579143646</v>
      </c>
      <c r="I194" s="65">
        <f>'Exit Capacity'!I194</f>
        <v>13799.94824430601</v>
      </c>
    </row>
    <row r="195" spans="1:9" s="5" customFormat="1" ht="15" customHeight="1" x14ac:dyDescent="0.25">
      <c r="A195" s="46" t="str">
        <f>'Exit Capacity'!A195</f>
        <v>K19_Moron de la Frontera</v>
      </c>
      <c r="B195" s="4" t="str">
        <f>'Exit Capacity'!B195</f>
        <v>Salida Nacional / National exit</v>
      </c>
      <c r="C195" s="52">
        <f>'Exit Capacity'!C195</f>
        <v>1258.6804713023635</v>
      </c>
      <c r="D195" s="53">
        <f>'Exit Capacity'!D195</f>
        <v>1280.9255339523281</v>
      </c>
      <c r="E195" s="53">
        <f>'Exit Capacity'!E195</f>
        <v>1306.4002334248555</v>
      </c>
      <c r="F195" s="53">
        <f>'Exit Capacity'!F195</f>
        <v>1325.9944799911871</v>
      </c>
      <c r="G195" s="53">
        <f>'Exit Capacity'!G195</f>
        <v>1339.3680874744423</v>
      </c>
      <c r="H195" s="53">
        <f>'Exit Capacity'!H195</f>
        <v>1346.2845048359786</v>
      </c>
      <c r="I195" s="65">
        <f>'Exit Capacity'!I195</f>
        <v>1346.5834572291103</v>
      </c>
    </row>
    <row r="196" spans="1:9" s="5" customFormat="1" ht="15" customHeight="1" x14ac:dyDescent="0.25">
      <c r="A196" s="46" t="str">
        <f>'Exit Capacity'!A196</f>
        <v>K25_Osuna</v>
      </c>
      <c r="B196" s="4" t="str">
        <f>'Exit Capacity'!B196</f>
        <v>Salida Nacional / National exit</v>
      </c>
      <c r="C196" s="52">
        <f>'Exit Capacity'!C196</f>
        <v>214.37923404586459</v>
      </c>
      <c r="D196" s="53">
        <f>'Exit Capacity'!D196</f>
        <v>217.828405404954</v>
      </c>
      <c r="E196" s="53">
        <f>'Exit Capacity'!E196</f>
        <v>221.75168310152773</v>
      </c>
      <c r="F196" s="53">
        <f>'Exit Capacity'!F196</f>
        <v>224.71943568093857</v>
      </c>
      <c r="G196" s="53">
        <f>'Exit Capacity'!G196</f>
        <v>226.66822480227248</v>
      </c>
      <c r="H196" s="53">
        <f>'Exit Capacity'!H196</f>
        <v>227.55914088463325</v>
      </c>
      <c r="I196" s="65">
        <f>'Exit Capacity'!I196</f>
        <v>227.35837647451555</v>
      </c>
    </row>
    <row r="197" spans="1:9" s="5" customFormat="1" ht="15" customHeight="1" x14ac:dyDescent="0.25">
      <c r="A197" s="46" t="str">
        <f>'Exit Capacity'!A197</f>
        <v>K29_Santaella_GN</v>
      </c>
      <c r="B197" s="4" t="str">
        <f>'Exit Capacity'!B197</f>
        <v>Salida Nacional / National exit</v>
      </c>
      <c r="C197" s="52">
        <f>'Exit Capacity'!C197</f>
        <v>38360.266328548481</v>
      </c>
      <c r="D197" s="53">
        <f>'Exit Capacity'!D197</f>
        <v>37740.583853885008</v>
      </c>
      <c r="E197" s="53">
        <f>'Exit Capacity'!E197</f>
        <v>37064.726787181222</v>
      </c>
      <c r="F197" s="53">
        <f>'Exit Capacity'!F197</f>
        <v>36067.088710258628</v>
      </c>
      <c r="G197" s="53">
        <f>'Exit Capacity'!G197</f>
        <v>34017.358364559484</v>
      </c>
      <c r="H197" s="53">
        <f>'Exit Capacity'!H197</f>
        <v>30481.339930766408</v>
      </c>
      <c r="I197" s="65">
        <f>'Exit Capacity'!I197</f>
        <v>22073.142049217357</v>
      </c>
    </row>
    <row r="198" spans="1:9" s="5" customFormat="1" ht="15" customHeight="1" x14ac:dyDescent="0.25">
      <c r="A198" s="46" t="str">
        <f>'Exit Capacity'!A198</f>
        <v>K31_Santaella</v>
      </c>
      <c r="B198" s="4" t="str">
        <f>'Exit Capacity'!B198</f>
        <v>Salida Nacional / National exit</v>
      </c>
      <c r="C198" s="52">
        <f>'Exit Capacity'!C198</f>
        <v>308.33826363240081</v>
      </c>
      <c r="D198" s="53">
        <f>'Exit Capacity'!D198</f>
        <v>309.05486359404438</v>
      </c>
      <c r="E198" s="53">
        <f>'Exit Capacity'!E198</f>
        <v>309.50398976073245</v>
      </c>
      <c r="F198" s="53">
        <f>'Exit Capacity'!F198</f>
        <v>309.15413212359846</v>
      </c>
      <c r="G198" s="53">
        <f>'Exit Capacity'!G198</f>
        <v>307.84534390152487</v>
      </c>
      <c r="H198" s="53">
        <f>'Exit Capacity'!H198</f>
        <v>305.5389073042362</v>
      </c>
      <c r="I198" s="65">
        <f>'Exit Capacity'!I198</f>
        <v>302.104849588376</v>
      </c>
    </row>
    <row r="199" spans="1:9" s="5" customFormat="1" ht="15" customHeight="1" x14ac:dyDescent="0.25">
      <c r="A199" s="46" t="str">
        <f>'Exit Capacity'!A199</f>
        <v>K37_Azucarera</v>
      </c>
      <c r="B199" s="4" t="str">
        <f>'Exit Capacity'!B199</f>
        <v>Salida Nacional / National exit</v>
      </c>
      <c r="C199" s="52">
        <f>'Exit Capacity'!C199</f>
        <v>18445.036444575158</v>
      </c>
      <c r="D199" s="53">
        <f>'Exit Capacity'!D199</f>
        <v>18524.491357857631</v>
      </c>
      <c r="E199" s="53">
        <f>'Exit Capacity'!E199</f>
        <v>18611.194383410038</v>
      </c>
      <c r="F199" s="53">
        <f>'Exit Capacity'!F199</f>
        <v>18669.914225726563</v>
      </c>
      <c r="G199" s="53">
        <f>'Exit Capacity'!G199</f>
        <v>18695.987320610744</v>
      </c>
      <c r="H199" s="53">
        <f>'Exit Capacity'!H199</f>
        <v>18687.814379236661</v>
      </c>
      <c r="I199" s="65">
        <f>'Exit Capacity'!I199</f>
        <v>18642.323418331136</v>
      </c>
    </row>
    <row r="200" spans="1:9" s="5" customFormat="1" ht="15" customHeight="1" x14ac:dyDescent="0.25">
      <c r="A200" s="46" t="str">
        <f>'Exit Capacity'!A200</f>
        <v>K41_La Carolina</v>
      </c>
      <c r="B200" s="4" t="str">
        <f>'Exit Capacity'!B200</f>
        <v>Salida Nacional / National exit</v>
      </c>
      <c r="C200" s="52">
        <f>'Exit Capacity'!C200</f>
        <v>27.384717701210423</v>
      </c>
      <c r="D200" s="53">
        <f>'Exit Capacity'!D200</f>
        <v>27.192778744996502</v>
      </c>
      <c r="E200" s="53">
        <f>'Exit Capacity'!E200</f>
        <v>26.919914942658739</v>
      </c>
      <c r="F200" s="53">
        <f>'Exit Capacity'!F200</f>
        <v>26.610735737618427</v>
      </c>
      <c r="G200" s="53">
        <f>'Exit Capacity'!G200</f>
        <v>26.246898386383776</v>
      </c>
      <c r="H200" s="53">
        <f>'Exit Capacity'!H200</f>
        <v>25.826002687552382</v>
      </c>
      <c r="I200" s="65">
        <f>'Exit Capacity'!I200</f>
        <v>25.331606634779899</v>
      </c>
    </row>
    <row r="201" spans="1:9" s="5" customFormat="1" ht="15" customHeight="1" x14ac:dyDescent="0.25">
      <c r="A201" s="46" t="str">
        <f>'Exit Capacity'!A201</f>
        <v>K44_Torrenueva</v>
      </c>
      <c r="B201" s="4" t="str">
        <f>'Exit Capacity'!B201</f>
        <v>Salida Nacional / National exit</v>
      </c>
      <c r="C201" s="52">
        <f>'Exit Capacity'!C201</f>
        <v>106.81724337157276</v>
      </c>
      <c r="D201" s="53">
        <f>'Exit Capacity'!D201</f>
        <v>107.96357940356415</v>
      </c>
      <c r="E201" s="53">
        <f>'Exit Capacity'!E201</f>
        <v>109.2181408333123</v>
      </c>
      <c r="F201" s="53">
        <f>'Exit Capacity'!F201</f>
        <v>110.07417170992946</v>
      </c>
      <c r="G201" s="53">
        <f>'Exit Capacity'!G201</f>
        <v>110.49079962085818</v>
      </c>
      <c r="H201" s="53">
        <f>'Exit Capacity'!H201</f>
        <v>110.45096254164034</v>
      </c>
      <c r="I201" s="65">
        <f>'Exit Capacity'!I201</f>
        <v>109.92684729540571</v>
      </c>
    </row>
    <row r="202" spans="1:9" s="5" customFormat="1" ht="15" customHeight="1" x14ac:dyDescent="0.25">
      <c r="A202" s="46" t="str">
        <f>'Exit Capacity'!A202</f>
        <v>K45_Valdepeñas</v>
      </c>
      <c r="B202" s="4" t="str">
        <f>'Exit Capacity'!B202</f>
        <v>Salida Nacional / National exit</v>
      </c>
      <c r="C202" s="52">
        <f>'Exit Capacity'!C202</f>
        <v>935.1445417032046</v>
      </c>
      <c r="D202" s="53">
        <f>'Exit Capacity'!D202</f>
        <v>944.47456886583939</v>
      </c>
      <c r="E202" s="53">
        <f>'Exit Capacity'!E202</f>
        <v>954.59421317633701</v>
      </c>
      <c r="F202" s="53">
        <f>'Exit Capacity'!F202</f>
        <v>961.32053568588253</v>
      </c>
      <c r="G202" s="53">
        <f>'Exit Capacity'!G202</f>
        <v>964.28429019470377</v>
      </c>
      <c r="H202" s="53">
        <f>'Exit Capacity'!H202</f>
        <v>963.33897255572288</v>
      </c>
      <c r="I202" s="65">
        <f>'Exit Capacity'!I202</f>
        <v>958.22756294520002</v>
      </c>
    </row>
    <row r="203" spans="1:9" s="5" customFormat="1" ht="15" customHeight="1" x14ac:dyDescent="0.25">
      <c r="A203" s="46" t="str">
        <f>'Exit Capacity'!A203</f>
        <v>K46_Manzanares</v>
      </c>
      <c r="B203" s="4" t="str">
        <f>'Exit Capacity'!B203</f>
        <v>Salida Nacional / National exit</v>
      </c>
      <c r="C203" s="52">
        <f>'Exit Capacity'!C203</f>
        <v>447.82771886112403</v>
      </c>
      <c r="D203" s="53">
        <f>'Exit Capacity'!D203</f>
        <v>449.87115616256062</v>
      </c>
      <c r="E203" s="53">
        <f>'Exit Capacity'!E203</f>
        <v>451.75039315854622</v>
      </c>
      <c r="F203" s="53">
        <f>'Exit Capacity'!F203</f>
        <v>452.33327890859891</v>
      </c>
      <c r="G203" s="53">
        <f>'Exit Capacity'!G203</f>
        <v>451.40373860737736</v>
      </c>
      <c r="H203" s="53">
        <f>'Exit Capacity'!H203</f>
        <v>448.90146493634529</v>
      </c>
      <c r="I203" s="65">
        <f>'Exit Capacity'!I203</f>
        <v>444.65690398667959</v>
      </c>
    </row>
    <row r="204" spans="1:9" s="5" customFormat="1" ht="15" customHeight="1" x14ac:dyDescent="0.25">
      <c r="A204" s="46" t="str">
        <f>'Exit Capacity'!A204</f>
        <v>K47_Tomelloso</v>
      </c>
      <c r="B204" s="4" t="str">
        <f>'Exit Capacity'!B204</f>
        <v>Salida Nacional / National exit</v>
      </c>
      <c r="C204" s="52">
        <f>'Exit Capacity'!C204</f>
        <v>1552.3474680940631</v>
      </c>
      <c r="D204" s="53">
        <f>'Exit Capacity'!D204</f>
        <v>1568.4286908856855</v>
      </c>
      <c r="E204" s="53">
        <f>'Exit Capacity'!E204</f>
        <v>1585.9533959534394</v>
      </c>
      <c r="F204" s="53">
        <f>'Exit Capacity'!F204</f>
        <v>1597.7647346153833</v>
      </c>
      <c r="G204" s="53">
        <f>'Exit Capacity'!G204</f>
        <v>1603.2593592920032</v>
      </c>
      <c r="H204" s="53">
        <f>'Exit Capacity'!H204</f>
        <v>1602.191661233391</v>
      </c>
      <c r="I204" s="65">
        <f>'Exit Capacity'!I204</f>
        <v>1594.1463569770663</v>
      </c>
    </row>
    <row r="205" spans="1:9" s="5" customFormat="1" ht="15" customHeight="1" x14ac:dyDescent="0.25">
      <c r="A205" s="46" t="str">
        <f>'Exit Capacity'!A205</f>
        <v>K48.02_Socuellamos</v>
      </c>
      <c r="B205" s="4" t="str">
        <f>'Exit Capacity'!B205</f>
        <v>Salida Nacional / National exit</v>
      </c>
      <c r="C205" s="52">
        <f>'Exit Capacity'!C205</f>
        <v>105.6400020033916</v>
      </c>
      <c r="D205" s="53">
        <f>'Exit Capacity'!D205</f>
        <v>105.33811108839109</v>
      </c>
      <c r="E205" s="53">
        <f>'Exit Capacity'!E205</f>
        <v>104.82213564404118</v>
      </c>
      <c r="F205" s="53">
        <f>'Exit Capacity'!F205</f>
        <v>104.10662313470991</v>
      </c>
      <c r="G205" s="53">
        <f>'Exit Capacity'!G205</f>
        <v>103.1279129445407</v>
      </c>
      <c r="H205" s="53">
        <f>'Exit Capacity'!H205</f>
        <v>101.8749641424746</v>
      </c>
      <c r="I205" s="65">
        <f>'Exit Capacity'!I205</f>
        <v>100.29275483591883</v>
      </c>
    </row>
    <row r="206" spans="1:9" s="5" customFormat="1" ht="15" customHeight="1" x14ac:dyDescent="0.25">
      <c r="A206" s="46" t="str">
        <f>'Exit Capacity'!A206</f>
        <v>K48.03_Villarrobledo</v>
      </c>
      <c r="B206" s="4" t="str">
        <f>'Exit Capacity'!B206</f>
        <v>Salida Nacional / National exit</v>
      </c>
      <c r="C206" s="52">
        <f>'Exit Capacity'!C206</f>
        <v>514.63219717152776</v>
      </c>
      <c r="D206" s="53">
        <f>'Exit Capacity'!D206</f>
        <v>518.1183963588262</v>
      </c>
      <c r="E206" s="53">
        <f>'Exit Capacity'!E206</f>
        <v>521.67043656233409</v>
      </c>
      <c r="F206" s="53">
        <f>'Exit Capacity'!F206</f>
        <v>523.57849088948433</v>
      </c>
      <c r="G206" s="53">
        <f>'Exit Capacity'!G206</f>
        <v>523.61267197414736</v>
      </c>
      <c r="H206" s="53">
        <f>'Exit Capacity'!H206</f>
        <v>521.69905257338746</v>
      </c>
      <c r="I206" s="65">
        <f>'Exit Capacity'!I206</f>
        <v>517.66459581545632</v>
      </c>
    </row>
    <row r="207" spans="1:9" s="5" customFormat="1" ht="15" customHeight="1" x14ac:dyDescent="0.25">
      <c r="A207" s="46" t="str">
        <f>'Exit Capacity'!A207</f>
        <v>K48.05_La Roda</v>
      </c>
      <c r="B207" s="4" t="str">
        <f>'Exit Capacity'!B207</f>
        <v>Salida Nacional / National exit</v>
      </c>
      <c r="C207" s="52">
        <f>'Exit Capacity'!C207</f>
        <v>318.64070856493163</v>
      </c>
      <c r="D207" s="53">
        <f>'Exit Capacity'!D207</f>
        <v>319.37478029657939</v>
      </c>
      <c r="E207" s="53">
        <f>'Exit Capacity'!E207</f>
        <v>319.83099354644139</v>
      </c>
      <c r="F207" s="53">
        <f>'Exit Capacity'!F207</f>
        <v>319.46240399385647</v>
      </c>
      <c r="G207" s="53">
        <f>'Exit Capacity'!G207</f>
        <v>318.10361582486723</v>
      </c>
      <c r="H207" s="53">
        <f>'Exit Capacity'!H207</f>
        <v>315.71464387555045</v>
      </c>
      <c r="I207" s="65">
        <f>'Exit Capacity'!I207</f>
        <v>312.16104860685033</v>
      </c>
    </row>
    <row r="208" spans="1:9" s="5" customFormat="1" ht="15" customHeight="1" x14ac:dyDescent="0.25">
      <c r="A208" s="46" t="str">
        <f>'Exit Capacity'!A208</f>
        <v>K48.07_Albacete</v>
      </c>
      <c r="B208" s="4" t="str">
        <f>'Exit Capacity'!B208</f>
        <v>Salida Nacional / National exit</v>
      </c>
      <c r="C208" s="52">
        <f>'Exit Capacity'!C208</f>
        <v>3244.6668684062561</v>
      </c>
      <c r="D208" s="53">
        <f>'Exit Capacity'!D208</f>
        <v>3231.9000960660524</v>
      </c>
      <c r="E208" s="53">
        <f>'Exit Capacity'!E208</f>
        <v>3211.7762186009172</v>
      </c>
      <c r="F208" s="53">
        <f>'Exit Capacity'!F208</f>
        <v>3185.9973638745178</v>
      </c>
      <c r="G208" s="53">
        <f>'Exit Capacity'!G208</f>
        <v>3152.5516704321089</v>
      </c>
      <c r="H208" s="53">
        <f>'Exit Capacity'!H208</f>
        <v>3111.1142211984711</v>
      </c>
      <c r="I208" s="65">
        <f>'Exit Capacity'!I208</f>
        <v>3059.928078075548</v>
      </c>
    </row>
    <row r="209" spans="1:9" s="5" customFormat="1" ht="15" customHeight="1" x14ac:dyDescent="0.25">
      <c r="A209" s="46" t="str">
        <f>'Exit Capacity'!A209</f>
        <v>K48.08_Chinchilla</v>
      </c>
      <c r="B209" s="4" t="str">
        <f>'Exit Capacity'!B209</f>
        <v>Salida Nacional / National exit</v>
      </c>
      <c r="C209" s="52">
        <f>'Exit Capacity'!C209</f>
        <v>7.886581390893344</v>
      </c>
      <c r="D209" s="53">
        <f>'Exit Capacity'!D209</f>
        <v>8.0308567330451979</v>
      </c>
      <c r="E209" s="53">
        <f>'Exit Capacity'!E209</f>
        <v>8.196462721362975</v>
      </c>
      <c r="F209" s="53">
        <f>'Exit Capacity'!F209</f>
        <v>8.3245599373827748</v>
      </c>
      <c r="G209" s="53">
        <f>'Exit Capacity'!G209</f>
        <v>8.4130960681640214</v>
      </c>
      <c r="H209" s="53">
        <f>'Exit Capacity'!H209</f>
        <v>8.4605690610944837</v>
      </c>
      <c r="I209" s="65">
        <f>'Exit Capacity'!I209</f>
        <v>8.4660684601371976</v>
      </c>
    </row>
    <row r="210" spans="1:9" s="5" customFormat="1" ht="15" customHeight="1" x14ac:dyDescent="0.25">
      <c r="A210" s="46" t="str">
        <f>'Exit Capacity'!A210</f>
        <v>K48.10_Almansa</v>
      </c>
      <c r="B210" s="4" t="str">
        <f>'Exit Capacity'!B210</f>
        <v>Salida Nacional / National exit</v>
      </c>
      <c r="C210" s="52">
        <f>'Exit Capacity'!C210</f>
        <v>448.47737807494957</v>
      </c>
      <c r="D210" s="53">
        <f>'Exit Capacity'!D210</f>
        <v>450.62745389933502</v>
      </c>
      <c r="E210" s="53">
        <f>'Exit Capacity'!E210</f>
        <v>452.63628131120458</v>
      </c>
      <c r="F210" s="53">
        <f>'Exit Capacity'!F210</f>
        <v>453.33282336790455</v>
      </c>
      <c r="G210" s="53">
        <f>'Exit Capacity'!G210</f>
        <v>452.50237003136453</v>
      </c>
      <c r="H210" s="53">
        <f>'Exit Capacity'!H210</f>
        <v>450.08410525073856</v>
      </c>
      <c r="I210" s="65">
        <f>'Exit Capacity'!I210</f>
        <v>445.91021621376484</v>
      </c>
    </row>
    <row r="211" spans="1:9" s="5" customFormat="1" ht="15" customHeight="1" x14ac:dyDescent="0.25">
      <c r="A211" s="46" t="str">
        <f>'Exit Capacity'!A211</f>
        <v>K48_Alcazar de San Juan</v>
      </c>
      <c r="B211" s="4" t="str">
        <f>'Exit Capacity'!B211</f>
        <v>Salida Nacional / National exit</v>
      </c>
      <c r="C211" s="52">
        <f>'Exit Capacity'!C211</f>
        <v>2735.2554513562554</v>
      </c>
      <c r="D211" s="53">
        <f>'Exit Capacity'!D211</f>
        <v>2769.8215967270385</v>
      </c>
      <c r="E211" s="53">
        <f>'Exit Capacity'!E211</f>
        <v>2808.3249042669013</v>
      </c>
      <c r="F211" s="53">
        <f>'Exit Capacity'!F211</f>
        <v>2835.9165715586096</v>
      </c>
      <c r="G211" s="53">
        <f>'Exit Capacity'!G211</f>
        <v>2851.6343542820409</v>
      </c>
      <c r="H211" s="53">
        <f>'Exit Capacity'!H211</f>
        <v>2855.0201698829701</v>
      </c>
      <c r="I211" s="65">
        <f>'Exit Capacity'!I211</f>
        <v>2845.4617067901627</v>
      </c>
    </row>
    <row r="212" spans="1:9" s="5" customFormat="1" ht="15" customHeight="1" x14ac:dyDescent="0.25">
      <c r="A212" s="46" t="str">
        <f>'Exit Capacity'!A212</f>
        <v>K50_Villacañas</v>
      </c>
      <c r="B212" s="4" t="str">
        <f>'Exit Capacity'!B212</f>
        <v>Salida Nacional / National exit</v>
      </c>
      <c r="C212" s="52">
        <f>'Exit Capacity'!C212</f>
        <v>807.2599180919774</v>
      </c>
      <c r="D212" s="53">
        <f>'Exit Capacity'!D212</f>
        <v>816.67070276837285</v>
      </c>
      <c r="E212" s="53">
        <f>'Exit Capacity'!E212</f>
        <v>827.06658590431812</v>
      </c>
      <c r="F212" s="53">
        <f>'Exit Capacity'!F212</f>
        <v>834.34929358266538</v>
      </c>
      <c r="G212" s="53">
        <f>'Exit Capacity'!G212</f>
        <v>838.2220366163906</v>
      </c>
      <c r="H212" s="53">
        <f>'Exit Capacity'!H212</f>
        <v>838.55283347256898</v>
      </c>
      <c r="I212" s="65">
        <f>'Exit Capacity'!I212</f>
        <v>835.14581544062514</v>
      </c>
    </row>
    <row r="213" spans="1:9" s="5" customFormat="1" ht="15" customHeight="1" x14ac:dyDescent="0.25">
      <c r="A213" s="46" t="str">
        <f>'Exit Capacity'!A213</f>
        <v>K54_Belmonte de Tajo</v>
      </c>
      <c r="B213" s="4" t="str">
        <f>'Exit Capacity'!B213</f>
        <v>Salida Nacional / National exit</v>
      </c>
      <c r="C213" s="52">
        <f>'Exit Capacity'!C213</f>
        <v>251.98591858780932</v>
      </c>
      <c r="D213" s="53">
        <f>'Exit Capacity'!D213</f>
        <v>255.88797167818376</v>
      </c>
      <c r="E213" s="53">
        <f>'Exit Capacity'!E213</f>
        <v>260.31326024706425</v>
      </c>
      <c r="F213" s="53">
        <f>'Exit Capacity'!F213</f>
        <v>263.63603244964321</v>
      </c>
      <c r="G213" s="53">
        <f>'Exit Capacity'!G213</f>
        <v>265.77925815325602</v>
      </c>
      <c r="H213" s="53">
        <f>'Exit Capacity'!H213</f>
        <v>266.69782052545122</v>
      </c>
      <c r="I213" s="65">
        <f>'Exit Capacity'!I213</f>
        <v>266.34906488124807</v>
      </c>
    </row>
    <row r="214" spans="1:9" s="5" customFormat="1" ht="15" customHeight="1" x14ac:dyDescent="0.25">
      <c r="A214" s="46" t="str">
        <f>'Exit Capacity'!A214</f>
        <v>M01_Almeria</v>
      </c>
      <c r="B214" s="4" t="str">
        <f>'Exit Capacity'!B214</f>
        <v>Salida Nacional / National exit</v>
      </c>
      <c r="C214" s="52">
        <f>'Exit Capacity'!C214</f>
        <v>481.11118088223969</v>
      </c>
      <c r="D214" s="53">
        <f>'Exit Capacity'!D214</f>
        <v>477.73908192949779</v>
      </c>
      <c r="E214" s="53">
        <f>'Exit Capacity'!E214</f>
        <v>472.94524663803747</v>
      </c>
      <c r="F214" s="53">
        <f>'Exit Capacity'!F214</f>
        <v>467.51340052356755</v>
      </c>
      <c r="G214" s="53">
        <f>'Exit Capacity'!G214</f>
        <v>461.12128724303403</v>
      </c>
      <c r="H214" s="53">
        <f>'Exit Capacity'!H214</f>
        <v>453.72673861549504</v>
      </c>
      <c r="I214" s="65">
        <f>'Exit Capacity'!I214</f>
        <v>445.04089159059134</v>
      </c>
    </row>
    <row r="215" spans="1:9" s="5" customFormat="1" ht="15" customHeight="1" x14ac:dyDescent="0.25">
      <c r="A215" s="46" t="str">
        <f>'Exit Capacity'!A215</f>
        <v>M05_Huercal-Overa</v>
      </c>
      <c r="B215" s="4" t="str">
        <f>'Exit Capacity'!B215</f>
        <v>Salida Nacional / National exit</v>
      </c>
      <c r="C215" s="52">
        <f>'Exit Capacity'!C215</f>
        <v>884.36967293756379</v>
      </c>
      <c r="D215" s="53">
        <f>'Exit Capacity'!D215</f>
        <v>897.34315857312686</v>
      </c>
      <c r="E215" s="53">
        <f>'Exit Capacity'!E215</f>
        <v>911.99168068701078</v>
      </c>
      <c r="F215" s="53">
        <f>'Exit Capacity'!F215</f>
        <v>922.86856814790951</v>
      </c>
      <c r="G215" s="53">
        <f>'Exit Capacity'!G215</f>
        <v>929.69180228682637</v>
      </c>
      <c r="H215" s="53">
        <f>'Exit Capacity'!H215</f>
        <v>932.30597127257613</v>
      </c>
      <c r="I215" s="65">
        <f>'Exit Capacity'!I215</f>
        <v>930.54755218562252</v>
      </c>
    </row>
    <row r="216" spans="1:9" s="5" customFormat="1" ht="15" customHeight="1" x14ac:dyDescent="0.25">
      <c r="A216" s="46" t="str">
        <f>'Exit Capacity'!A216</f>
        <v>M09_Moratalla</v>
      </c>
      <c r="B216" s="4" t="str">
        <f>'Exit Capacity'!B216</f>
        <v>Salida Nacional / National exit</v>
      </c>
      <c r="C216" s="52">
        <f>'Exit Capacity'!C216</f>
        <v>441.22102184218329</v>
      </c>
      <c r="D216" s="53">
        <f>'Exit Capacity'!D216</f>
        <v>438.12851224190041</v>
      </c>
      <c r="E216" s="53">
        <f>'Exit Capacity'!E216</f>
        <v>433.73214610058028</v>
      </c>
      <c r="F216" s="53">
        <f>'Exit Capacity'!F216</f>
        <v>428.75066824608302</v>
      </c>
      <c r="G216" s="53">
        <f>'Exit Capacity'!G216</f>
        <v>422.88854143332384</v>
      </c>
      <c r="H216" s="53">
        <f>'Exit Capacity'!H216</f>
        <v>416.10709375313979</v>
      </c>
      <c r="I216" s="65">
        <f>'Exit Capacity'!I216</f>
        <v>408.14141252979914</v>
      </c>
    </row>
    <row r="217" spans="1:9" s="5" customFormat="1" ht="15" customHeight="1" x14ac:dyDescent="0.25">
      <c r="A217" s="46" t="str">
        <f>'Exit Capacity'!A217</f>
        <v>Manzaneque (Yebenes Norte)</v>
      </c>
      <c r="B217" s="4" t="str">
        <f>'Exit Capacity'!B217</f>
        <v>Salida Nacional / National exit</v>
      </c>
      <c r="C217" s="52">
        <f>'Exit Capacity'!C217</f>
        <v>360.9663258261707</v>
      </c>
      <c r="D217" s="53">
        <f>'Exit Capacity'!D217</f>
        <v>367.03534815633429</v>
      </c>
      <c r="E217" s="53">
        <f>'Exit Capacity'!E217</f>
        <v>373.96112822595603</v>
      </c>
      <c r="F217" s="53">
        <f>'Exit Capacity'!F217</f>
        <v>379.24258601221675</v>
      </c>
      <c r="G217" s="53">
        <f>'Exit Capacity'!G217</f>
        <v>382.77713697326158</v>
      </c>
      <c r="H217" s="53">
        <f>'Exit Capacity'!H217</f>
        <v>384.49820405130743</v>
      </c>
      <c r="I217" s="65">
        <f>'Exit Capacity'!I217</f>
        <v>384.35387312949968</v>
      </c>
    </row>
    <row r="218" spans="1:9" s="5" customFormat="1" ht="15" customHeight="1" x14ac:dyDescent="0.25">
      <c r="A218" s="46" t="str">
        <f>'Exit Capacity'!A218</f>
        <v>N07_Almendralejo</v>
      </c>
      <c r="B218" s="4" t="str">
        <f>'Exit Capacity'!B218</f>
        <v>Salida Nacional / National exit</v>
      </c>
      <c r="C218" s="52">
        <f>'Exit Capacity'!C218</f>
        <v>3270.9237799458933</v>
      </c>
      <c r="D218" s="53">
        <f>'Exit Capacity'!D218</f>
        <v>3320.0933385983453</v>
      </c>
      <c r="E218" s="53">
        <f>'Exit Capacity'!E218</f>
        <v>3375.7234436690264</v>
      </c>
      <c r="F218" s="53">
        <f>'Exit Capacity'!F218</f>
        <v>3417.2430502304887</v>
      </c>
      <c r="G218" s="53">
        <f>'Exit Capacity'!G218</f>
        <v>3443.6282828475096</v>
      </c>
      <c r="H218" s="53">
        <f>'Exit Capacity'!H218</f>
        <v>3454.2995178042825</v>
      </c>
      <c r="I218" s="65">
        <f>'Exit Capacity'!I218</f>
        <v>3448.6746800460405</v>
      </c>
    </row>
    <row r="219" spans="1:9" s="5" customFormat="1" ht="15" customHeight="1" x14ac:dyDescent="0.25">
      <c r="A219" s="46" t="str">
        <f>'Exit Capacity'!A219</f>
        <v>N08_Badajoz Montijo</v>
      </c>
      <c r="B219" s="4" t="str">
        <f>'Exit Capacity'!B219</f>
        <v>Salida Nacional / National exit</v>
      </c>
      <c r="C219" s="52">
        <f>'Exit Capacity'!C219</f>
        <v>145.54714721709675</v>
      </c>
      <c r="D219" s="53">
        <f>'Exit Capacity'!D219</f>
        <v>147.35835605042811</v>
      </c>
      <c r="E219" s="53">
        <f>'Exit Capacity'!E219</f>
        <v>149.37277986435419</v>
      </c>
      <c r="F219" s="53">
        <f>'Exit Capacity'!F219</f>
        <v>150.81038881763533</v>
      </c>
      <c r="G219" s="53">
        <f>'Exit Capacity'!G219</f>
        <v>151.61952539809062</v>
      </c>
      <c r="H219" s="53">
        <f>'Exit Capacity'!H219</f>
        <v>151.77592853992724</v>
      </c>
      <c r="I219" s="65">
        <f>'Exit Capacity'!I219</f>
        <v>151.24647745495247</v>
      </c>
    </row>
    <row r="220" spans="1:9" s="5" customFormat="1" ht="15" customHeight="1" x14ac:dyDescent="0.25">
      <c r="A220" s="46" t="str">
        <f>'Exit Capacity'!A220</f>
        <v>N09_Agraz</v>
      </c>
      <c r="B220" s="4" t="str">
        <f>'Exit Capacity'!B220</f>
        <v>Salida Nacional / National exit</v>
      </c>
      <c r="C220" s="52">
        <f>'Exit Capacity'!C220</f>
        <v>501.9371558500668</v>
      </c>
      <c r="D220" s="53">
        <f>'Exit Capacity'!D220</f>
        <v>505.52816019366742</v>
      </c>
      <c r="E220" s="53">
        <f>'Exit Capacity'!E220</f>
        <v>509.22606076242755</v>
      </c>
      <c r="F220" s="53">
        <f>'Exit Capacity'!F220</f>
        <v>511.29466532632983</v>
      </c>
      <c r="G220" s="53">
        <f>'Exit Capacity'!G220</f>
        <v>511.51284605202176</v>
      </c>
      <c r="H220" s="53">
        <f>'Exit Capacity'!H220</f>
        <v>509.8077240818352</v>
      </c>
      <c r="I220" s="65">
        <f>'Exit Capacity'!I220</f>
        <v>506.01418807543894</v>
      </c>
    </row>
    <row r="221" spans="1:9" s="5" customFormat="1" ht="15" customHeight="1" x14ac:dyDescent="0.25">
      <c r="A221" s="46" t="str">
        <f>'Exit Capacity'!A221</f>
        <v>N10.1_Badajoz</v>
      </c>
      <c r="B221" s="4" t="str">
        <f>'Exit Capacity'!B221</f>
        <v>Salida Nacional / National exit</v>
      </c>
      <c r="C221" s="52">
        <f>'Exit Capacity'!C221</f>
        <v>1588.8778439832486</v>
      </c>
      <c r="D221" s="53">
        <f>'Exit Capacity'!D221</f>
        <v>1600.2451380213474</v>
      </c>
      <c r="E221" s="53">
        <f>'Exit Capacity'!E221</f>
        <v>1611.950811160857</v>
      </c>
      <c r="F221" s="53">
        <f>'Exit Capacity'!F221</f>
        <v>1618.4989615044606</v>
      </c>
      <c r="G221" s="53">
        <f>'Exit Capacity'!G221</f>
        <v>1619.1896107560565</v>
      </c>
      <c r="H221" s="53">
        <f>'Exit Capacity'!H221</f>
        <v>1613.7920615048358</v>
      </c>
      <c r="I221" s="65">
        <f>'Exit Capacity'!I221</f>
        <v>1601.7836551920816</v>
      </c>
    </row>
    <row r="222" spans="1:9" s="5" customFormat="1" ht="15" customHeight="1" x14ac:dyDescent="0.25">
      <c r="A222" s="46" t="str">
        <f>'Exit Capacity'!A222</f>
        <v>O01_Oviedo</v>
      </c>
      <c r="B222" s="4" t="str">
        <f>'Exit Capacity'!B222</f>
        <v>Salida Nacional / National exit</v>
      </c>
      <c r="C222" s="52">
        <f>'Exit Capacity'!C222</f>
        <v>23023.86759057231</v>
      </c>
      <c r="D222" s="53">
        <f>'Exit Capacity'!D222</f>
        <v>22961.122388360895</v>
      </c>
      <c r="E222" s="53">
        <f>'Exit Capacity'!E222</f>
        <v>22890.990903588077</v>
      </c>
      <c r="F222" s="53">
        <f>'Exit Capacity'!F222</f>
        <v>22681.364995792057</v>
      </c>
      <c r="G222" s="53">
        <f>'Exit Capacity'!G222</f>
        <v>22115.158748018472</v>
      </c>
      <c r="H222" s="53">
        <f>'Exit Capacity'!H222</f>
        <v>21064.781910149653</v>
      </c>
      <c r="I222" s="65">
        <f>'Exit Capacity'!I222</f>
        <v>18547.573109938541</v>
      </c>
    </row>
    <row r="223" spans="1:9" s="5" customFormat="1" ht="15" customHeight="1" x14ac:dyDescent="0.25">
      <c r="A223" s="46" t="str">
        <f>'Exit Capacity'!A223</f>
        <v>O01A_Soto de Ribera</v>
      </c>
      <c r="B223" s="4" t="str">
        <f>'Exit Capacity'!B223</f>
        <v>Salida Nacional / National exit</v>
      </c>
      <c r="C223" s="52">
        <f>'Exit Capacity'!C223</f>
        <v>25464.396203557844</v>
      </c>
      <c r="D223" s="53">
        <f>'Exit Capacity'!D223</f>
        <v>25395.000013595469</v>
      </c>
      <c r="E223" s="53">
        <f>'Exit Capacity'!E223</f>
        <v>25317.434595553801</v>
      </c>
      <c r="F223" s="53">
        <f>'Exit Capacity'!F223</f>
        <v>25085.58835383748</v>
      </c>
      <c r="G223" s="53">
        <f>'Exit Capacity'!G223</f>
        <v>24459.364277039014</v>
      </c>
      <c r="H223" s="53">
        <f>'Exit Capacity'!H223</f>
        <v>23297.647556018426</v>
      </c>
      <c r="I223" s="65">
        <f>'Exit Capacity'!I223</f>
        <v>20513.614770757562</v>
      </c>
    </row>
    <row r="224" spans="1:9" s="5" customFormat="1" ht="15" customHeight="1" x14ac:dyDescent="0.25">
      <c r="A224" s="46" t="str">
        <f>'Exit Capacity'!A224</f>
        <v>O02_Mieres</v>
      </c>
      <c r="B224" s="4" t="str">
        <f>'Exit Capacity'!B224</f>
        <v>Salida Nacional / National exit</v>
      </c>
      <c r="C224" s="52">
        <f>'Exit Capacity'!C224</f>
        <v>0</v>
      </c>
      <c r="D224" s="53">
        <f>'Exit Capacity'!D224</f>
        <v>0</v>
      </c>
      <c r="E224" s="53">
        <f>'Exit Capacity'!E224</f>
        <v>0</v>
      </c>
      <c r="F224" s="53">
        <f>'Exit Capacity'!F224</f>
        <v>0</v>
      </c>
      <c r="G224" s="53">
        <f>'Exit Capacity'!G224</f>
        <v>0</v>
      </c>
      <c r="H224" s="53">
        <f>'Exit Capacity'!H224</f>
        <v>0</v>
      </c>
      <c r="I224" s="65">
        <f>'Exit Capacity'!I224</f>
        <v>0</v>
      </c>
    </row>
    <row r="225" spans="1:9" s="5" customFormat="1" ht="15" customHeight="1" x14ac:dyDescent="0.25">
      <c r="A225" s="46" t="str">
        <f>'Exit Capacity'!A225</f>
        <v>O03_Pola de Lena</v>
      </c>
      <c r="B225" s="4" t="str">
        <f>'Exit Capacity'!B225</f>
        <v>Salida Nacional / National exit</v>
      </c>
      <c r="C225" s="52">
        <f>'Exit Capacity'!C225</f>
        <v>107.57765424910035</v>
      </c>
      <c r="D225" s="53">
        <f>'Exit Capacity'!D225</f>
        <v>106.82364455311573</v>
      </c>
      <c r="E225" s="53">
        <f>'Exit Capacity'!E225</f>
        <v>105.75173108279029</v>
      </c>
      <c r="F225" s="53">
        <f>'Exit Capacity'!F225</f>
        <v>104.53715680878315</v>
      </c>
      <c r="G225" s="53">
        <f>'Exit Capacity'!G225</f>
        <v>103.10786441288967</v>
      </c>
      <c r="H225" s="53">
        <f>'Exit Capacity'!H225</f>
        <v>101.45442498518229</v>
      </c>
      <c r="I225" s="65">
        <f>'Exit Capacity'!I225</f>
        <v>99.512248030591039</v>
      </c>
    </row>
    <row r="226" spans="1:9" s="5" customFormat="1" ht="15" customHeight="1" x14ac:dyDescent="0.25">
      <c r="A226" s="46" t="str">
        <f>'Exit Capacity'!A226</f>
        <v>O04A_Pola de Gordon</v>
      </c>
      <c r="B226" s="4" t="str">
        <f>'Exit Capacity'!B226</f>
        <v>Salida Nacional / National exit</v>
      </c>
      <c r="C226" s="52">
        <f>'Exit Capacity'!C226</f>
        <v>18.533583790775296</v>
      </c>
      <c r="D226" s="53">
        <f>'Exit Capacity'!D226</f>
        <v>18.403682260786276</v>
      </c>
      <c r="E226" s="53">
        <f>'Exit Capacity'!E226</f>
        <v>18.219011956740271</v>
      </c>
      <c r="F226" s="53">
        <f>'Exit Capacity'!F226</f>
        <v>18.009763909508198</v>
      </c>
      <c r="G226" s="53">
        <f>'Exit Capacity'!G226</f>
        <v>17.763524013632875</v>
      </c>
      <c r="H226" s="53">
        <f>'Exit Capacity'!H226</f>
        <v>17.478667847263711</v>
      </c>
      <c r="I226" s="65">
        <f>'Exit Capacity'!I226</f>
        <v>17.144067696556942</v>
      </c>
    </row>
    <row r="227" spans="1:9" s="5" customFormat="1" ht="15" customHeight="1" x14ac:dyDescent="0.25">
      <c r="A227" s="46" t="str">
        <f>'Exit Capacity'!A227</f>
        <v>O05_La Robla</v>
      </c>
      <c r="B227" s="4" t="str">
        <f>'Exit Capacity'!B227</f>
        <v>Salida Nacional / National exit</v>
      </c>
      <c r="C227" s="52">
        <f>'Exit Capacity'!C227</f>
        <v>762.12321881852063</v>
      </c>
      <c r="D227" s="53">
        <f>'Exit Capacity'!D227</f>
        <v>773.82593994912759</v>
      </c>
      <c r="E227" s="53">
        <f>'Exit Capacity'!E227</f>
        <v>787.09506568072584</v>
      </c>
      <c r="F227" s="53">
        <f>'Exit Capacity'!F227</f>
        <v>797.05352478326813</v>
      </c>
      <c r="G227" s="53">
        <f>'Exit Capacity'!G227</f>
        <v>803.46772121948743</v>
      </c>
      <c r="H227" s="53">
        <f>'Exit Capacity'!H227</f>
        <v>806.20168119505388</v>
      </c>
      <c r="I227" s="65">
        <f>'Exit Capacity'!I227</f>
        <v>805.12586215840133</v>
      </c>
    </row>
    <row r="228" spans="1:9" s="5" customFormat="1" ht="15" customHeight="1" x14ac:dyDescent="0.25">
      <c r="A228" s="46" t="str">
        <f>'Exit Capacity'!A228</f>
        <v>O06_ Leon</v>
      </c>
      <c r="B228" s="4" t="str">
        <f>'Exit Capacity'!B228</f>
        <v>Salida Nacional / National exit</v>
      </c>
      <c r="C228" s="52">
        <f>'Exit Capacity'!C228</f>
        <v>6269.8929040834182</v>
      </c>
      <c r="D228" s="53">
        <f>'Exit Capacity'!D228</f>
        <v>6270.7776134642372</v>
      </c>
      <c r="E228" s="53">
        <f>'Exit Capacity'!E228</f>
        <v>6263.5483057854972</v>
      </c>
      <c r="F228" s="53">
        <f>'Exit Capacity'!F228</f>
        <v>6242.5458128092596</v>
      </c>
      <c r="G228" s="53">
        <f>'Exit Capacity'!G228</f>
        <v>6204.4298714403194</v>
      </c>
      <c r="H228" s="53">
        <f>'Exit Capacity'!H228</f>
        <v>6148.4992969012237</v>
      </c>
      <c r="I228" s="65">
        <f>'Exit Capacity'!I228</f>
        <v>6071.9589030575398</v>
      </c>
    </row>
    <row r="229" spans="1:9" s="5" customFormat="1" ht="15" customHeight="1" x14ac:dyDescent="0.25">
      <c r="A229" s="46" t="str">
        <f>'Exit Capacity'!A229</f>
        <v>O07_Villamañan</v>
      </c>
      <c r="B229" s="4" t="str">
        <f>'Exit Capacity'!B229</f>
        <v>Salida Nacional / National exit</v>
      </c>
      <c r="C229" s="52">
        <f>'Exit Capacity'!C229</f>
        <v>3936.4514860946806</v>
      </c>
      <c r="D229" s="53">
        <f>'Exit Capacity'!D229</f>
        <v>3968.1448102841605</v>
      </c>
      <c r="E229" s="53">
        <f>'Exit Capacity'!E229</f>
        <v>4001.4662498609141</v>
      </c>
      <c r="F229" s="53">
        <f>'Exit Capacity'!F229</f>
        <v>4021.5312882191165</v>
      </c>
      <c r="G229" s="53">
        <f>'Exit Capacity'!G229</f>
        <v>4026.6628811250939</v>
      </c>
      <c r="H229" s="53">
        <f>'Exit Capacity'!H229</f>
        <v>4016.2751285350282</v>
      </c>
      <c r="I229" s="65">
        <f>'Exit Capacity'!I229</f>
        <v>3989.1408147609536</v>
      </c>
    </row>
    <row r="230" spans="1:9" s="5" customFormat="1" ht="15" customHeight="1" x14ac:dyDescent="0.25">
      <c r="A230" s="46" t="str">
        <f>'Exit Capacity'!A230</f>
        <v>O09_Benavente</v>
      </c>
      <c r="B230" s="4" t="str">
        <f>'Exit Capacity'!B230</f>
        <v>Salida Nacional / National exit</v>
      </c>
      <c r="C230" s="52">
        <f>'Exit Capacity'!C230</f>
        <v>670.21244394693963</v>
      </c>
      <c r="D230" s="53">
        <f>'Exit Capacity'!D230</f>
        <v>672.83048166378558</v>
      </c>
      <c r="E230" s="53">
        <f>'Exit Capacity'!E230</f>
        <v>675.10432776473522</v>
      </c>
      <c r="F230" s="53">
        <f>'Exit Capacity'!F230</f>
        <v>675.49773657622745</v>
      </c>
      <c r="G230" s="53">
        <f>'Exit Capacity'!G230</f>
        <v>673.68020891185961</v>
      </c>
      <c r="H230" s="53">
        <f>'Exit Capacity'!H230</f>
        <v>669.56327808139531</v>
      </c>
      <c r="I230" s="65">
        <f>'Exit Capacity'!I230</f>
        <v>662.88475622959265</v>
      </c>
    </row>
    <row r="231" spans="1:9" s="5" customFormat="1" ht="15" customHeight="1" x14ac:dyDescent="0.25">
      <c r="A231" s="46" t="str">
        <f>'Exit Capacity'!A231</f>
        <v>O11_Coreses</v>
      </c>
      <c r="B231" s="4" t="str">
        <f>'Exit Capacity'!B231</f>
        <v>Salida Nacional / National exit</v>
      </c>
      <c r="C231" s="52">
        <f>'Exit Capacity'!C231</f>
        <v>1754.6777410183613</v>
      </c>
      <c r="D231" s="53">
        <f>'Exit Capacity'!D231</f>
        <v>1742.3792387012099</v>
      </c>
      <c r="E231" s="53">
        <f>'Exit Capacity'!E231</f>
        <v>1724.8954710934636</v>
      </c>
      <c r="F231" s="53">
        <f>'Exit Capacity'!F231</f>
        <v>1705.0847914658987</v>
      </c>
      <c r="G231" s="53">
        <f>'Exit Capacity'!G231</f>
        <v>1681.771887220247</v>
      </c>
      <c r="H231" s="53">
        <f>'Exit Capacity'!H231</f>
        <v>1654.8029652803586</v>
      </c>
      <c r="I231" s="65">
        <f>'Exit Capacity'!I231</f>
        <v>1623.1245029163349</v>
      </c>
    </row>
    <row r="232" spans="1:9" s="5" customFormat="1" ht="15" customHeight="1" x14ac:dyDescent="0.25">
      <c r="A232" s="46" t="str">
        <f>'Exit Capacity'!A232</f>
        <v>O12_Santa Clara de Avedino</v>
      </c>
      <c r="B232" s="4" t="str">
        <f>'Exit Capacity'!B232</f>
        <v>Salida Nacional / National exit</v>
      </c>
      <c r="C232" s="52">
        <f>'Exit Capacity'!C232</f>
        <v>9.9951643486857069</v>
      </c>
      <c r="D232" s="53">
        <f>'Exit Capacity'!D232</f>
        <v>9.9277793668012375</v>
      </c>
      <c r="E232" s="53">
        <f>'Exit Capacity'!E232</f>
        <v>9.8314550182125817</v>
      </c>
      <c r="F232" s="53">
        <f>'Exit Capacity'!F232</f>
        <v>9.7215138321978376</v>
      </c>
      <c r="G232" s="53">
        <f>'Exit Capacity'!G232</f>
        <v>9.591304115636639</v>
      </c>
      <c r="H232" s="53">
        <f>'Exit Capacity'!H232</f>
        <v>9.4399389651608594</v>
      </c>
      <c r="I232" s="65">
        <f>'Exit Capacity'!I232</f>
        <v>9.2614683954474035</v>
      </c>
    </row>
    <row r="233" spans="1:9" s="5" customFormat="1" ht="15" customHeight="1" x14ac:dyDescent="0.25">
      <c r="A233" s="46" t="str">
        <f>'Exit Capacity'!A233</f>
        <v>O14_Doñinos de Salamanca</v>
      </c>
      <c r="B233" s="4" t="str">
        <f>'Exit Capacity'!B233</f>
        <v>Salida Nacional / National exit</v>
      </c>
      <c r="C233" s="52">
        <f>'Exit Capacity'!C233</f>
        <v>8645.9238806134017</v>
      </c>
      <c r="D233" s="53">
        <f>'Exit Capacity'!D233</f>
        <v>8660.5255572199239</v>
      </c>
      <c r="E233" s="53">
        <f>'Exit Capacity'!E233</f>
        <v>8669.4724567439753</v>
      </c>
      <c r="F233" s="53">
        <f>'Exit Capacity'!F233</f>
        <v>8662.0952711277114</v>
      </c>
      <c r="G233" s="53">
        <f>'Exit Capacity'!G233</f>
        <v>8634.3205660650474</v>
      </c>
      <c r="H233" s="53">
        <f>'Exit Capacity'!H233</f>
        <v>8585.1251762471929</v>
      </c>
      <c r="I233" s="65">
        <f>'Exit Capacity'!I233</f>
        <v>8511.4541585085462</v>
      </c>
    </row>
    <row r="234" spans="1:9" s="5" customFormat="1" ht="15" customHeight="1" x14ac:dyDescent="0.25">
      <c r="A234" s="46" t="str">
        <f>'Exit Capacity'!A234</f>
        <v>O14A_Barbadillo</v>
      </c>
      <c r="B234" s="4" t="str">
        <f>'Exit Capacity'!B234</f>
        <v>Salida Nacional / National exit</v>
      </c>
      <c r="C234" s="52">
        <f>'Exit Capacity'!C234</f>
        <v>284.95084748890281</v>
      </c>
      <c r="D234" s="53">
        <f>'Exit Capacity'!D234</f>
        <v>289.9260614474378</v>
      </c>
      <c r="E234" s="53">
        <f>'Exit Capacity'!E234</f>
        <v>295.61882527734628</v>
      </c>
      <c r="F234" s="53">
        <f>'Exit Capacity'!F234</f>
        <v>299.98856545143246</v>
      </c>
      <c r="G234" s="53">
        <f>'Exit Capacity'!G234</f>
        <v>302.95728329522967</v>
      </c>
      <c r="H234" s="53">
        <f>'Exit Capacity'!H234</f>
        <v>304.47167345737887</v>
      </c>
      <c r="I234" s="65">
        <f>'Exit Capacity'!I234</f>
        <v>304.49428596713091</v>
      </c>
    </row>
    <row r="235" spans="1:9" s="5" customFormat="1" ht="15" customHeight="1" x14ac:dyDescent="0.25">
      <c r="A235" s="46" t="str">
        <f>'Exit Capacity'!A235</f>
        <v>O16_Monleon</v>
      </c>
      <c r="B235" s="4" t="str">
        <f>'Exit Capacity'!B235</f>
        <v>Salida Nacional / National exit</v>
      </c>
      <c r="C235" s="52">
        <f>'Exit Capacity'!C235</f>
        <v>436.19301134712435</v>
      </c>
      <c r="D235" s="53">
        <f>'Exit Capacity'!D235</f>
        <v>433.57238463651225</v>
      </c>
      <c r="E235" s="53">
        <f>'Exit Capacity'!E235</f>
        <v>429.76042884135563</v>
      </c>
      <c r="F235" s="53">
        <f>'Exit Capacity'!F235</f>
        <v>425.31084028763809</v>
      </c>
      <c r="G235" s="53">
        <f>'Exit Capacity'!G235</f>
        <v>419.93851771247569</v>
      </c>
      <c r="H235" s="53">
        <f>'Exit Capacity'!H235</f>
        <v>413.60345575205616</v>
      </c>
      <c r="I235" s="65">
        <f>'Exit Capacity'!I235</f>
        <v>406.05212946670952</v>
      </c>
    </row>
    <row r="236" spans="1:9" s="5" customFormat="1" ht="15" customHeight="1" x14ac:dyDescent="0.25">
      <c r="A236" s="46" t="str">
        <f>'Exit Capacity'!A236</f>
        <v>O17_Valdehijaderos</v>
      </c>
      <c r="B236" s="4" t="str">
        <f>'Exit Capacity'!B236</f>
        <v>Salida Nacional / National exit</v>
      </c>
      <c r="C236" s="52">
        <f>'Exit Capacity'!C236</f>
        <v>363.61641416501118</v>
      </c>
      <c r="D236" s="53">
        <f>'Exit Capacity'!D236</f>
        <v>364.32022043825685</v>
      </c>
      <c r="E236" s="53">
        <f>'Exit Capacity'!E236</f>
        <v>364.67700254906333</v>
      </c>
      <c r="F236" s="53">
        <f>'Exit Capacity'!F236</f>
        <v>364.11070992892007</v>
      </c>
      <c r="G236" s="53">
        <f>'Exit Capacity'!G236</f>
        <v>362.43043420697512</v>
      </c>
      <c r="H236" s="53">
        <f>'Exit Capacity'!H236</f>
        <v>359.59109033863234</v>
      </c>
      <c r="I236" s="65">
        <f>'Exit Capacity'!I236</f>
        <v>355.43669684401971</v>
      </c>
    </row>
    <row r="237" spans="1:9" s="5" customFormat="1" ht="15" customHeight="1" x14ac:dyDescent="0.25">
      <c r="A237" s="46" t="str">
        <f>'Exit Capacity'!A237</f>
        <v>O19_Plasencia</v>
      </c>
      <c r="B237" s="4" t="str">
        <f>'Exit Capacity'!B237</f>
        <v>Salida Nacional / National exit</v>
      </c>
      <c r="C237" s="52">
        <f>'Exit Capacity'!C237</f>
        <v>347.25105704083654</v>
      </c>
      <c r="D237" s="53">
        <f>'Exit Capacity'!D237</f>
        <v>344.8171811046368</v>
      </c>
      <c r="E237" s="53">
        <f>'Exit Capacity'!E237</f>
        <v>341.35714018605609</v>
      </c>
      <c r="F237" s="53">
        <f>'Exit Capacity'!F237</f>
        <v>337.43660293835796</v>
      </c>
      <c r="G237" s="53">
        <f>'Exit Capacity'!G237</f>
        <v>332.8229747759035</v>
      </c>
      <c r="H237" s="53">
        <f>'Exit Capacity'!H237</f>
        <v>327.48582001981543</v>
      </c>
      <c r="I237" s="65">
        <f>'Exit Capacity'!I237</f>
        <v>321.21664632245529</v>
      </c>
    </row>
    <row r="238" spans="1:9" s="5" customFormat="1" ht="15" customHeight="1" x14ac:dyDescent="0.25">
      <c r="A238" s="46" t="str">
        <f>'Exit Capacity'!A238</f>
        <v>O22_Caceres</v>
      </c>
      <c r="B238" s="4" t="str">
        <f>'Exit Capacity'!B238</f>
        <v>Salida Nacional / National exit</v>
      </c>
      <c r="C238" s="52">
        <f>'Exit Capacity'!C238</f>
        <v>775.54159656683692</v>
      </c>
      <c r="D238" s="53">
        <f>'Exit Capacity'!D238</f>
        <v>770.10584053058108</v>
      </c>
      <c r="E238" s="53">
        <f>'Exit Capacity'!E238</f>
        <v>762.3782739651981</v>
      </c>
      <c r="F238" s="53">
        <f>'Exit Capacity'!F238</f>
        <v>753.62224671969432</v>
      </c>
      <c r="G238" s="53">
        <f>'Exit Capacity'!G238</f>
        <v>743.31828801740323</v>
      </c>
      <c r="H238" s="53">
        <f>'Exit Capacity'!H238</f>
        <v>731.39842359443037</v>
      </c>
      <c r="I238" s="65">
        <f>'Exit Capacity'!I238</f>
        <v>717.3970119937344</v>
      </c>
    </row>
    <row r="239" spans="1:9" s="5" customFormat="1" ht="15" customHeight="1" x14ac:dyDescent="0.25">
      <c r="A239" s="46" t="str">
        <f>'Exit Capacity'!A239</f>
        <v>O24_Merida</v>
      </c>
      <c r="B239" s="4" t="str">
        <f>'Exit Capacity'!B239</f>
        <v>Salida Nacional / National exit</v>
      </c>
      <c r="C239" s="52">
        <f>'Exit Capacity'!C239</f>
        <v>3423.9483970651609</v>
      </c>
      <c r="D239" s="53">
        <f>'Exit Capacity'!D239</f>
        <v>3464.8057050230186</v>
      </c>
      <c r="E239" s="53">
        <f>'Exit Capacity'!E239</f>
        <v>3510.0519591616721</v>
      </c>
      <c r="F239" s="53">
        <f>'Exit Capacity'!F239</f>
        <v>3541.9661611112956</v>
      </c>
      <c r="G239" s="53">
        <f>'Exit Capacity'!G239</f>
        <v>3559.3047442780235</v>
      </c>
      <c r="H239" s="53">
        <f>'Exit Capacity'!H239</f>
        <v>3561.5040888362992</v>
      </c>
      <c r="I239" s="65">
        <f>'Exit Capacity'!I239</f>
        <v>3547.7514829643405</v>
      </c>
    </row>
    <row r="240" spans="1:9" s="5" customFormat="1" ht="15" customHeight="1" x14ac:dyDescent="0.25">
      <c r="A240" s="46" t="str">
        <f>'Exit Capacity'!A240</f>
        <v>P01_Toro</v>
      </c>
      <c r="B240" s="4" t="str">
        <f>'Exit Capacity'!B240</f>
        <v>Salida Nacional / National exit</v>
      </c>
      <c r="C240" s="52">
        <f>'Exit Capacity'!C240</f>
        <v>1426.3629033971933</v>
      </c>
      <c r="D240" s="53">
        <f>'Exit Capacity'!D240</f>
        <v>1448.5515418093414</v>
      </c>
      <c r="E240" s="53">
        <f>'Exit Capacity'!E240</f>
        <v>1473.7245662525838</v>
      </c>
      <c r="F240" s="53">
        <f>'Exit Capacity'!F240</f>
        <v>1492.6431044352353</v>
      </c>
      <c r="G240" s="53">
        <f>'Exit Capacity'!G240</f>
        <v>1504.87276519695</v>
      </c>
      <c r="H240" s="53">
        <f>'Exit Capacity'!H240</f>
        <v>1510.1577544497034</v>
      </c>
      <c r="I240" s="65">
        <f>'Exit Capacity'!I240</f>
        <v>1508.2585640238194</v>
      </c>
    </row>
    <row r="241" spans="1:9" s="5" customFormat="1" ht="15" customHeight="1" x14ac:dyDescent="0.25">
      <c r="A241" s="46" t="str">
        <f>'Exit Capacity'!A241</f>
        <v>P03_Tordesillas</v>
      </c>
      <c r="B241" s="4" t="str">
        <f>'Exit Capacity'!B241</f>
        <v>Salida Nacional / National exit</v>
      </c>
      <c r="C241" s="52">
        <f>'Exit Capacity'!C241</f>
        <v>22704.359176140406</v>
      </c>
      <c r="D241" s="53">
        <f>'Exit Capacity'!D241</f>
        <v>22730.70006020341</v>
      </c>
      <c r="E241" s="53">
        <f>'Exit Capacity'!E241</f>
        <v>22741.336457431484</v>
      </c>
      <c r="F241" s="53">
        <f>'Exit Capacity'!F241</f>
        <v>22713.329049191565</v>
      </c>
      <c r="G241" s="53">
        <f>'Exit Capacity'!G241</f>
        <v>22636.868392318032</v>
      </c>
      <c r="H241" s="53">
        <f>'Exit Capacity'!H241</f>
        <v>22509.622127971303</v>
      </c>
      <c r="I241" s="65">
        <f>'Exit Capacity'!I241</f>
        <v>22324.002968541372</v>
      </c>
    </row>
    <row r="242" spans="1:9" s="5" customFormat="1" ht="15" customHeight="1" x14ac:dyDescent="0.25">
      <c r="A242" s="46" t="str">
        <f>'Exit Capacity'!A242</f>
        <v>P04_Boecillo</v>
      </c>
      <c r="B242" s="4" t="str">
        <f>'Exit Capacity'!B242</f>
        <v>Salida Nacional / National exit</v>
      </c>
      <c r="C242" s="52">
        <f>'Exit Capacity'!C242</f>
        <v>5147.9701413281637</v>
      </c>
      <c r="D242" s="53">
        <f>'Exit Capacity'!D242</f>
        <v>5176.4288294425542</v>
      </c>
      <c r="E242" s="53">
        <f>'Exit Capacity'!E242</f>
        <v>5207.2601507589179</v>
      </c>
      <c r="F242" s="53">
        <f>'Exit Capacity'!F242</f>
        <v>5227.5544743770679</v>
      </c>
      <c r="G242" s="53">
        <f>'Exit Capacity'!G242</f>
        <v>5235.9979543058407</v>
      </c>
      <c r="H242" s="53">
        <f>'Exit Capacity'!H242</f>
        <v>5232.1257246722571</v>
      </c>
      <c r="I242" s="65">
        <f>'Exit Capacity'!I242</f>
        <v>5214.9807701847894</v>
      </c>
    </row>
    <row r="243" spans="1:9" s="5" customFormat="1" ht="15" customHeight="1" x14ac:dyDescent="0.25">
      <c r="A243" s="46" t="str">
        <f>'Exit Capacity'!A243</f>
        <v>P04A_La Parrilla</v>
      </c>
      <c r="B243" s="4" t="str">
        <f>'Exit Capacity'!B243</f>
        <v>Salida Nacional / National exit</v>
      </c>
      <c r="C243" s="52">
        <f>'Exit Capacity'!C243</f>
        <v>192.62101647310556</v>
      </c>
      <c r="D243" s="53">
        <f>'Exit Capacity'!D243</f>
        <v>192.51054108051795</v>
      </c>
      <c r="E243" s="53">
        <f>'Exit Capacity'!E243</f>
        <v>192.10812672630854</v>
      </c>
      <c r="F243" s="53">
        <f>'Exit Capacity'!F243</f>
        <v>191.28224022367291</v>
      </c>
      <c r="G243" s="53">
        <f>'Exit Capacity'!G243</f>
        <v>189.92392683236443</v>
      </c>
      <c r="H243" s="53">
        <f>'Exit Capacity'!H243</f>
        <v>188.01126710069477</v>
      </c>
      <c r="I243" s="65">
        <f>'Exit Capacity'!I243</f>
        <v>185.45236859236141</v>
      </c>
    </row>
    <row r="244" spans="1:9" s="5" customFormat="1" ht="15" customHeight="1" x14ac:dyDescent="0.25">
      <c r="A244" s="46" t="str">
        <f>'Exit Capacity'!A244</f>
        <v>P06_Peñafiel</v>
      </c>
      <c r="B244" s="4" t="str">
        <f>'Exit Capacity'!B244</f>
        <v>Salida Nacional / National exit</v>
      </c>
      <c r="C244" s="52">
        <f>'Exit Capacity'!C244</f>
        <v>180.33940164905471</v>
      </c>
      <c r="D244" s="53">
        <f>'Exit Capacity'!D244</f>
        <v>180.75541578577867</v>
      </c>
      <c r="E244" s="53">
        <f>'Exit Capacity'!E244</f>
        <v>181.01429606260257</v>
      </c>
      <c r="F244" s="53">
        <f>'Exit Capacity'!F244</f>
        <v>180.80629175544789</v>
      </c>
      <c r="G244" s="53">
        <f>'Exit Capacity'!G244</f>
        <v>180.03780365862775</v>
      </c>
      <c r="H244" s="53">
        <f>'Exit Capacity'!H244</f>
        <v>178.68619932295482</v>
      </c>
      <c r="I244" s="65">
        <f>'Exit Capacity'!I244</f>
        <v>176.6754013570237</v>
      </c>
    </row>
    <row r="245" spans="1:9" s="5" customFormat="1" ht="15" customHeight="1" x14ac:dyDescent="0.25">
      <c r="A245" s="46" t="str">
        <f>'Exit Capacity'!A245</f>
        <v>Q03B_Brihuega</v>
      </c>
      <c r="B245" s="4" t="str">
        <f>'Exit Capacity'!B245</f>
        <v>Salida Nacional / National exit</v>
      </c>
      <c r="C245" s="52">
        <f>'Exit Capacity'!C245</f>
        <v>17.525396957033465</v>
      </c>
      <c r="D245" s="53">
        <f>'Exit Capacity'!D245</f>
        <v>17.402561789044171</v>
      </c>
      <c r="E245" s="53">
        <f>'Exit Capacity'!E245</f>
        <v>17.227937149734359</v>
      </c>
      <c r="F245" s="53">
        <f>'Exit Capacity'!F245</f>
        <v>17.03007174325796</v>
      </c>
      <c r="G245" s="53">
        <f>'Exit Capacity'!G245</f>
        <v>16.797226764618614</v>
      </c>
      <c r="H245" s="53">
        <f>'Exit Capacity'!H245</f>
        <v>16.52786615699759</v>
      </c>
      <c r="I245" s="65">
        <f>'Exit Capacity'!I245</f>
        <v>16.21146753009317</v>
      </c>
    </row>
    <row r="246" spans="1:9" s="5" customFormat="1" ht="15" customHeight="1" x14ac:dyDescent="0.25">
      <c r="A246" s="46" t="str">
        <f>'Exit Capacity'!A246</f>
        <v>Ribadeo</v>
      </c>
      <c r="B246" s="4" t="str">
        <f>'Exit Capacity'!B246</f>
        <v>Salida Nacional / National exit</v>
      </c>
      <c r="C246" s="52">
        <f>'Exit Capacity'!C246</f>
        <v>11257.348864755557</v>
      </c>
      <c r="D246" s="53">
        <f>'Exit Capacity'!D246</f>
        <v>11271.165356999119</v>
      </c>
      <c r="E246" s="53">
        <f>'Exit Capacity'!E246</f>
        <v>11289.481643376022</v>
      </c>
      <c r="F246" s="53">
        <f>'Exit Capacity'!F246</f>
        <v>11307.5465782753</v>
      </c>
      <c r="G246" s="53">
        <f>'Exit Capacity'!G246</f>
        <v>11325.212565092868</v>
      </c>
      <c r="H246" s="53">
        <f>'Exit Capacity'!H246</f>
        <v>11342.460361863072</v>
      </c>
      <c r="I246" s="65">
        <f>'Exit Capacity'!I246</f>
        <v>11359.157675272472</v>
      </c>
    </row>
    <row r="247" spans="1:9" s="5" customFormat="1" ht="15" customHeight="1" x14ac:dyDescent="0.25">
      <c r="A247" s="46" t="str">
        <f>'Exit Capacity'!A247</f>
        <v>RibaRojaTuria</v>
      </c>
      <c r="B247" s="4" t="str">
        <f>'Exit Capacity'!B247</f>
        <v>Salida Nacional / National exit</v>
      </c>
      <c r="C247" s="52">
        <f>'Exit Capacity'!C247</f>
        <v>19214.528284235625</v>
      </c>
      <c r="D247" s="53">
        <f>'Exit Capacity'!D247</f>
        <v>19289.748326449047</v>
      </c>
      <c r="E247" s="53">
        <f>'Exit Capacity'!E247</f>
        <v>19355.137027371136</v>
      </c>
      <c r="F247" s="53">
        <f>'Exit Capacity'!F247</f>
        <v>19366.592833064882</v>
      </c>
      <c r="G247" s="53">
        <f>'Exit Capacity'!G247</f>
        <v>19314.643193745746</v>
      </c>
      <c r="H247" s="53">
        <f>'Exit Capacity'!H247</f>
        <v>19196.751169344308</v>
      </c>
      <c r="I247" s="65">
        <f>'Exit Capacity'!I247</f>
        <v>19005.403133502085</v>
      </c>
    </row>
    <row r="248" spans="1:9" s="5" customFormat="1" ht="15" customHeight="1" x14ac:dyDescent="0.25">
      <c r="A248" s="46" t="str">
        <f>'Exit Capacity'!A248</f>
        <v>Sant Adria del Besos</v>
      </c>
      <c r="B248" s="4" t="str">
        <f>'Exit Capacity'!B248</f>
        <v>Salida Nacional / National exit</v>
      </c>
      <c r="C248" s="52">
        <f>'Exit Capacity'!C248</f>
        <v>60045.627944603948</v>
      </c>
      <c r="D248" s="53">
        <f>'Exit Capacity'!D248</f>
        <v>58569.297883009996</v>
      </c>
      <c r="E248" s="53">
        <f>'Exit Capacity'!E248</f>
        <v>56957.169238582574</v>
      </c>
      <c r="F248" s="53">
        <f>'Exit Capacity'!F248</f>
        <v>54688.705292661085</v>
      </c>
      <c r="G248" s="53">
        <f>'Exit Capacity'!G248</f>
        <v>50187.417604150774</v>
      </c>
      <c r="H248" s="53">
        <f>'Exit Capacity'!H248</f>
        <v>42514.245372385558</v>
      </c>
      <c r="I248" s="65">
        <f>'Exit Capacity'!I248</f>
        <v>24327.370662857313</v>
      </c>
    </row>
    <row r="249" spans="1:9" s="5" customFormat="1" ht="15" customHeight="1" x14ac:dyDescent="0.25">
      <c r="A249" s="46" t="str">
        <f>'Exit Capacity'!A249</f>
        <v>Sto.Tome</v>
      </c>
      <c r="B249" s="4" t="str">
        <f>'Exit Capacity'!B249</f>
        <v>Salida Nacional / National exit</v>
      </c>
      <c r="C249" s="52">
        <f>'Exit Capacity'!C249</f>
        <v>5394.7797834932671</v>
      </c>
      <c r="D249" s="53">
        <f>'Exit Capacity'!D249</f>
        <v>5406.4832389334688</v>
      </c>
      <c r="E249" s="53">
        <f>'Exit Capacity'!E249</f>
        <v>5413.3202521371031</v>
      </c>
      <c r="F249" s="53">
        <f>'Exit Capacity'!F249</f>
        <v>5406.2911084287534</v>
      </c>
      <c r="G249" s="53">
        <f>'Exit Capacity'!G249</f>
        <v>5382.5838236465061</v>
      </c>
      <c r="H249" s="53">
        <f>'Exit Capacity'!H249</f>
        <v>5341.5243698719496</v>
      </c>
      <c r="I249" s="65">
        <f>'Exit Capacity'!I249</f>
        <v>5280.8227121640048</v>
      </c>
    </row>
    <row r="250" spans="1:9" s="5" customFormat="1" ht="15" customHeight="1" x14ac:dyDescent="0.25">
      <c r="A250" s="46" t="str">
        <f>'Exit Capacity'!A250</f>
        <v>Torrejón de Velasco</v>
      </c>
      <c r="B250" s="4" t="str">
        <f>'Exit Capacity'!B250</f>
        <v>Salida Nacional / National exit</v>
      </c>
      <c r="C250" s="52">
        <f>'Exit Capacity'!C250</f>
        <v>18378.211189103324</v>
      </c>
      <c r="D250" s="53">
        <f>'Exit Capacity'!D250</f>
        <v>18312.658303187753</v>
      </c>
      <c r="E250" s="53">
        <f>'Exit Capacity'!E250</f>
        <v>18208.111875101924</v>
      </c>
      <c r="F250" s="53">
        <f>'Exit Capacity'!F250</f>
        <v>18072.484413727594</v>
      </c>
      <c r="G250" s="53">
        <f>'Exit Capacity'!G250</f>
        <v>17894.893379078781</v>
      </c>
      <c r="H250" s="53">
        <f>'Exit Capacity'!H250</f>
        <v>17673.562982416432</v>
      </c>
      <c r="I250" s="65">
        <f>'Exit Capacity'!I250</f>
        <v>17399.003364940363</v>
      </c>
    </row>
    <row r="251" spans="1:9" s="5" customFormat="1" ht="15" customHeight="1" x14ac:dyDescent="0.25">
      <c r="A251" s="46" t="str">
        <f>'Exit Capacity'!A251</f>
        <v>Totana15.31.3A</v>
      </c>
      <c r="B251" s="4" t="str">
        <f>'Exit Capacity'!B251</f>
        <v>Salida Nacional / National exit</v>
      </c>
      <c r="C251" s="52">
        <f>'Exit Capacity'!C251</f>
        <v>7904.7796215210074</v>
      </c>
      <c r="D251" s="53">
        <f>'Exit Capacity'!D251</f>
        <v>8000.745700255974</v>
      </c>
      <c r="E251" s="53">
        <f>'Exit Capacity'!E251</f>
        <v>8107.2112376214791</v>
      </c>
      <c r="F251" s="53">
        <f>'Exit Capacity'!F251</f>
        <v>8182.675122564885</v>
      </c>
      <c r="G251" s="53">
        <f>'Exit Capacity'!G251</f>
        <v>8224.2929112520142</v>
      </c>
      <c r="H251" s="53">
        <f>'Exit Capacity'!H251</f>
        <v>8230.7567262850916</v>
      </c>
      <c r="I251" s="65">
        <f>'Exit Capacity'!I251</f>
        <v>8200.2217120801488</v>
      </c>
    </row>
    <row r="252" spans="1:9" s="5" customFormat="1" ht="15" customHeight="1" x14ac:dyDescent="0.25">
      <c r="A252" s="46" t="str">
        <f>'Exit Capacity'!A252</f>
        <v>ValvulaSansoain</v>
      </c>
      <c r="B252" s="4" t="str">
        <f>'Exit Capacity'!B252</f>
        <v>Salida Nacional / National exit</v>
      </c>
      <c r="C252" s="52">
        <f>'Exit Capacity'!C252</f>
        <v>330.03901302372924</v>
      </c>
      <c r="D252" s="53">
        <f>'Exit Capacity'!D252</f>
        <v>333.46037859924394</v>
      </c>
      <c r="E252" s="53">
        <f>'Exit Capacity'!E252</f>
        <v>337.18917338671577</v>
      </c>
      <c r="F252" s="53">
        <f>'Exit Capacity'!F252</f>
        <v>339.7029452851873</v>
      </c>
      <c r="G252" s="53">
        <f>'Exit Capacity'!G252</f>
        <v>340.87345749837812</v>
      </c>
      <c r="H252" s="53">
        <f>'Exit Capacity'!H252</f>
        <v>340.64848230341101</v>
      </c>
      <c r="I252" s="65">
        <f>'Exit Capacity'!I252</f>
        <v>338.93977367316978</v>
      </c>
    </row>
    <row r="253" spans="1:9" s="5" customFormat="1" ht="15" customHeight="1" x14ac:dyDescent="0.25">
      <c r="A253" s="46" t="str">
        <f>'Exit Capacity'!A253</f>
        <v>Villamayor</v>
      </c>
      <c r="B253" s="4" t="str">
        <f>'Exit Capacity'!B253</f>
        <v>Salida Nacional / National exit</v>
      </c>
      <c r="C253" s="52">
        <f>'Exit Capacity'!C253</f>
        <v>5316.2568095150418</v>
      </c>
      <c r="D253" s="53">
        <f>'Exit Capacity'!D253</f>
        <v>5338.6935341712469</v>
      </c>
      <c r="E253" s="53">
        <f>'Exit Capacity'!E253</f>
        <v>5358.7735986660518</v>
      </c>
      <c r="F253" s="53">
        <f>'Exit Capacity'!F253</f>
        <v>5363.711297676231</v>
      </c>
      <c r="G253" s="53">
        <f>'Exit Capacity'!G253</f>
        <v>5350.9120787796001</v>
      </c>
      <c r="H253" s="53">
        <f>'Exit Capacity'!H253</f>
        <v>5319.6674215831626</v>
      </c>
      <c r="I253" s="65">
        <f>'Exit Capacity'!I253</f>
        <v>5267.9296072500247</v>
      </c>
    </row>
    <row r="254" spans="1:9" s="5" customFormat="1" ht="15" customHeight="1" x14ac:dyDescent="0.25">
      <c r="A254" s="46" t="str">
        <f>'Exit Capacity'!A254</f>
        <v>Villareal Norte</v>
      </c>
      <c r="B254" s="4" t="str">
        <f>'Exit Capacity'!B254</f>
        <v>Salida Nacional / National exit</v>
      </c>
      <c r="C254" s="52">
        <f>'Exit Capacity'!C254</f>
        <v>0</v>
      </c>
      <c r="D254" s="53">
        <f>'Exit Capacity'!D254</f>
        <v>0</v>
      </c>
      <c r="E254" s="53">
        <f>'Exit Capacity'!E254</f>
        <v>0</v>
      </c>
      <c r="F254" s="53">
        <f>'Exit Capacity'!F254</f>
        <v>0</v>
      </c>
      <c r="G254" s="53">
        <f>'Exit Capacity'!G254</f>
        <v>0</v>
      </c>
      <c r="H254" s="53">
        <f>'Exit Capacity'!H254</f>
        <v>0</v>
      </c>
      <c r="I254" s="65">
        <f>'Exit Capacity'!I254</f>
        <v>0</v>
      </c>
    </row>
    <row r="255" spans="1:9" s="5" customFormat="1" ht="15" customHeight="1" x14ac:dyDescent="0.25">
      <c r="A255" s="46" t="str">
        <f>'Exit Capacity'!A255</f>
        <v>Villareal2</v>
      </c>
      <c r="B255" s="4" t="str">
        <f>'Exit Capacity'!B255</f>
        <v>Salida Nacional / National exit</v>
      </c>
      <c r="C255" s="52">
        <f>'Exit Capacity'!C255</f>
        <v>31200.723556949779</v>
      </c>
      <c r="D255" s="53">
        <f>'Exit Capacity'!D255</f>
        <v>30636.710793029466</v>
      </c>
      <c r="E255" s="53">
        <f>'Exit Capacity'!E255</f>
        <v>30023.466124440343</v>
      </c>
      <c r="F255" s="53">
        <f>'Exit Capacity'!F255</f>
        <v>29154.668188856289</v>
      </c>
      <c r="G255" s="53">
        <f>'Exit Capacity'!G255</f>
        <v>27416.419562809631</v>
      </c>
      <c r="H255" s="53">
        <f>'Exit Capacity'!H255</f>
        <v>24443.042355015634</v>
      </c>
      <c r="I255" s="65">
        <f>'Exit Capacity'!I255</f>
        <v>17375.572724813515</v>
      </c>
    </row>
    <row r="256" spans="1:9" s="5" customFormat="1" ht="15" customHeight="1" x14ac:dyDescent="0.25">
      <c r="A256" s="46" t="str">
        <f>'Exit Capacity'!A256</f>
        <v>Zarza del Tajo</v>
      </c>
      <c r="B256" s="4" t="str">
        <f>'Exit Capacity'!B256</f>
        <v>Salida Nacional / National exit</v>
      </c>
      <c r="C256" s="52">
        <f>'Exit Capacity'!C256</f>
        <v>3394.4082080795533</v>
      </c>
      <c r="D256" s="53">
        <f>'Exit Capacity'!D256</f>
        <v>3391.0645690220963</v>
      </c>
      <c r="E256" s="53">
        <f>'Exit Capacity'!E256</f>
        <v>3384.6361723361688</v>
      </c>
      <c r="F256" s="53">
        <f>'Exit Capacity'!F256</f>
        <v>3374.7306620578115</v>
      </c>
      <c r="G256" s="53">
        <f>'Exit Capacity'!G256</f>
        <v>3360.2262992010328</v>
      </c>
      <c r="H256" s="53">
        <f>'Exit Capacity'!H256</f>
        <v>3340.929768667299</v>
      </c>
      <c r="I256" s="65">
        <f>'Exit Capacity'!I256</f>
        <v>3315.8706310848843</v>
      </c>
    </row>
    <row r="257" spans="1:9" s="5" customFormat="1" ht="15" customHeight="1" x14ac:dyDescent="0.25">
      <c r="A257" s="46" t="str">
        <f>'Exit Capacity'!A257</f>
        <v>PR Barcelona</v>
      </c>
      <c r="B257" s="4" t="str">
        <f>'Exit Capacity'!B257</f>
        <v>Planta GNL / LNG Plant</v>
      </c>
      <c r="C257" s="52">
        <f>'Exit Capacity'!C257</f>
        <v>0</v>
      </c>
      <c r="D257" s="53">
        <f>'Exit Capacity'!D257</f>
        <v>0</v>
      </c>
      <c r="E257" s="53">
        <f>'Exit Capacity'!E257</f>
        <v>0</v>
      </c>
      <c r="F257" s="53">
        <f>'Exit Capacity'!F257</f>
        <v>0</v>
      </c>
      <c r="G257" s="53">
        <f>'Exit Capacity'!G257</f>
        <v>0</v>
      </c>
      <c r="H257" s="53">
        <f>'Exit Capacity'!H257</f>
        <v>0</v>
      </c>
      <c r="I257" s="65">
        <f>'Exit Capacity'!I257</f>
        <v>0</v>
      </c>
    </row>
    <row r="258" spans="1:9" s="5" customFormat="1" ht="15" customHeight="1" x14ac:dyDescent="0.25">
      <c r="A258" s="46" t="str">
        <f>'Exit Capacity'!A258</f>
        <v>PR Cartagena</v>
      </c>
      <c r="B258" s="4" t="str">
        <f>'Exit Capacity'!B258</f>
        <v>Planta GNL / LNG Plant</v>
      </c>
      <c r="C258" s="52">
        <f>'Exit Capacity'!C258</f>
        <v>0</v>
      </c>
      <c r="D258" s="53">
        <f>'Exit Capacity'!D258</f>
        <v>0</v>
      </c>
      <c r="E258" s="53">
        <f>'Exit Capacity'!E258</f>
        <v>0</v>
      </c>
      <c r="F258" s="53">
        <f>'Exit Capacity'!F258</f>
        <v>0</v>
      </c>
      <c r="G258" s="53">
        <f>'Exit Capacity'!G258</f>
        <v>0</v>
      </c>
      <c r="H258" s="53">
        <f>'Exit Capacity'!H258</f>
        <v>0</v>
      </c>
      <c r="I258" s="65">
        <f>'Exit Capacity'!I258</f>
        <v>0</v>
      </c>
    </row>
    <row r="259" spans="1:9" s="5" customFormat="1" ht="15" customHeight="1" x14ac:dyDescent="0.25">
      <c r="A259" s="46" t="str">
        <f>'Exit Capacity'!A259</f>
        <v>PR Huelva</v>
      </c>
      <c r="B259" s="4" t="str">
        <f>'Exit Capacity'!B259</f>
        <v>Planta GNL / LNG Plant</v>
      </c>
      <c r="C259" s="52">
        <f>'Exit Capacity'!C259</f>
        <v>0</v>
      </c>
      <c r="D259" s="53">
        <f>'Exit Capacity'!D259</f>
        <v>0</v>
      </c>
      <c r="E259" s="53">
        <f>'Exit Capacity'!E259</f>
        <v>0</v>
      </c>
      <c r="F259" s="53">
        <f>'Exit Capacity'!F259</f>
        <v>0</v>
      </c>
      <c r="G259" s="53">
        <f>'Exit Capacity'!G259</f>
        <v>0</v>
      </c>
      <c r="H259" s="53">
        <f>'Exit Capacity'!H259</f>
        <v>0</v>
      </c>
      <c r="I259" s="65">
        <f>'Exit Capacity'!I259</f>
        <v>0</v>
      </c>
    </row>
    <row r="260" spans="1:9" s="5" customFormat="1" ht="15" customHeight="1" x14ac:dyDescent="0.25">
      <c r="A260" s="46" t="str">
        <f>'Exit Capacity'!A260</f>
        <v>PR Bilbao</v>
      </c>
      <c r="B260" s="4" t="str">
        <f>'Exit Capacity'!B260</f>
        <v>Planta GNL / LNG Plant</v>
      </c>
      <c r="C260" s="52">
        <f>'Exit Capacity'!C260</f>
        <v>0</v>
      </c>
      <c r="D260" s="53">
        <f>'Exit Capacity'!D260</f>
        <v>0</v>
      </c>
      <c r="E260" s="53">
        <f>'Exit Capacity'!E260</f>
        <v>0</v>
      </c>
      <c r="F260" s="53">
        <f>'Exit Capacity'!F260</f>
        <v>0</v>
      </c>
      <c r="G260" s="53">
        <f>'Exit Capacity'!G260</f>
        <v>0</v>
      </c>
      <c r="H260" s="53">
        <f>'Exit Capacity'!H260</f>
        <v>0</v>
      </c>
      <c r="I260" s="65">
        <f>'Exit Capacity'!I260</f>
        <v>0</v>
      </c>
    </row>
    <row r="261" spans="1:9" s="5" customFormat="1" ht="15" customHeight="1" x14ac:dyDescent="0.25">
      <c r="A261" s="46" t="str">
        <f>'Exit Capacity'!A261</f>
        <v>PR Sagunto</v>
      </c>
      <c r="B261" s="4" t="str">
        <f>'Exit Capacity'!B261</f>
        <v>Planta GNL / LNG Plant</v>
      </c>
      <c r="C261" s="52">
        <f>'Exit Capacity'!C261</f>
        <v>0</v>
      </c>
      <c r="D261" s="53">
        <f>'Exit Capacity'!D261</f>
        <v>0</v>
      </c>
      <c r="E261" s="53">
        <f>'Exit Capacity'!E261</f>
        <v>0</v>
      </c>
      <c r="F261" s="53">
        <f>'Exit Capacity'!F261</f>
        <v>0</v>
      </c>
      <c r="G261" s="53">
        <f>'Exit Capacity'!G261</f>
        <v>0</v>
      </c>
      <c r="H261" s="53">
        <f>'Exit Capacity'!H261</f>
        <v>0</v>
      </c>
      <c r="I261" s="65">
        <f>'Exit Capacity'!I261</f>
        <v>0</v>
      </c>
    </row>
    <row r="262" spans="1:9" s="5" customFormat="1" ht="15" customHeight="1" x14ac:dyDescent="0.25">
      <c r="A262" s="46" t="str">
        <f>'Exit Capacity'!A262</f>
        <v>PR Mugardos</v>
      </c>
      <c r="B262" s="4" t="str">
        <f>'Exit Capacity'!B262</f>
        <v>Planta GNL / LNG Plant</v>
      </c>
      <c r="C262" s="52">
        <f>'Exit Capacity'!C262</f>
        <v>0</v>
      </c>
      <c r="D262" s="53">
        <f>'Exit Capacity'!D262</f>
        <v>0</v>
      </c>
      <c r="E262" s="53">
        <f>'Exit Capacity'!E262</f>
        <v>0</v>
      </c>
      <c r="F262" s="53">
        <f>'Exit Capacity'!F262</f>
        <v>0</v>
      </c>
      <c r="G262" s="53">
        <f>'Exit Capacity'!G262</f>
        <v>0</v>
      </c>
      <c r="H262" s="53">
        <f>'Exit Capacity'!H262</f>
        <v>0</v>
      </c>
      <c r="I262" s="65">
        <f>'Exit Capacity'!I262</f>
        <v>0</v>
      </c>
    </row>
    <row r="263" spans="1:9" s="5" customFormat="1" ht="15" customHeight="1" x14ac:dyDescent="0.25">
      <c r="A263" s="46" t="str">
        <f>'Exit Capacity'!A263</f>
        <v>Irún</v>
      </c>
      <c r="B263" s="4" t="str">
        <f>'Exit Capacity'!B263</f>
        <v>VIP Pirineos</v>
      </c>
      <c r="C263" s="52">
        <f>'Exit Capacity'!C263</f>
        <v>34905.783066286662</v>
      </c>
      <c r="D263" s="53">
        <f>'Exit Capacity'!D263</f>
        <v>34269.048676846098</v>
      </c>
      <c r="E263" s="53">
        <f>'Exit Capacity'!E263</f>
        <v>34280.14645536882</v>
      </c>
      <c r="F263" s="53">
        <f>'Exit Capacity'!F263</f>
        <v>34418.842706678304</v>
      </c>
      <c r="G263" s="53">
        <f>'Exit Capacity'!G263</f>
        <v>34526.87048594073</v>
      </c>
      <c r="H263" s="53">
        <f>'Exit Capacity'!H263</f>
        <v>34468.455226294973</v>
      </c>
      <c r="I263" s="65">
        <f>'Exit Capacity'!I263</f>
        <v>34373.727081208483</v>
      </c>
    </row>
    <row r="264" spans="1:9" s="5" customFormat="1" ht="15" customHeight="1" x14ac:dyDescent="0.25">
      <c r="A264" s="46" t="str">
        <f>'Exit Capacity'!A264</f>
        <v>Larrau</v>
      </c>
      <c r="B264" s="4" t="str">
        <f>'Exit Capacity'!B264</f>
        <v>VIP Pirineos</v>
      </c>
      <c r="C264" s="52">
        <f>'Exit Capacity'!C264</f>
        <v>95990.903432288324</v>
      </c>
      <c r="D264" s="53">
        <f>'Exit Capacity'!D264</f>
        <v>94239.883861326773</v>
      </c>
      <c r="E264" s="53">
        <f>'Exit Capacity'!E264</f>
        <v>94270.402752264257</v>
      </c>
      <c r="F264" s="53">
        <f>'Exit Capacity'!F264</f>
        <v>94651.817443365333</v>
      </c>
      <c r="G264" s="53">
        <f>'Exit Capacity'!G264</f>
        <v>94948.893836336996</v>
      </c>
      <c r="H264" s="53">
        <f>'Exit Capacity'!H264</f>
        <v>94788.251872311172</v>
      </c>
      <c r="I264" s="65">
        <f>'Exit Capacity'!I264</f>
        <v>94527.749473323347</v>
      </c>
    </row>
    <row r="265" spans="1:9" s="5" customFormat="1" ht="15" customHeight="1" x14ac:dyDescent="0.25">
      <c r="A265" s="46" t="str">
        <f>'Exit Capacity'!A265</f>
        <v>Badajoz</v>
      </c>
      <c r="B265" s="4" t="str">
        <f>'Exit Capacity'!B265</f>
        <v>VIP Ibérico</v>
      </c>
      <c r="C265" s="52">
        <f>'Exit Capacity'!C265</f>
        <v>9362.3012871288938</v>
      </c>
      <c r="D265" s="53">
        <f>'Exit Capacity'!D265</f>
        <v>21330.971959254868</v>
      </c>
      <c r="E265" s="53">
        <f>'Exit Capacity'!E265</f>
        <v>19659.550610791608</v>
      </c>
      <c r="F265" s="53">
        <f>'Exit Capacity'!F265</f>
        <v>13621.432086515142</v>
      </c>
      <c r="G265" s="53">
        <f>'Exit Capacity'!G265</f>
        <v>14070.713729526962</v>
      </c>
      <c r="H265" s="53">
        <f>'Exit Capacity'!H265</f>
        <v>16784.274619058458</v>
      </c>
      <c r="I265" s="65">
        <f>'Exit Capacity'!I265</f>
        <v>18203.984885520542</v>
      </c>
    </row>
    <row r="266" spans="1:9" s="5" customFormat="1" ht="15" customHeight="1" x14ac:dyDescent="0.25">
      <c r="A266" s="46" t="str">
        <f>'Exit Capacity'!A266</f>
        <v>Tuy</v>
      </c>
      <c r="B266" s="4" t="str">
        <f>'Exit Capacity'!B266</f>
        <v>VIP Ibérico</v>
      </c>
      <c r="C266" s="52">
        <f>'Exit Capacity'!C266</f>
        <v>698.67920053200703</v>
      </c>
      <c r="D266" s="53">
        <f>'Exit Capacity'!D266</f>
        <v>1591.8635790488709</v>
      </c>
      <c r="E266" s="53">
        <f>'Exit Capacity'!E266</f>
        <v>1467.1306425963887</v>
      </c>
      <c r="F266" s="53">
        <f>'Exit Capacity'!F266</f>
        <v>1016.5247825757568</v>
      </c>
      <c r="G266" s="53">
        <f>'Exit Capacity'!G266</f>
        <v>1050.0532633975345</v>
      </c>
      <c r="H266" s="53">
        <f>'Exit Capacity'!H266</f>
        <v>1252.5578073924223</v>
      </c>
      <c r="I266" s="65">
        <f>'Exit Capacity'!I266</f>
        <v>1358.5063347403388</v>
      </c>
    </row>
    <row r="267" spans="1:9" s="5" customFormat="1" ht="15" customHeight="1" x14ac:dyDescent="0.25">
      <c r="A267" s="46" t="str">
        <f>'Exit Capacity'!A267</f>
        <v>AASS Serrablo</v>
      </c>
      <c r="B267" s="4" t="str">
        <f>'Exit Capacity'!B267</f>
        <v>AA.SS / Storage facilities</v>
      </c>
      <c r="C267" s="52">
        <f>'Exit Capacity'!C267</f>
        <v>12533.044874317766</v>
      </c>
      <c r="D267" s="53">
        <f>'Exit Capacity'!D267</f>
        <v>14938.235171261394</v>
      </c>
      <c r="E267" s="53">
        <f>'Exit Capacity'!E267</f>
        <v>16247.163650921828</v>
      </c>
      <c r="F267" s="53">
        <f>'Exit Capacity'!F267</f>
        <v>16701.209588365702</v>
      </c>
      <c r="G267" s="53">
        <f>'Exit Capacity'!G267</f>
        <v>18375.379295056653</v>
      </c>
      <c r="H267" s="53">
        <f>'Exit Capacity'!H267</f>
        <v>18901.771440559103</v>
      </c>
      <c r="I267" s="65">
        <f>'Exit Capacity'!I267</f>
        <v>18901.771440559103</v>
      </c>
    </row>
    <row r="268" spans="1:9" s="5" customFormat="1" ht="15" customHeight="1" x14ac:dyDescent="0.25">
      <c r="A268" s="46" t="str">
        <f>'Exit Capacity'!A268</f>
        <v>AASS Gaviota</v>
      </c>
      <c r="B268" s="4" t="str">
        <f>'Exit Capacity'!B268</f>
        <v>AA.SS / Storage facilities</v>
      </c>
      <c r="C268" s="52">
        <f>'Exit Capacity'!C268</f>
        <v>27154.930561021822</v>
      </c>
      <c r="D268" s="53">
        <f>'Exit Capacity'!D268</f>
        <v>32366.176204399686</v>
      </c>
      <c r="E268" s="53">
        <f>'Exit Capacity'!E268</f>
        <v>35202.18791033062</v>
      </c>
      <c r="F268" s="53">
        <f>'Exit Capacity'!F268</f>
        <v>36185.954108125683</v>
      </c>
      <c r="G268" s="53">
        <f>'Exit Capacity'!G268</f>
        <v>39813.321805956082</v>
      </c>
      <c r="H268" s="53">
        <f>'Exit Capacity'!H268</f>
        <v>40953.838121211389</v>
      </c>
      <c r="I268" s="65">
        <f>'Exit Capacity'!I268</f>
        <v>40953.838121211389</v>
      </c>
    </row>
    <row r="269" spans="1:9" s="5" customFormat="1" ht="15" customHeight="1" x14ac:dyDescent="0.25">
      <c r="A269" s="46" t="str">
        <f>'Exit Capacity'!A269</f>
        <v>AASS Yela</v>
      </c>
      <c r="B269" s="4" t="str">
        <f>'Exit Capacity'!B269</f>
        <v>AA.SS / Storage facilities</v>
      </c>
      <c r="C269" s="52">
        <f>'Exit Capacity'!C269</f>
        <v>3513.8210675682299</v>
      </c>
      <c r="D269" s="53">
        <f>'Exit Capacity'!D269</f>
        <v>4188.151082473827</v>
      </c>
      <c r="E269" s="53">
        <f>'Exit Capacity'!E269</f>
        <v>4555.1281829225518</v>
      </c>
      <c r="F269" s="53">
        <f>'Exit Capacity'!F269</f>
        <v>4682.4265526829086</v>
      </c>
      <c r="G269" s="53">
        <f>'Exit Capacity'!G269</f>
        <v>5151.8043331861818</v>
      </c>
      <c r="H269" s="53">
        <f>'Exit Capacity'!H269</f>
        <v>5299.3860125958818</v>
      </c>
      <c r="I269" s="65">
        <f>'Exit Capacity'!I269</f>
        <v>5299.3860125958818</v>
      </c>
    </row>
    <row r="270" spans="1:9" s="5" customFormat="1" ht="15" customHeight="1" thickBot="1" x14ac:dyDescent="0.3">
      <c r="A270" s="46" t="str">
        <f>'Exit Capacity'!A270</f>
        <v>Marismas</v>
      </c>
      <c r="B270" s="4" t="str">
        <f>'Exit Capacity'!B270</f>
        <v>AA.SS / Storage facilities</v>
      </c>
      <c r="C270" s="52">
        <f>'Exit Capacity'!C270</f>
        <v>3632.3879907420401</v>
      </c>
      <c r="D270" s="53">
        <f>'Exit Capacity'!D270</f>
        <v>4329.4719346422171</v>
      </c>
      <c r="E270" s="53">
        <f>'Exit Capacity'!E270</f>
        <v>4708.8319495418364</v>
      </c>
      <c r="F270" s="53">
        <f>'Exit Capacity'!F270</f>
        <v>4840.4257503265098</v>
      </c>
      <c r="G270" s="53">
        <f>'Exit Capacity'!G270</f>
        <v>5325.6417531439702</v>
      </c>
      <c r="H270" s="53">
        <f>'Exit Capacity'!H270</f>
        <v>5478.2032836354292</v>
      </c>
      <c r="I270" s="65">
        <f>'Exit Capacity'!I270</f>
        <v>5478.2032836354292</v>
      </c>
    </row>
    <row r="271" spans="1:9" ht="18.75" customHeight="1" thickBot="1" x14ac:dyDescent="0.3">
      <c r="A271" s="33" t="s">
        <v>7</v>
      </c>
      <c r="B271" s="34"/>
      <c r="C271" s="66">
        <f t="shared" ref="C271:I271" si="0">SUM(C12:C270)</f>
        <v>1923023.421647148</v>
      </c>
      <c r="D271" s="66">
        <f t="shared" si="0"/>
        <v>1933572.1249336295</v>
      </c>
      <c r="E271" s="66">
        <f t="shared" si="0"/>
        <v>1926578.8996996244</v>
      </c>
      <c r="F271" s="66">
        <f t="shared" si="0"/>
        <v>1903843.8929531164</v>
      </c>
      <c r="G271" s="66">
        <f t="shared" si="0"/>
        <v>1869327.8759323189</v>
      </c>
      <c r="H271" s="66">
        <f t="shared" si="0"/>
        <v>1800417.0452255565</v>
      </c>
      <c r="I271" s="67">
        <f t="shared" si="0"/>
        <v>1628641.364142122</v>
      </c>
    </row>
    <row r="272" spans="1:9" ht="9" customHeight="1" x14ac:dyDescent="0.25">
      <c r="C272" s="64">
        <f>C271-Input!C104</f>
        <v>0</v>
      </c>
      <c r="D272" s="64">
        <f>D271-Input!D104</f>
        <v>0</v>
      </c>
      <c r="E272" s="145">
        <f>E271-Input!E104</f>
        <v>0</v>
      </c>
      <c r="F272" s="64">
        <f>F271-Input!F104</f>
        <v>0</v>
      </c>
      <c r="G272" s="64">
        <f>G271-Input!G104</f>
        <v>0</v>
      </c>
      <c r="H272" s="64">
        <f>H271-Input!H104</f>
        <v>0</v>
      </c>
      <c r="I272" s="64">
        <f>I271-Input!I104</f>
        <v>0</v>
      </c>
    </row>
    <row r="273" spans="1:9" ht="27.75" customHeight="1" x14ac:dyDescent="0.25">
      <c r="A273" s="96" t="s">
        <v>338</v>
      </c>
      <c r="B273" s="23"/>
      <c r="C273" s="24"/>
      <c r="D273" s="24"/>
      <c r="E273" s="24"/>
      <c r="F273" s="24"/>
      <c r="G273" s="24"/>
      <c r="H273" s="24"/>
      <c r="I273" s="24"/>
    </row>
    <row r="274" spans="1:9" ht="9.75" customHeight="1" thickBot="1" x14ac:dyDescent="0.3"/>
    <row r="275" spans="1:9" ht="15" customHeight="1" x14ac:dyDescent="0.25">
      <c r="A275" s="194" t="s">
        <v>40</v>
      </c>
      <c r="B275" s="196" t="s">
        <v>417</v>
      </c>
      <c r="C275" s="27" t="s">
        <v>13</v>
      </c>
      <c r="D275" s="28"/>
      <c r="E275" s="28"/>
      <c r="F275" s="28"/>
      <c r="G275" s="28"/>
      <c r="H275" s="28"/>
      <c r="I275" s="29"/>
    </row>
    <row r="276" spans="1:9" ht="33" customHeight="1" x14ac:dyDescent="0.25">
      <c r="A276" s="195"/>
      <c r="B276" s="197"/>
      <c r="C276" s="25">
        <v>2020</v>
      </c>
      <c r="D276" s="26" t="s">
        <v>61</v>
      </c>
      <c r="E276" s="26" t="s">
        <v>62</v>
      </c>
      <c r="F276" s="26" t="s">
        <v>63</v>
      </c>
      <c r="G276" s="26" t="s">
        <v>64</v>
      </c>
      <c r="H276" s="26" t="s">
        <v>65</v>
      </c>
      <c r="I276" s="30" t="s">
        <v>66</v>
      </c>
    </row>
    <row r="277" spans="1:9" s="5" customFormat="1" ht="15" customHeight="1" x14ac:dyDescent="0.25">
      <c r="A277" s="54" t="str">
        <f>A12</f>
        <v>01.1A</v>
      </c>
      <c r="B277" s="4" t="str">
        <f t="shared" ref="B277:B340" si="1">B12</f>
        <v>Salida Nacional / National exit</v>
      </c>
      <c r="C277" s="52">
        <f t="array" ref="C277">SUMPRODUCT('Distance Matrix_ex'!$B12:$T12,TRANSPOSE('Entry capacity'!C$12:C$30))/(SUM('Entry capacity'!$C$12:$C$30)-IFERROR(VLOOKUP($A277,'Entry capacity'!$A$12:$I$30,3,FALSE),0))</f>
        <v>1139.6532353450493</v>
      </c>
      <c r="D277" s="52">
        <f t="array" ref="D277">SUMPRODUCT('Distance Matrix_ex'!$B12:$T12,TRANSPOSE('Entry capacity'!D$12:D$30))/(SUM('Entry capacity'!$D$12:$D$30)-IFERROR(VLOOKUP($A277,'Entry capacity'!$A$12:$I$30,4,FALSE),0))</f>
        <v>1146.1833673280271</v>
      </c>
      <c r="E277" s="52">
        <f t="array" ref="E277">SUMPRODUCT('Distance Matrix_ex'!$B12:$T12,TRANSPOSE('Entry capacity'!E$12:E$30))/(SUM('Entry capacity'!$E$12:$E$30)-IFERROR(VLOOKUP($A277,'Entry capacity'!$A$12:$I$30,5,FALSE),0))</f>
        <v>1154.8530690873247</v>
      </c>
      <c r="F277" s="52">
        <f t="array" ref="F277">SUMPRODUCT('Distance Matrix_ex'!$B12:$T12,TRANSPOSE('Entry capacity'!F$12:F$30))/(SUM('Entry capacity'!$F$12:$F$30)-IFERROR(VLOOKUP($A277,'Entry capacity'!$A$12:$I$30,6,FALSE),0))</f>
        <v>1164.2396838222414</v>
      </c>
      <c r="G277" s="52">
        <f t="array" ref="G277">SUMPRODUCT('Distance Matrix_ex'!$B12:$T12,TRANSPOSE('Entry capacity'!G$12:G$30))/(SUM('Entry capacity'!$G$12:$G$30)-IFERROR(VLOOKUP($A277,'Entry capacity'!$A$12:$I$30,7,FALSE),0))</f>
        <v>1166.6093409636569</v>
      </c>
      <c r="H277" s="52">
        <f t="array" ref="H277">SUMPRODUCT('Distance Matrix_ex'!$B12:$T12,TRANSPOSE('Entry capacity'!H$12:H$30))/(SUM('Entry capacity'!$H$12:$H$30)-IFERROR(VLOOKUP($A277,'Entry capacity'!$A$12:$I$30,8,FALSE),0))</f>
        <v>1167.0689178097794</v>
      </c>
      <c r="I277" s="57">
        <f t="array" ref="I277">SUMPRODUCT('Distance Matrix_ex'!$B12:$T12,TRANSPOSE('Entry capacity'!I$12:I$30))/(SUM('Entry capacity'!$I$12:$I$30)-IFERROR(VLOOKUP($A277,'Entry capacity'!$A$12:$I$30,9,FALSE),0))</f>
        <v>1168.230943090862</v>
      </c>
    </row>
    <row r="278" spans="1:9" s="5" customFormat="1" ht="15" customHeight="1" x14ac:dyDescent="0.25">
      <c r="A278" s="46" t="str">
        <f t="shared" ref="A278" si="2">A13</f>
        <v>03A_As pontes</v>
      </c>
      <c r="B278" s="4" t="str">
        <f t="shared" si="1"/>
        <v>Salida Nacional / National exit</v>
      </c>
      <c r="C278" s="52">
        <f t="array" ref="C278">SUMPRODUCT('Distance Matrix_ex'!$B13:$T13,TRANSPOSE('Entry capacity'!C$12:C$30))/(SUM('Entry capacity'!$C$12:$C$30)-IFERROR(VLOOKUP($A278,'Entry capacity'!$A$12:$I$30,3,FALSE),0))</f>
        <v>1117.5650191697068</v>
      </c>
      <c r="D278" s="52">
        <f t="array" ref="D278">SUMPRODUCT('Distance Matrix_ex'!$B13:$T13,TRANSPOSE('Entry capacity'!D$12:D$30))/(SUM('Entry capacity'!$D$12:$D$30)-IFERROR(VLOOKUP($A278,'Entry capacity'!$A$12:$I$30,4,FALSE),0))</f>
        <v>1124.1678811528645</v>
      </c>
      <c r="E278" s="52">
        <f t="array" ref="E278">SUMPRODUCT('Distance Matrix_ex'!$B13:$T13,TRANSPOSE('Entry capacity'!E$12:E$30))/(SUM('Entry capacity'!$E$12:$E$30)-IFERROR(VLOOKUP($A278,'Entry capacity'!$A$12:$I$30,5,FALSE),0))</f>
        <v>1132.9034775896182</v>
      </c>
      <c r="F278" s="52">
        <f t="array" ref="F278">SUMPRODUCT('Distance Matrix_ex'!$B13:$T13,TRANSPOSE('Entry capacity'!F$12:F$30))/(SUM('Entry capacity'!$F$12:$F$30)-IFERROR(VLOOKUP($A278,'Entry capacity'!$A$12:$I$30,6,FALSE),0))</f>
        <v>1142.3467692359779</v>
      </c>
      <c r="G278" s="52">
        <f t="array" ref="G278">SUMPRODUCT('Distance Matrix_ex'!$B13:$T13,TRANSPOSE('Entry capacity'!G$12:G$30))/(SUM('Entry capacity'!$G$12:$G$30)-IFERROR(VLOOKUP($A278,'Entry capacity'!$A$12:$I$30,7,FALSE),0))</f>
        <v>1144.7043053241937</v>
      </c>
      <c r="H278" s="52">
        <f t="array" ref="H278">SUMPRODUCT('Distance Matrix_ex'!$B13:$T13,TRANSPOSE('Entry capacity'!H$12:H$30))/(SUM('Entry capacity'!$H$12:$H$30)-IFERROR(VLOOKUP($A278,'Entry capacity'!$A$12:$I$30,8,FALSE),0))</f>
        <v>1145.1051025070192</v>
      </c>
      <c r="I278" s="57">
        <f t="array" ref="I278">SUMPRODUCT('Distance Matrix_ex'!$B13:$T13,TRANSPOSE('Entry capacity'!I$12:I$30))/(SUM('Entry capacity'!$I$12:$I$30)-IFERROR(VLOOKUP($A278,'Entry capacity'!$A$12:$I$30,9,FALSE),0))</f>
        <v>1146.1457897096166</v>
      </c>
    </row>
    <row r="279" spans="1:9" s="5" customFormat="1" ht="15" customHeight="1" x14ac:dyDescent="0.25">
      <c r="A279" s="46" t="str">
        <f t="shared" ref="A279" si="3">A14</f>
        <v>1.01_Foret</v>
      </c>
      <c r="B279" s="4" t="str">
        <f t="shared" si="1"/>
        <v>Salida Nacional / National exit</v>
      </c>
      <c r="C279" s="52">
        <f t="array" ref="C279">SUMPRODUCT('Distance Matrix_ex'!$B14:$T14,TRANSPOSE('Entry capacity'!C$12:C$30))/(SUM('Entry capacity'!$C$12:$C$30)-IFERROR(VLOOKUP($A279,'Entry capacity'!$A$12:$I$30,3,FALSE),0))</f>
        <v>720.47435423934166</v>
      </c>
      <c r="D279" s="52">
        <f t="array" ref="D279">SUMPRODUCT('Distance Matrix_ex'!$B14:$T14,TRANSPOSE('Entry capacity'!D$12:D$30))/(SUM('Entry capacity'!$D$12:$D$30)-IFERROR(VLOOKUP($A279,'Entry capacity'!$A$12:$I$30,4,FALSE),0))</f>
        <v>714.74817859857797</v>
      </c>
      <c r="E279" s="52">
        <f t="array" ref="E279">SUMPRODUCT('Distance Matrix_ex'!$B14:$T14,TRANSPOSE('Entry capacity'!E$12:E$30))/(SUM('Entry capacity'!$E$12:$E$30)-IFERROR(VLOOKUP($A279,'Entry capacity'!$A$12:$I$30,5,FALSE),0))</f>
        <v>709.37697634682013</v>
      </c>
      <c r="F279" s="52">
        <f t="array" ref="F279">SUMPRODUCT('Distance Matrix_ex'!$B14:$T14,TRANSPOSE('Entry capacity'!F$12:F$30))/(SUM('Entry capacity'!$F$12:$F$30)-IFERROR(VLOOKUP($A279,'Entry capacity'!$A$12:$I$30,6,FALSE),0))</f>
        <v>705.46232991057309</v>
      </c>
      <c r="G279" s="52">
        <f t="array" ref="G279">SUMPRODUCT('Distance Matrix_ex'!$B14:$T14,TRANSPOSE('Entry capacity'!G$12:G$30))/(SUM('Entry capacity'!$G$12:$G$30)-IFERROR(VLOOKUP($A279,'Entry capacity'!$A$12:$I$30,7,FALSE),0))</f>
        <v>706.68821974062143</v>
      </c>
      <c r="H279" s="52">
        <f t="array" ref="H279">SUMPRODUCT('Distance Matrix_ex'!$B14:$T14,TRANSPOSE('Entry capacity'!H$12:H$30))/(SUM('Entry capacity'!$H$12:$H$30)-IFERROR(VLOOKUP($A279,'Entry capacity'!$A$12:$I$30,8,FALSE),0))</f>
        <v>712.00017152320697</v>
      </c>
      <c r="I279" s="57">
        <f t="array" ref="I279">SUMPRODUCT('Distance Matrix_ex'!$B14:$T14,TRANSPOSE('Entry capacity'!I$12:I$30))/(SUM('Entry capacity'!$I$12:$I$30)-IFERROR(VLOOKUP($A279,'Entry capacity'!$A$12:$I$30,9,FALSE),0))</f>
        <v>723.16507991783408</v>
      </c>
    </row>
    <row r="280" spans="1:9" s="5" customFormat="1" ht="15" customHeight="1" x14ac:dyDescent="0.25">
      <c r="A280" s="46" t="str">
        <f t="shared" ref="A280" si="4">A15</f>
        <v>10_Bonastre</v>
      </c>
      <c r="B280" s="4" t="str">
        <f t="shared" si="1"/>
        <v>Salida Nacional / National exit</v>
      </c>
      <c r="C280" s="52">
        <f t="array" ref="C280">SUMPRODUCT('Distance Matrix_ex'!$B15:$T15,TRANSPOSE('Entry capacity'!C$12:C$30))/(SUM('Entry capacity'!$C$12:$C$30)-IFERROR(VLOOKUP($A280,'Entry capacity'!$A$12:$I$30,3,FALSE),0))</f>
        <v>665.8592198780824</v>
      </c>
      <c r="D280" s="52">
        <f t="array" ref="D280">SUMPRODUCT('Distance Matrix_ex'!$B15:$T15,TRANSPOSE('Entry capacity'!D$12:D$30))/(SUM('Entry capacity'!$D$12:$D$30)-IFERROR(VLOOKUP($A280,'Entry capacity'!$A$12:$I$30,4,FALSE),0))</f>
        <v>660.62939304116549</v>
      </c>
      <c r="E280" s="52">
        <f t="array" ref="E280">SUMPRODUCT('Distance Matrix_ex'!$B15:$T15,TRANSPOSE('Entry capacity'!E$12:E$30))/(SUM('Entry capacity'!$E$12:$E$30)-IFERROR(VLOOKUP($A280,'Entry capacity'!$A$12:$I$30,5,FALSE),0))</f>
        <v>655.44328764616955</v>
      </c>
      <c r="F280" s="52">
        <f t="array" ref="F280">SUMPRODUCT('Distance Matrix_ex'!$B15:$T15,TRANSPOSE('Entry capacity'!F$12:F$30))/(SUM('Entry capacity'!$F$12:$F$30)-IFERROR(VLOOKUP($A280,'Entry capacity'!$A$12:$I$30,6,FALSE),0))</f>
        <v>651.58236139831774</v>
      </c>
      <c r="G280" s="52">
        <f t="array" ref="G280">SUMPRODUCT('Distance Matrix_ex'!$B15:$T15,TRANSPOSE('Entry capacity'!G$12:G$30))/(SUM('Entry capacity'!$G$12:$G$30)-IFERROR(VLOOKUP($A280,'Entry capacity'!$A$12:$I$30,7,FALSE),0))</f>
        <v>652.4413282550895</v>
      </c>
      <c r="H280" s="52">
        <f t="array" ref="H280">SUMPRODUCT('Distance Matrix_ex'!$B15:$T15,TRANSPOSE('Entry capacity'!H$12:H$30))/(SUM('Entry capacity'!$H$12:$H$30)-IFERROR(VLOOKUP($A280,'Entry capacity'!$A$12:$I$30,8,FALSE),0))</f>
        <v>656.90301398875999</v>
      </c>
      <c r="I280" s="57">
        <f t="array" ref="I280">SUMPRODUCT('Distance Matrix_ex'!$B15:$T15,TRANSPOSE('Entry capacity'!I$12:I$30))/(SUM('Entry capacity'!$I$12:$I$30)-IFERROR(VLOOKUP($A280,'Entry capacity'!$A$12:$I$30,9,FALSE),0))</f>
        <v>666.31272946817865</v>
      </c>
    </row>
    <row r="281" spans="1:9" s="5" customFormat="1" ht="15" customHeight="1" x14ac:dyDescent="0.25">
      <c r="A281" s="46" t="str">
        <f t="shared" ref="A281" si="5">A16</f>
        <v>11_Constanti</v>
      </c>
      <c r="B281" s="4" t="str">
        <f t="shared" si="1"/>
        <v>Salida Nacional / National exit</v>
      </c>
      <c r="C281" s="52">
        <f t="array" ref="C281">SUMPRODUCT('Distance Matrix_ex'!$B16:$T16,TRANSPOSE('Entry capacity'!C$12:C$30))/(SUM('Entry capacity'!$C$12:$C$30)-IFERROR(VLOOKUP($A281,'Entry capacity'!$A$12:$I$30,3,FALSE),0))</f>
        <v>651.14039082504041</v>
      </c>
      <c r="D281" s="52">
        <f t="array" ref="D281">SUMPRODUCT('Distance Matrix_ex'!$B16:$T16,TRANSPOSE('Entry capacity'!D$12:D$30))/(SUM('Entry capacity'!$D$12:$D$30)-IFERROR(VLOOKUP($A281,'Entry capacity'!$A$12:$I$30,4,FALSE),0))</f>
        <v>646.04433044828033</v>
      </c>
      <c r="E281" s="52">
        <f t="array" ref="E281">SUMPRODUCT('Distance Matrix_ex'!$B16:$T16,TRANSPOSE('Entry capacity'!E$12:E$30))/(SUM('Entry capacity'!$E$12:$E$30)-IFERROR(VLOOKUP($A281,'Entry capacity'!$A$12:$I$30,5,FALSE),0))</f>
        <v>640.90810882679898</v>
      </c>
      <c r="F281" s="52">
        <f t="array" ref="F281">SUMPRODUCT('Distance Matrix_ex'!$B16:$T16,TRANSPOSE('Entry capacity'!F$12:F$30))/(SUM('Entry capacity'!$F$12:$F$30)-IFERROR(VLOOKUP($A281,'Entry capacity'!$A$12:$I$30,6,FALSE),0))</f>
        <v>637.0616602192373</v>
      </c>
      <c r="G281" s="52">
        <f t="array" ref="G281">SUMPRODUCT('Distance Matrix_ex'!$B16:$T16,TRANSPOSE('Entry capacity'!G$12:G$30))/(SUM('Entry capacity'!$G$12:$G$30)-IFERROR(VLOOKUP($A281,'Entry capacity'!$A$12:$I$30,7,FALSE),0))</f>
        <v>637.82174099649194</v>
      </c>
      <c r="H281" s="52">
        <f t="array" ref="H281">SUMPRODUCT('Distance Matrix_ex'!$B16:$T16,TRANSPOSE('Entry capacity'!H$12:H$30))/(SUM('Entry capacity'!$H$12:$H$30)-IFERROR(VLOOKUP($A281,'Entry capacity'!$A$12:$I$30,8,FALSE),0))</f>
        <v>642.05427924622859</v>
      </c>
      <c r="I281" s="57">
        <f t="array" ref="I281">SUMPRODUCT('Distance Matrix_ex'!$B16:$T16,TRANSPOSE('Entry capacity'!I$12:I$30))/(SUM('Entry capacity'!$I$12:$I$30)-IFERROR(VLOOKUP($A281,'Entry capacity'!$A$12:$I$30,9,FALSE),0))</f>
        <v>650.99096861711178</v>
      </c>
    </row>
    <row r="282" spans="1:9" s="5" customFormat="1" ht="15" customHeight="1" x14ac:dyDescent="0.25">
      <c r="A282" s="46" t="str">
        <f t="shared" ref="A282" si="6">A17</f>
        <v>12_Reus</v>
      </c>
      <c r="B282" s="4" t="str">
        <f t="shared" si="1"/>
        <v>Salida Nacional / National exit</v>
      </c>
      <c r="C282" s="52">
        <f t="array" ref="C282">SUMPRODUCT('Distance Matrix_ex'!$B17:$T17,TRANSPOSE('Entry capacity'!C$12:C$30))/(SUM('Entry capacity'!$C$12:$C$30)-IFERROR(VLOOKUP($A282,'Entry capacity'!$A$12:$I$30,3,FALSE),0))</f>
        <v>645.97079277215869</v>
      </c>
      <c r="D282" s="52">
        <f t="array" ref="D282">SUMPRODUCT('Distance Matrix_ex'!$B17:$T17,TRANSPOSE('Entry capacity'!D$12:D$30))/(SUM('Entry capacity'!$D$12:$D$30)-IFERROR(VLOOKUP($A282,'Entry capacity'!$A$12:$I$30,4,FALSE),0))</f>
        <v>640.92171431423742</v>
      </c>
      <c r="E282" s="52">
        <f t="array" ref="E282">SUMPRODUCT('Distance Matrix_ex'!$B17:$T17,TRANSPOSE('Entry capacity'!E$12:E$30))/(SUM('Entry capacity'!$E$12:$E$30)-IFERROR(VLOOKUP($A282,'Entry capacity'!$A$12:$I$30,5,FALSE),0))</f>
        <v>635.80301304423904</v>
      </c>
      <c r="F282" s="52">
        <f t="array" ref="F282">SUMPRODUCT('Distance Matrix_ex'!$B17:$T17,TRANSPOSE('Entry capacity'!F$12:F$30))/(SUM('Entry capacity'!$F$12:$F$30)-IFERROR(VLOOKUP($A282,'Entry capacity'!$A$12:$I$30,6,FALSE),0))</f>
        <v>631.96164932357897</v>
      </c>
      <c r="G282" s="52">
        <f t="array" ref="G282">SUMPRODUCT('Distance Matrix_ex'!$B17:$T17,TRANSPOSE('Entry capacity'!G$12:G$30))/(SUM('Entry capacity'!$G$12:$G$30)-IFERROR(VLOOKUP($A282,'Entry capacity'!$A$12:$I$30,7,FALSE),0))</f>
        <v>632.68699898993543</v>
      </c>
      <c r="H282" s="52">
        <f t="array" ref="H282">SUMPRODUCT('Distance Matrix_ex'!$B17:$T17,TRANSPOSE('Entry capacity'!H$12:H$30))/(SUM('Entry capacity'!$H$12:$H$30)-IFERROR(VLOOKUP($A282,'Entry capacity'!$A$12:$I$30,8,FALSE),0))</f>
        <v>636.83905526773674</v>
      </c>
      <c r="I282" s="57">
        <f t="array" ref="I282">SUMPRODUCT('Distance Matrix_ex'!$B17:$T17,TRANSPOSE('Entry capacity'!I$12:I$30))/(SUM('Entry capacity'!$I$12:$I$30)-IFERROR(VLOOKUP($A282,'Entry capacity'!$A$12:$I$30,9,FALSE),0))</f>
        <v>645.60960677256844</v>
      </c>
    </row>
    <row r="283" spans="1:9" s="5" customFormat="1" ht="15" customHeight="1" x14ac:dyDescent="0.25">
      <c r="A283" s="46" t="str">
        <f t="shared" ref="A283" si="7">A18</f>
        <v>13_Montroig</v>
      </c>
      <c r="B283" s="4" t="str">
        <f t="shared" si="1"/>
        <v>Salida Nacional / National exit</v>
      </c>
      <c r="C283" s="52">
        <f t="array" ref="C283">SUMPRODUCT('Distance Matrix_ex'!$B18:$T18,TRANSPOSE('Entry capacity'!C$12:C$30))/(SUM('Entry capacity'!$C$12:$C$30)-IFERROR(VLOOKUP($A283,'Entry capacity'!$A$12:$I$30,3,FALSE),0))</f>
        <v>632.82684161808879</v>
      </c>
      <c r="D283" s="52">
        <f t="array" ref="D283">SUMPRODUCT('Distance Matrix_ex'!$B18:$T18,TRANSPOSE('Entry capacity'!D$12:D$30))/(SUM('Entry capacity'!$D$12:$D$30)-IFERROR(VLOOKUP($A283,'Entry capacity'!$A$12:$I$30,4,FALSE),0))</f>
        <v>627.89721694361867</v>
      </c>
      <c r="E283" s="52">
        <f t="array" ref="E283">SUMPRODUCT('Distance Matrix_ex'!$B18:$T18,TRANSPOSE('Entry capacity'!E$12:E$30))/(SUM('Entry capacity'!$E$12:$E$30)-IFERROR(VLOOKUP($A283,'Entry capacity'!$A$12:$I$30,5,FALSE),0))</f>
        <v>622.82306200812104</v>
      </c>
      <c r="F283" s="52">
        <f t="array" ref="F283">SUMPRODUCT('Distance Matrix_ex'!$B18:$T18,TRANSPOSE('Entry capacity'!F$12:F$30))/(SUM('Entry capacity'!$F$12:$F$30)-IFERROR(VLOOKUP($A283,'Entry capacity'!$A$12:$I$30,6,FALSE),0))</f>
        <v>618.99462685644642</v>
      </c>
      <c r="G283" s="52">
        <f t="array" ref="G283">SUMPRODUCT('Distance Matrix_ex'!$B18:$T18,TRANSPOSE('Entry capacity'!G$12:G$30))/(SUM('Entry capacity'!$G$12:$G$30)-IFERROR(VLOOKUP($A283,'Entry capacity'!$A$12:$I$30,7,FALSE),0))</f>
        <v>619.63167100649412</v>
      </c>
      <c r="H283" s="52">
        <f t="array" ref="H283">SUMPRODUCT('Distance Matrix_ex'!$B18:$T18,TRANSPOSE('Entry capacity'!H$12:H$30))/(SUM('Entry capacity'!$H$12:$H$30)-IFERROR(VLOOKUP($A283,'Entry capacity'!$A$12:$I$30,8,FALSE),0))</f>
        <v>623.57909800807738</v>
      </c>
      <c r="I283" s="57">
        <f t="array" ref="I283">SUMPRODUCT('Distance Matrix_ex'!$B18:$T18,TRANSPOSE('Entry capacity'!I$12:I$30))/(SUM('Entry capacity'!$I$12:$I$30)-IFERROR(VLOOKUP($A283,'Entry capacity'!$A$12:$I$30,9,FALSE),0))</f>
        <v>631.92723601501518</v>
      </c>
    </row>
    <row r="284" spans="1:9" s="5" customFormat="1" ht="15" customHeight="1" x14ac:dyDescent="0.25">
      <c r="A284" s="46" t="str">
        <f t="shared" ref="A284" si="8">A19</f>
        <v>14 Vandellos</v>
      </c>
      <c r="B284" s="4" t="str">
        <f t="shared" si="1"/>
        <v>Salida Nacional / National exit</v>
      </c>
      <c r="C284" s="52">
        <f t="array" ref="C284">SUMPRODUCT('Distance Matrix_ex'!$B19:$T19,TRANSPOSE('Entry capacity'!C$12:C$30))/(SUM('Entry capacity'!$C$12:$C$30)-IFERROR(VLOOKUP($A284,'Entry capacity'!$A$12:$I$30,3,FALSE),0))</f>
        <v>624.45443848881473</v>
      </c>
      <c r="D284" s="52">
        <f t="array" ref="D284">SUMPRODUCT('Distance Matrix_ex'!$B19:$T19,TRANSPOSE('Entry capacity'!D$12:D$30))/(SUM('Entry capacity'!$D$12:$D$30)-IFERROR(VLOOKUP($A284,'Entry capacity'!$A$12:$I$30,4,FALSE),0))</f>
        <v>619.60090320471477</v>
      </c>
      <c r="E284" s="52">
        <f t="array" ref="E284">SUMPRODUCT('Distance Matrix_ex'!$B19:$T19,TRANSPOSE('Entry capacity'!E$12:E$30))/(SUM('Entry capacity'!$E$12:$E$30)-IFERROR(VLOOKUP($A284,'Entry capacity'!$A$12:$I$30,5,FALSE),0))</f>
        <v>614.55512328872214</v>
      </c>
      <c r="F284" s="52">
        <f t="array" ref="F284">SUMPRODUCT('Distance Matrix_ex'!$B19:$T19,TRANSPOSE('Entry capacity'!F$12:F$30))/(SUM('Entry capacity'!$F$12:$F$30)-IFERROR(VLOOKUP($A284,'Entry capacity'!$A$12:$I$30,6,FALSE),0))</f>
        <v>610.73492334654941</v>
      </c>
      <c r="G284" s="52">
        <f t="array" ref="G284">SUMPRODUCT('Distance Matrix_ex'!$B19:$T19,TRANSPOSE('Entry capacity'!G$12:G$30))/(SUM('Entry capacity'!$G$12:$G$30)-IFERROR(VLOOKUP($A284,'Entry capacity'!$A$12:$I$30,7,FALSE),0))</f>
        <v>611.31571885625954</v>
      </c>
      <c r="H284" s="52">
        <f t="array" ref="H284">SUMPRODUCT('Distance Matrix_ex'!$B19:$T19,TRANSPOSE('Entry capacity'!H$12:H$30))/(SUM('Entry capacity'!$H$12:$H$30)-IFERROR(VLOOKUP($A284,'Entry capacity'!$A$12:$I$30,8,FALSE),0))</f>
        <v>615.1328015821781</v>
      </c>
      <c r="I284" s="57">
        <f t="array" ref="I284">SUMPRODUCT('Distance Matrix_ex'!$B19:$T19,TRANSPOSE('Entry capacity'!I$12:I$30))/(SUM('Entry capacity'!$I$12:$I$30)-IFERROR(VLOOKUP($A284,'Entry capacity'!$A$12:$I$30,9,FALSE),0))</f>
        <v>623.21187163153184</v>
      </c>
    </row>
    <row r="285" spans="1:9" s="5" customFormat="1" ht="15" customHeight="1" x14ac:dyDescent="0.25">
      <c r="A285" s="46" t="str">
        <f t="shared" ref="A285" si="9">A20</f>
        <v>15.02_Tortosa</v>
      </c>
      <c r="B285" s="4" t="str">
        <f t="shared" si="1"/>
        <v>Salida Nacional / National exit</v>
      </c>
      <c r="C285" s="52">
        <f t="array" ref="C285">SUMPRODUCT('Distance Matrix_ex'!$B20:$T20,TRANSPOSE('Entry capacity'!C$12:C$30))/(SUM('Entry capacity'!$C$12:$C$30)-IFERROR(VLOOKUP($A285,'Entry capacity'!$A$12:$I$30,3,FALSE),0))</f>
        <v>609.78208047727003</v>
      </c>
      <c r="D285" s="52">
        <f t="array" ref="D285">SUMPRODUCT('Distance Matrix_ex'!$B20:$T20,TRANSPOSE('Entry capacity'!D$12:D$30))/(SUM('Entry capacity'!$D$12:$D$30)-IFERROR(VLOOKUP($A285,'Entry capacity'!$A$12:$I$30,4,FALSE),0))</f>
        <v>604.01169373341668</v>
      </c>
      <c r="E285" s="52">
        <f t="array" ref="E285">SUMPRODUCT('Distance Matrix_ex'!$B20:$T20,TRANSPOSE('Entry capacity'!E$12:E$30))/(SUM('Entry capacity'!$E$12:$E$30)-IFERROR(VLOOKUP($A285,'Entry capacity'!$A$12:$I$30,5,FALSE),0))</f>
        <v>597.67151931239869</v>
      </c>
      <c r="F285" s="52">
        <f t="array" ref="F285">SUMPRODUCT('Distance Matrix_ex'!$B20:$T20,TRANSPOSE('Entry capacity'!F$12:F$30))/(SUM('Entry capacity'!$F$12:$F$30)-IFERROR(VLOOKUP($A285,'Entry capacity'!$A$12:$I$30,6,FALSE),0))</f>
        <v>592.41597223329666</v>
      </c>
      <c r="G285" s="52">
        <f t="array" ref="G285">SUMPRODUCT('Distance Matrix_ex'!$B20:$T20,TRANSPOSE('Entry capacity'!G$12:G$30))/(SUM('Entry capacity'!$G$12:$G$30)-IFERROR(VLOOKUP($A285,'Entry capacity'!$A$12:$I$30,7,FALSE),0))</f>
        <v>592.56896894134559</v>
      </c>
      <c r="H285" s="52">
        <f t="array" ref="H285">SUMPRODUCT('Distance Matrix_ex'!$B20:$T20,TRANSPOSE('Entry capacity'!H$12:H$30))/(SUM('Entry capacity'!$H$12:$H$30)-IFERROR(VLOOKUP($A285,'Entry capacity'!$A$12:$I$30,8,FALSE),0))</f>
        <v>596.16459218161685</v>
      </c>
      <c r="I285" s="57">
        <f t="array" ref="I285">SUMPRODUCT('Distance Matrix_ex'!$B20:$T20,TRANSPOSE('Entry capacity'!I$12:I$30))/(SUM('Entry capacity'!$I$12:$I$30)-IFERROR(VLOOKUP($A285,'Entry capacity'!$A$12:$I$30,9,FALSE),0))</f>
        <v>603.75134129198773</v>
      </c>
    </row>
    <row r="286" spans="1:9" s="5" customFormat="1" ht="15" customHeight="1" x14ac:dyDescent="0.25">
      <c r="A286" s="46" t="str">
        <f t="shared" ref="A286" si="10">A21</f>
        <v>15.04_La Jana</v>
      </c>
      <c r="B286" s="4" t="str">
        <f t="shared" si="1"/>
        <v>Salida Nacional / National exit</v>
      </c>
      <c r="C286" s="52">
        <f t="array" ref="C286">SUMPRODUCT('Distance Matrix_ex'!$B21:$T21,TRANSPOSE('Entry capacity'!C$12:C$30))/(SUM('Entry capacity'!$C$12:$C$30)-IFERROR(VLOOKUP($A286,'Entry capacity'!$A$12:$I$30,3,FALSE),0))</f>
        <v>607.9966603291308</v>
      </c>
      <c r="D286" s="52">
        <f t="array" ref="D286">SUMPRODUCT('Distance Matrix_ex'!$B21:$T21,TRANSPOSE('Entry capacity'!D$12:D$30))/(SUM('Entry capacity'!$D$12:$D$30)-IFERROR(VLOOKUP($A286,'Entry capacity'!$A$12:$I$30,4,FALSE),0))</f>
        <v>601.18175574689053</v>
      </c>
      <c r="E286" s="52">
        <f t="array" ref="E286">SUMPRODUCT('Distance Matrix_ex'!$B21:$T21,TRANSPOSE('Entry capacity'!E$12:E$30))/(SUM('Entry capacity'!$E$12:$E$30)-IFERROR(VLOOKUP($A286,'Entry capacity'!$A$12:$I$30,5,FALSE),0))</f>
        <v>593.489920693729</v>
      </c>
      <c r="F286" s="52">
        <f t="array" ref="F286">SUMPRODUCT('Distance Matrix_ex'!$B21:$T21,TRANSPOSE('Entry capacity'!F$12:F$30))/(SUM('Entry capacity'!$F$12:$F$30)-IFERROR(VLOOKUP($A286,'Entry capacity'!$A$12:$I$30,6,FALSE),0))</f>
        <v>586.77158342967925</v>
      </c>
      <c r="G286" s="52">
        <f t="array" ref="G286">SUMPRODUCT('Distance Matrix_ex'!$B21:$T21,TRANSPOSE('Entry capacity'!G$12:G$30))/(SUM('Entry capacity'!$G$12:$G$30)-IFERROR(VLOOKUP($A286,'Entry capacity'!$A$12:$I$30,7,FALSE),0))</f>
        <v>586.57990116388828</v>
      </c>
      <c r="H286" s="52">
        <f t="array" ref="H286">SUMPRODUCT('Distance Matrix_ex'!$B21:$T21,TRANSPOSE('Entry capacity'!H$12:H$30))/(SUM('Entry capacity'!$H$12:$H$30)-IFERROR(VLOOKUP($A286,'Entry capacity'!$A$12:$I$30,8,FALSE),0))</f>
        <v>590.15449229284866</v>
      </c>
      <c r="I286" s="57">
        <f t="array" ref="I286">SUMPRODUCT('Distance Matrix_ex'!$B21:$T21,TRANSPOSE('Entry capacity'!I$12:I$30))/(SUM('Entry capacity'!$I$12:$I$30)-IFERROR(VLOOKUP($A286,'Entry capacity'!$A$12:$I$30,9,FALSE),0))</f>
        <v>597.66228328207944</v>
      </c>
    </row>
    <row r="287" spans="1:9" s="5" customFormat="1" ht="15" customHeight="1" x14ac:dyDescent="0.25">
      <c r="A287" s="46" t="str">
        <f t="shared" ref="A287" si="11">A22</f>
        <v>15.06A_Cabanes</v>
      </c>
      <c r="B287" s="4" t="str">
        <f t="shared" si="1"/>
        <v>Salida Nacional / National exit</v>
      </c>
      <c r="C287" s="52">
        <f t="array" ref="C287">SUMPRODUCT('Distance Matrix_ex'!$B22:$T22,TRANSPOSE('Entry capacity'!C$12:C$30))/(SUM('Entry capacity'!$C$12:$C$30)-IFERROR(VLOOKUP($A287,'Entry capacity'!$A$12:$I$30,3,FALSE),0))</f>
        <v>606.69265237856439</v>
      </c>
      <c r="D287" s="52">
        <f t="array" ref="D287">SUMPRODUCT('Distance Matrix_ex'!$B22:$T22,TRANSPOSE('Entry capacity'!D$12:D$30))/(SUM('Entry capacity'!$D$12:$D$30)-IFERROR(VLOOKUP($A287,'Entry capacity'!$A$12:$I$30,4,FALSE),0))</f>
        <v>599.15984199551588</v>
      </c>
      <c r="E287" s="52">
        <f t="array" ref="E287">SUMPRODUCT('Distance Matrix_ex'!$B22:$T22,TRANSPOSE('Entry capacity'!E$12:E$30))/(SUM('Entry capacity'!$E$12:$E$30)-IFERROR(VLOOKUP($A287,'Entry capacity'!$A$12:$I$30,5,FALSE),0))</f>
        <v>590.5297952457762</v>
      </c>
      <c r="F287" s="52">
        <f t="array" ref="F287">SUMPRODUCT('Distance Matrix_ex'!$B22:$T22,TRANSPOSE('Entry capacity'!F$12:F$30))/(SUM('Entry capacity'!$F$12:$F$30)-IFERROR(VLOOKUP($A287,'Entry capacity'!$A$12:$I$30,6,FALSE),0))</f>
        <v>582.80270886309108</v>
      </c>
      <c r="G287" s="52">
        <f t="array" ref="G287">SUMPRODUCT('Distance Matrix_ex'!$B22:$T22,TRANSPOSE('Entry capacity'!G$12:G$30))/(SUM('Entry capacity'!$G$12:$G$30)-IFERROR(VLOOKUP($A287,'Entry capacity'!$A$12:$I$30,7,FALSE),0))</f>
        <v>582.36918949799156</v>
      </c>
      <c r="H287" s="52">
        <f t="array" ref="H287">SUMPRODUCT('Distance Matrix_ex'!$B22:$T22,TRANSPOSE('Entry capacity'!H$12:H$30))/(SUM('Entry capacity'!$H$12:$H$30)-IFERROR(VLOOKUP($A287,'Entry capacity'!$A$12:$I$30,8,FALSE),0))</f>
        <v>585.92421853264386</v>
      </c>
      <c r="I287" s="57">
        <f t="array" ref="I287">SUMPRODUCT('Distance Matrix_ex'!$B22:$T22,TRANSPOSE('Entry capacity'!I$12:I$30))/(SUM('Entry capacity'!$I$12:$I$30)-IFERROR(VLOOKUP($A287,'Entry capacity'!$A$12:$I$30,9,FALSE),0))</f>
        <v>593.36930812369565</v>
      </c>
    </row>
    <row r="288" spans="1:9" s="5" customFormat="1" ht="15" customHeight="1" x14ac:dyDescent="0.25">
      <c r="A288" s="46" t="str">
        <f t="shared" ref="A288" si="12">A23</f>
        <v>15.07_Villafames</v>
      </c>
      <c r="B288" s="4" t="str">
        <f t="shared" si="1"/>
        <v>Salida Nacional / National exit</v>
      </c>
      <c r="C288" s="52">
        <f t="array" ref="C288">SUMPRODUCT('Distance Matrix_ex'!$B23:$T23,TRANSPOSE('Entry capacity'!C$12:C$30))/(SUM('Entry capacity'!$C$12:$C$30)-IFERROR(VLOOKUP($A288,'Entry capacity'!$A$12:$I$30,3,FALSE),0))</f>
        <v>606.56713720043933</v>
      </c>
      <c r="D288" s="52">
        <f t="array" ref="D288">SUMPRODUCT('Distance Matrix_ex'!$B23:$T23,TRANSPOSE('Entry capacity'!D$12:D$30))/(SUM('Entry capacity'!$D$12:$D$30)-IFERROR(VLOOKUP($A288,'Entry capacity'!$A$12:$I$30,4,FALSE),0))</f>
        <v>598.97274993839517</v>
      </c>
      <c r="E288" s="52">
        <f t="array" ref="E288">SUMPRODUCT('Distance Matrix_ex'!$B23:$T23,TRANSPOSE('Entry capacity'!E$12:E$30))/(SUM('Entry capacity'!$E$12:$E$30)-IFERROR(VLOOKUP($A288,'Entry capacity'!$A$12:$I$30,5,FALSE),0))</f>
        <v>590.26059372738882</v>
      </c>
      <c r="F288" s="52">
        <f t="array" ref="F288">SUMPRODUCT('Distance Matrix_ex'!$B23:$T23,TRANSPOSE('Entry capacity'!F$12:F$30))/(SUM('Entry capacity'!$F$12:$F$30)-IFERROR(VLOOKUP($A288,'Entry capacity'!$A$12:$I$30,6,FALSE),0))</f>
        <v>582.44638642153723</v>
      </c>
      <c r="G288" s="52">
        <f t="array" ref="G288">SUMPRODUCT('Distance Matrix_ex'!$B23:$T23,TRANSPOSE('Entry capacity'!G$12:G$30))/(SUM('Entry capacity'!$G$12:$G$30)-IFERROR(VLOOKUP($A288,'Entry capacity'!$A$12:$I$30,7,FALSE),0))</f>
        <v>581.99124639474951</v>
      </c>
      <c r="H288" s="52">
        <f t="array" ref="H288">SUMPRODUCT('Distance Matrix_ex'!$B23:$T23,TRANSPOSE('Entry capacity'!H$12:H$30))/(SUM('Entry capacity'!$H$12:$H$30)-IFERROR(VLOOKUP($A288,'Entry capacity'!$A$12:$I$30,8,FALSE),0))</f>
        <v>585.54368969070526</v>
      </c>
      <c r="I288" s="57">
        <f t="array" ref="I288">SUMPRODUCT('Distance Matrix_ex'!$B23:$T23,TRANSPOSE('Entry capacity'!I$12:I$30))/(SUM('Entry capacity'!$I$12:$I$30)-IFERROR(VLOOKUP($A288,'Entry capacity'!$A$12:$I$30,9,FALSE),0))</f>
        <v>592.98190201469879</v>
      </c>
    </row>
    <row r="289" spans="1:9" s="5" customFormat="1" ht="15" customHeight="1" x14ac:dyDescent="0.25">
      <c r="A289" s="46" t="str">
        <f t="shared" ref="A289" si="13">A24</f>
        <v>15.08_Borriol</v>
      </c>
      <c r="B289" s="4" t="str">
        <f t="shared" si="1"/>
        <v>Salida Nacional / National exit</v>
      </c>
      <c r="C289" s="52">
        <f t="array" ref="C289">SUMPRODUCT('Distance Matrix_ex'!$B24:$T24,TRANSPOSE('Entry capacity'!C$12:C$30))/(SUM('Entry capacity'!$C$12:$C$30)-IFERROR(VLOOKUP($A289,'Entry capacity'!$A$12:$I$30,3,FALSE),0))</f>
        <v>605.71154206955339</v>
      </c>
      <c r="D289" s="52">
        <f t="array" ref="D289">SUMPRODUCT('Distance Matrix_ex'!$B24:$T24,TRANSPOSE('Entry capacity'!D$12:D$30))/(SUM('Entry capacity'!$D$12:$D$30)-IFERROR(VLOOKUP($A289,'Entry capacity'!$A$12:$I$30,4,FALSE),0))</f>
        <v>597.69740574902096</v>
      </c>
      <c r="E289" s="52">
        <f t="array" ref="E289">SUMPRODUCT('Distance Matrix_ex'!$B24:$T24,TRANSPOSE('Entry capacity'!E$12:E$30))/(SUM('Entry capacity'!$E$12:$E$30)-IFERROR(VLOOKUP($A289,'Entry capacity'!$A$12:$I$30,5,FALSE),0))</f>
        <v>588.42553671038104</v>
      </c>
      <c r="F289" s="52">
        <f t="array" ref="F289">SUMPRODUCT('Distance Matrix_ex'!$B24:$T24,TRANSPOSE('Entry capacity'!F$12:F$30))/(SUM('Entry capacity'!$F$12:$F$30)-IFERROR(VLOOKUP($A289,'Entry capacity'!$A$12:$I$30,6,FALSE),0))</f>
        <v>580.01745511161164</v>
      </c>
      <c r="G289" s="52">
        <f t="array" ref="G289">SUMPRODUCT('Distance Matrix_ex'!$B24:$T24,TRANSPOSE('Entry capacity'!G$12:G$30))/(SUM('Entry capacity'!$G$12:$G$30)-IFERROR(VLOOKUP($A289,'Entry capacity'!$A$12:$I$30,7,FALSE),0))</f>
        <v>579.41493424098212</v>
      </c>
      <c r="H289" s="52">
        <f t="array" ref="H289">SUMPRODUCT('Distance Matrix_ex'!$B24:$T24,TRANSPOSE('Entry capacity'!H$12:H$30))/(SUM('Entry capacity'!$H$12:$H$30)-IFERROR(VLOOKUP($A289,'Entry capacity'!$A$12:$I$30,8,FALSE),0))</f>
        <v>582.94975141815621</v>
      </c>
      <c r="I289" s="57">
        <f t="array" ref="I289">SUMPRODUCT('Distance Matrix_ex'!$B24:$T24,TRANSPOSE('Entry capacity'!I$12:I$30))/(SUM('Entry capacity'!$I$12:$I$30)-IFERROR(VLOOKUP($A289,'Entry capacity'!$A$12:$I$30,9,FALSE),0))</f>
        <v>590.34108370503543</v>
      </c>
    </row>
    <row r="290" spans="1:9" s="5" customFormat="1" ht="15" customHeight="1" x14ac:dyDescent="0.25">
      <c r="A290" s="46" t="str">
        <f t="shared" ref="A290" si="14">A25</f>
        <v>15.09_Villarreal</v>
      </c>
      <c r="B290" s="4" t="str">
        <f t="shared" si="1"/>
        <v>Salida Nacional / National exit</v>
      </c>
      <c r="C290" s="52">
        <f t="array" ref="C290">SUMPRODUCT('Distance Matrix_ex'!$B25:$T25,TRANSPOSE('Entry capacity'!C$12:C$30))/(SUM('Entry capacity'!$C$12:$C$30)-IFERROR(VLOOKUP($A290,'Entry capacity'!$A$12:$I$30,3,FALSE),0))</f>
        <v>605.25172792920239</v>
      </c>
      <c r="D290" s="52">
        <f t="array" ref="D290">SUMPRODUCT('Distance Matrix_ex'!$B25:$T25,TRANSPOSE('Entry capacity'!D$12:D$30))/(SUM('Entry capacity'!$D$12:$D$30)-IFERROR(VLOOKUP($A290,'Entry capacity'!$A$12:$I$30,4,FALSE),0))</f>
        <v>597.01200996903162</v>
      </c>
      <c r="E290" s="52">
        <f t="array" ref="E290">SUMPRODUCT('Distance Matrix_ex'!$B25:$T25,TRANSPOSE('Entry capacity'!E$12:E$30))/(SUM('Entry capacity'!$E$12:$E$30)-IFERROR(VLOOKUP($A290,'Entry capacity'!$A$12:$I$30,5,FALSE),0))</f>
        <v>587.43933992838583</v>
      </c>
      <c r="F290" s="52">
        <f t="array" ref="F290">SUMPRODUCT('Distance Matrix_ex'!$B25:$T25,TRANSPOSE('Entry capacity'!F$12:F$30))/(SUM('Entry capacity'!$F$12:$F$30)-IFERROR(VLOOKUP($A290,'Entry capacity'!$A$12:$I$30,6,FALSE),0))</f>
        <v>578.71209826474819</v>
      </c>
      <c r="G290" s="52">
        <f t="array" ref="G290">SUMPRODUCT('Distance Matrix_ex'!$B25:$T25,TRANSPOSE('Entry capacity'!G$12:G$30))/(SUM('Entry capacity'!$G$12:$G$30)-IFERROR(VLOOKUP($A290,'Entry capacity'!$A$12:$I$30,7,FALSE),0))</f>
        <v>578.03037194568992</v>
      </c>
      <c r="H290" s="52">
        <f t="array" ref="H290">SUMPRODUCT('Distance Matrix_ex'!$B25:$T25,TRANSPOSE('Entry capacity'!H$12:H$30))/(SUM('Entry capacity'!$H$12:$H$30)-IFERROR(VLOOKUP($A290,'Entry capacity'!$A$12:$I$30,8,FALSE),0))</f>
        <v>581.5557164898828</v>
      </c>
      <c r="I290" s="57">
        <f t="array" ref="I290">SUMPRODUCT('Distance Matrix_ex'!$B25:$T25,TRANSPOSE('Entry capacity'!I$12:I$30))/(SUM('Entry capacity'!$I$12:$I$30)-IFERROR(VLOOKUP($A290,'Entry capacity'!$A$12:$I$30,9,FALSE),0))</f>
        <v>588.92185449597775</v>
      </c>
    </row>
    <row r="291" spans="1:9" s="5" customFormat="1" ht="15" customHeight="1" x14ac:dyDescent="0.25">
      <c r="A291" s="46" t="str">
        <f t="shared" ref="A291" si="15">A26</f>
        <v>15.09X.3_Moncofar</v>
      </c>
      <c r="B291" s="4" t="str">
        <f t="shared" si="1"/>
        <v>Salida Nacional / National exit</v>
      </c>
      <c r="C291" s="52">
        <f t="array" ref="C291">SUMPRODUCT('Distance Matrix_ex'!$B26:$T26,TRANSPOSE('Entry capacity'!C$12:C$30))/(SUM('Entry capacity'!$C$12:$C$30)-IFERROR(VLOOKUP($A291,'Entry capacity'!$A$12:$I$30,3,FALSE),0))</f>
        <v>604.46562534815666</v>
      </c>
      <c r="D291" s="52">
        <f t="array" ref="D291">SUMPRODUCT('Distance Matrix_ex'!$B26:$T26,TRANSPOSE('Entry capacity'!D$12:D$30))/(SUM('Entry capacity'!$D$12:$D$30)-IFERROR(VLOOKUP($A291,'Entry capacity'!$A$12:$I$30,4,FALSE),0))</f>
        <v>595.84025089420982</v>
      </c>
      <c r="E291" s="52">
        <f t="array" ref="E291">SUMPRODUCT('Distance Matrix_ex'!$B26:$T26,TRANSPOSE('Entry capacity'!E$12:E$30))/(SUM('Entry capacity'!$E$12:$E$30)-IFERROR(VLOOKUP($A291,'Entry capacity'!$A$12:$I$30,5,FALSE),0))</f>
        <v>585.75332863009521</v>
      </c>
      <c r="F291" s="52">
        <f t="array" ref="F291">SUMPRODUCT('Distance Matrix_ex'!$B26:$T26,TRANSPOSE('Entry capacity'!F$12:F$30))/(SUM('Entry capacity'!$F$12:$F$30)-IFERROR(VLOOKUP($A291,'Entry capacity'!$A$12:$I$30,6,FALSE),0))</f>
        <v>576.48044791636585</v>
      </c>
      <c r="G291" s="52">
        <f t="array" ref="G291">SUMPRODUCT('Distance Matrix_ex'!$B26:$T26,TRANSPOSE('Entry capacity'!G$12:G$30))/(SUM('Entry capacity'!$G$12:$G$30)-IFERROR(VLOOKUP($A291,'Entry capacity'!$A$12:$I$30,7,FALSE),0))</f>
        <v>575.66331121737619</v>
      </c>
      <c r="H291" s="52">
        <f t="array" ref="H291">SUMPRODUCT('Distance Matrix_ex'!$B26:$T26,TRANSPOSE('Entry capacity'!H$12:H$30))/(SUM('Entry capacity'!$H$12:$H$30)-IFERROR(VLOOKUP($A291,'Entry capacity'!$A$12:$I$30,8,FALSE),0))</f>
        <v>579.17246125909026</v>
      </c>
      <c r="I291" s="57">
        <f t="array" ref="I291">SUMPRODUCT('Distance Matrix_ex'!$B26:$T26,TRANSPOSE('Entry capacity'!I$12:I$30))/(SUM('Entry capacity'!$I$12:$I$30)-IFERROR(VLOOKUP($A291,'Entry capacity'!$A$12:$I$30,9,FALSE),0))</f>
        <v>586.49552688568599</v>
      </c>
    </row>
    <row r="292" spans="1:9" s="5" customFormat="1" ht="15" customHeight="1" x14ac:dyDescent="0.25">
      <c r="A292" s="46" t="str">
        <f t="shared" ref="A292" si="16">A27</f>
        <v>15.09X_Nules I</v>
      </c>
      <c r="B292" s="4" t="str">
        <f t="shared" si="1"/>
        <v>Salida Nacional / National exit</v>
      </c>
      <c r="C292" s="52">
        <f t="array" ref="C292">SUMPRODUCT('Distance Matrix_ex'!$B27:$T27,TRANSPOSE('Entry capacity'!C$12:C$30))/(SUM('Entry capacity'!$C$12:$C$30)-IFERROR(VLOOKUP($A292,'Entry capacity'!$A$12:$I$30,3,FALSE),0))</f>
        <v>604.537158795202</v>
      </c>
      <c r="D292" s="52">
        <f t="array" ref="D292">SUMPRODUCT('Distance Matrix_ex'!$B27:$T27,TRANSPOSE('Entry capacity'!D$12:D$30))/(SUM('Entry capacity'!$D$12:$D$30)-IFERROR(VLOOKUP($A292,'Entry capacity'!$A$12:$I$30,4,FALSE),0))</f>
        <v>595.94687815603243</v>
      </c>
      <c r="E292" s="52">
        <f t="array" ref="E292">SUMPRODUCT('Distance Matrix_ex'!$B27:$T27,TRANSPOSE('Entry capacity'!E$12:E$30))/(SUM('Entry capacity'!$E$12:$E$30)-IFERROR(VLOOKUP($A292,'Entry capacity'!$A$12:$I$30,5,FALSE),0))</f>
        <v>585.90675160927356</v>
      </c>
      <c r="F292" s="52">
        <f t="array" ref="F292">SUMPRODUCT('Distance Matrix_ex'!$B27:$T27,TRANSPOSE('Entry capacity'!F$12:F$30))/(SUM('Entry capacity'!$F$12:$F$30)-IFERROR(VLOOKUP($A292,'Entry capacity'!$A$12:$I$30,6,FALSE),0))</f>
        <v>576.68352273874734</v>
      </c>
      <c r="G292" s="52">
        <f t="array" ref="G292">SUMPRODUCT('Distance Matrix_ex'!$B27:$T27,TRANSPOSE('Entry capacity'!G$12:G$30))/(SUM('Entry capacity'!$G$12:$G$30)-IFERROR(VLOOKUP($A292,'Entry capacity'!$A$12:$I$30,7,FALSE),0))</f>
        <v>575.87870805914281</v>
      </c>
      <c r="H292" s="52">
        <f t="array" ref="H292">SUMPRODUCT('Distance Matrix_ex'!$B27:$T27,TRANSPOSE('Entry capacity'!H$12:H$30))/(SUM('Entry capacity'!$H$12:$H$30)-IFERROR(VLOOKUP($A292,'Entry capacity'!$A$12:$I$30,8,FALSE),0))</f>
        <v>579.38933176169121</v>
      </c>
      <c r="I292" s="57">
        <f t="array" ref="I292">SUMPRODUCT('Distance Matrix_ex'!$B27:$T27,TRANSPOSE('Entry capacity'!I$12:I$30))/(SUM('Entry capacity'!$I$12:$I$30)-IFERROR(VLOOKUP($A292,'Entry capacity'!$A$12:$I$30,9,FALSE),0))</f>
        <v>586.71631687138279</v>
      </c>
    </row>
    <row r="293" spans="1:9" s="5" customFormat="1" ht="15" customHeight="1" x14ac:dyDescent="0.25">
      <c r="A293" s="46" t="str">
        <f t="shared" ref="A293" si="17">A28</f>
        <v>15.10_Chilches</v>
      </c>
      <c r="B293" s="4" t="str">
        <f t="shared" si="1"/>
        <v>Salida Nacional / National exit</v>
      </c>
      <c r="C293" s="52">
        <f t="array" ref="C293">SUMPRODUCT('Distance Matrix_ex'!$B28:$T28,TRANSPOSE('Entry capacity'!C$12:C$30))/(SUM('Entry capacity'!$C$12:$C$30)-IFERROR(VLOOKUP($A293,'Entry capacity'!$A$12:$I$30,3,FALSE),0))</f>
        <v>604.14005122148353</v>
      </c>
      <c r="D293" s="52">
        <f t="array" ref="D293">SUMPRODUCT('Distance Matrix_ex'!$B28:$T28,TRANSPOSE('Entry capacity'!D$12:D$30))/(SUM('Entry capacity'!$D$12:$D$30)-IFERROR(VLOOKUP($A293,'Entry capacity'!$A$12:$I$30,4,FALSE),0))</f>
        <v>595.35495235092174</v>
      </c>
      <c r="E293" s="52">
        <f t="array" ref="E293">SUMPRODUCT('Distance Matrix_ex'!$B28:$T28,TRANSPOSE('Entry capacity'!E$12:E$30))/(SUM('Entry capacity'!$E$12:$E$30)-IFERROR(VLOOKUP($A293,'Entry capacity'!$A$12:$I$30,5,FALSE),0))</f>
        <v>585.05504615496079</v>
      </c>
      <c r="F293" s="52">
        <f t="array" ref="F293">SUMPRODUCT('Distance Matrix_ex'!$B28:$T28,TRANSPOSE('Entry capacity'!F$12:F$30))/(SUM('Entry capacity'!$F$12:$F$30)-IFERROR(VLOOKUP($A293,'Entry capacity'!$A$12:$I$30,6,FALSE),0))</f>
        <v>575.55618226614024</v>
      </c>
      <c r="G293" s="52">
        <f t="array" ref="G293">SUMPRODUCT('Distance Matrix_ex'!$B28:$T28,TRANSPOSE('Entry capacity'!G$12:G$30))/(SUM('Entry capacity'!$G$12:$G$30)-IFERROR(VLOOKUP($A293,'Entry capacity'!$A$12:$I$30,7,FALSE),0))</f>
        <v>574.68296368006372</v>
      </c>
      <c r="H293" s="52">
        <f t="array" ref="H293">SUMPRODUCT('Distance Matrix_ex'!$B28:$T28,TRANSPOSE('Entry capacity'!H$12:H$30))/(SUM('Entry capacity'!$H$12:$H$30)-IFERROR(VLOOKUP($A293,'Entry capacity'!$A$12:$I$30,8,FALSE),0))</f>
        <v>578.18540656786615</v>
      </c>
      <c r="I293" s="57">
        <f t="array" ref="I293">SUMPRODUCT('Distance Matrix_ex'!$B28:$T28,TRANSPOSE('Entry capacity'!I$12:I$30))/(SUM('Entry capacity'!$I$12:$I$30)-IFERROR(VLOOKUP($A293,'Entry capacity'!$A$12:$I$30,9,FALSE),0))</f>
        <v>585.49063323466555</v>
      </c>
    </row>
    <row r="294" spans="1:9" s="5" customFormat="1" ht="15" customHeight="1" x14ac:dyDescent="0.25">
      <c r="A294" s="46" t="str">
        <f t="shared" ref="A294" si="18">A29</f>
        <v>15.11_Sagunto</v>
      </c>
      <c r="B294" s="4" t="str">
        <f t="shared" si="1"/>
        <v>Salida Nacional / National exit</v>
      </c>
      <c r="C294" s="52">
        <f t="array" ref="C294">SUMPRODUCT('Distance Matrix_ex'!$B29:$T29,TRANSPOSE('Entry capacity'!C$12:C$30))/(SUM('Entry capacity'!$C$12:$C$30)-IFERROR(VLOOKUP($A294,'Entry capacity'!$A$12:$I$30,3,FALSE),0))</f>
        <v>603.07938696744134</v>
      </c>
      <c r="D294" s="52">
        <f t="array" ref="D294">SUMPRODUCT('Distance Matrix_ex'!$B29:$T29,TRANSPOSE('Entry capacity'!D$12:D$30))/(SUM('Entry capacity'!$D$12:$D$30)-IFERROR(VLOOKUP($A294,'Entry capacity'!$A$12:$I$30,4,FALSE),0))</f>
        <v>593.83235454308942</v>
      </c>
      <c r="E294" s="52">
        <f t="array" ref="E294">SUMPRODUCT('Distance Matrix_ex'!$B29:$T29,TRANSPOSE('Entry capacity'!E$12:E$30))/(SUM('Entry capacity'!$E$12:$E$30)-IFERROR(VLOOKUP($A294,'Entry capacity'!$A$12:$I$30,5,FALSE),0))</f>
        <v>582.91449529044485</v>
      </c>
      <c r="F294" s="52">
        <f t="array" ref="F294">SUMPRODUCT('Distance Matrix_ex'!$B29:$T29,TRANSPOSE('Entry capacity'!F$12:F$30))/(SUM('Entry capacity'!$F$12:$F$30)-IFERROR(VLOOKUP($A294,'Entry capacity'!$A$12:$I$30,6,FALSE),0))</f>
        <v>572.75855362874745</v>
      </c>
      <c r="G294" s="52">
        <f t="array" ref="G294">SUMPRODUCT('Distance Matrix_ex'!$B29:$T29,TRANSPOSE('Entry capacity'!G$12:G$30))/(SUM('Entry capacity'!$G$12:$G$30)-IFERROR(VLOOKUP($A294,'Entry capacity'!$A$12:$I$30,7,FALSE),0))</f>
        <v>571.72039473469226</v>
      </c>
      <c r="H294" s="52">
        <f t="array" ref="H294">SUMPRODUCT('Distance Matrix_ex'!$B29:$T29,TRANSPOSE('Entry capacity'!H$12:H$30))/(SUM('Entry capacity'!$H$12:$H$30)-IFERROR(VLOOKUP($A294,'Entry capacity'!$A$12:$I$30,8,FALSE),0))</f>
        <v>575.19876519534603</v>
      </c>
      <c r="I294" s="57">
        <f t="array" ref="I294">SUMPRODUCT('Distance Matrix_ex'!$B29:$T29,TRANSPOSE('Entry capacity'!I$12:I$30))/(SUM('Entry capacity'!$I$12:$I$30)-IFERROR(VLOOKUP($A294,'Entry capacity'!$A$12:$I$30,9,FALSE),0))</f>
        <v>582.44248980546467</v>
      </c>
    </row>
    <row r="295" spans="1:9" s="5" customFormat="1" ht="15" customHeight="1" x14ac:dyDescent="0.25">
      <c r="A295" s="46" t="str">
        <f t="shared" ref="A295" si="19">A30</f>
        <v>15.12_Puzol</v>
      </c>
      <c r="B295" s="4" t="str">
        <f t="shared" si="1"/>
        <v>Salida Nacional / National exit</v>
      </c>
      <c r="C295" s="52">
        <f t="array" ref="C295">SUMPRODUCT('Distance Matrix_ex'!$B30:$T30,TRANSPOSE('Entry capacity'!C$12:C$30))/(SUM('Entry capacity'!$C$12:$C$30)-IFERROR(VLOOKUP($A295,'Entry capacity'!$A$12:$I$30,3,FALSE),0))</f>
        <v>603.45992960882177</v>
      </c>
      <c r="D295" s="52">
        <f t="array" ref="D295">SUMPRODUCT('Distance Matrix_ex'!$B30:$T30,TRANSPOSE('Entry capacity'!D$12:D$30))/(SUM('Entry capacity'!$D$12:$D$30)-IFERROR(VLOOKUP($A295,'Entry capacity'!$A$12:$I$30,4,FALSE),0))</f>
        <v>594.10883515375269</v>
      </c>
      <c r="E295" s="52">
        <f t="array" ref="E295">SUMPRODUCT('Distance Matrix_ex'!$B30:$T30,TRANSPOSE('Entry capacity'!E$12:E$30))/(SUM('Entry capacity'!$E$12:$E$30)-IFERROR(VLOOKUP($A295,'Entry capacity'!$A$12:$I$30,5,FALSE),0))</f>
        <v>583.02944378387713</v>
      </c>
      <c r="F295" s="52">
        <f t="array" ref="F295">SUMPRODUCT('Distance Matrix_ex'!$B30:$T30,TRANSPOSE('Entry capacity'!F$12:F$30))/(SUM('Entry capacity'!$F$12:$F$30)-IFERROR(VLOOKUP($A295,'Entry capacity'!$A$12:$I$30,6,FALSE),0))</f>
        <v>572.68919894292458</v>
      </c>
      <c r="G295" s="52">
        <f t="array" ref="G295">SUMPRODUCT('Distance Matrix_ex'!$B30:$T30,TRANSPOSE('Entry capacity'!G$12:G$30))/(SUM('Entry capacity'!$G$12:$G$30)-IFERROR(VLOOKUP($A295,'Entry capacity'!$A$12:$I$30,7,FALSE),0))</f>
        <v>571.58498373971577</v>
      </c>
      <c r="H295" s="52">
        <f t="array" ref="H295">SUMPRODUCT('Distance Matrix_ex'!$B30:$T30,TRANSPOSE('Entry capacity'!H$12:H$30))/(SUM('Entry capacity'!$H$12:$H$30)-IFERROR(VLOOKUP($A295,'Entry capacity'!$A$12:$I$30,8,FALSE),0))</f>
        <v>575.00958181471412</v>
      </c>
      <c r="I295" s="57">
        <f t="array" ref="I295">SUMPRODUCT('Distance Matrix_ex'!$B30:$T30,TRANSPOSE('Entry capacity'!I$12:I$30))/(SUM('Entry capacity'!$I$12:$I$30)-IFERROR(VLOOKUP($A295,'Entry capacity'!$A$12:$I$30,9,FALSE),0))</f>
        <v>582.13754699952631</v>
      </c>
    </row>
    <row r="296" spans="1:9" s="5" customFormat="1" ht="15" customHeight="1" x14ac:dyDescent="0.25">
      <c r="A296" s="46" t="str">
        <f t="shared" ref="A296" si="20">A31</f>
        <v>15.14_Paterna</v>
      </c>
      <c r="B296" s="4" t="str">
        <f t="shared" si="1"/>
        <v>Salida Nacional / National exit</v>
      </c>
      <c r="C296" s="52">
        <f t="array" ref="C296">SUMPRODUCT('Distance Matrix_ex'!$B31:$T31,TRANSPOSE('Entry capacity'!C$12:C$30))/(SUM('Entry capacity'!$C$12:$C$30)-IFERROR(VLOOKUP($A296,'Entry capacity'!$A$12:$I$30,3,FALSE),0))</f>
        <v>604.43272596712302</v>
      </c>
      <c r="D296" s="52">
        <f t="array" ref="D296">SUMPRODUCT('Distance Matrix_ex'!$B31:$T31,TRANSPOSE('Entry capacity'!D$12:D$30))/(SUM('Entry capacity'!$D$12:$D$30)-IFERROR(VLOOKUP($A296,'Entry capacity'!$A$12:$I$30,4,FALSE),0))</f>
        <v>594.81561358525346</v>
      </c>
      <c r="E296" s="52">
        <f t="array" ref="E296">SUMPRODUCT('Distance Matrix_ex'!$B31:$T31,TRANSPOSE('Entry capacity'!E$12:E$30))/(SUM('Entry capacity'!$E$12:$E$30)-IFERROR(VLOOKUP($A296,'Entry capacity'!$A$12:$I$30,5,FALSE),0))</f>
        <v>583.32329121027283</v>
      </c>
      <c r="F296" s="52">
        <f t="array" ref="F296">SUMPRODUCT('Distance Matrix_ex'!$B31:$T31,TRANSPOSE('Entry capacity'!F$12:F$30))/(SUM('Entry capacity'!$F$12:$F$30)-IFERROR(VLOOKUP($A296,'Entry capacity'!$A$12:$I$30,6,FALSE),0))</f>
        <v>572.51190478856984</v>
      </c>
      <c r="G296" s="52">
        <f t="array" ref="G296">SUMPRODUCT('Distance Matrix_ex'!$B31:$T31,TRANSPOSE('Entry capacity'!G$12:G$30))/(SUM('Entry capacity'!$G$12:$G$30)-IFERROR(VLOOKUP($A296,'Entry capacity'!$A$12:$I$30,7,FALSE),0))</f>
        <v>571.23882720306767</v>
      </c>
      <c r="H296" s="52">
        <f t="array" ref="H296">SUMPRODUCT('Distance Matrix_ex'!$B31:$T31,TRANSPOSE('Entry capacity'!H$12:H$30))/(SUM('Entry capacity'!$H$12:$H$30)-IFERROR(VLOOKUP($A296,'Entry capacity'!$A$12:$I$30,8,FALSE),0))</f>
        <v>574.52596478020268</v>
      </c>
      <c r="I296" s="57">
        <f t="array" ref="I296">SUMPRODUCT('Distance Matrix_ex'!$B31:$T31,TRANSPOSE('Entry capacity'!I$12:I$30))/(SUM('Entry capacity'!$I$12:$I$30)-IFERROR(VLOOKUP($A296,'Entry capacity'!$A$12:$I$30,9,FALSE),0))</f>
        <v>581.35800952106968</v>
      </c>
    </row>
    <row r="297" spans="1:9" s="5" customFormat="1" ht="15" customHeight="1" x14ac:dyDescent="0.25">
      <c r="A297" s="46" t="str">
        <f t="shared" ref="A297" si="21">A32</f>
        <v>15.16_Llombay</v>
      </c>
      <c r="B297" s="4" t="str">
        <f t="shared" si="1"/>
        <v>Salida Nacional / National exit</v>
      </c>
      <c r="C297" s="52">
        <f t="array" ref="C297">SUMPRODUCT('Distance Matrix_ex'!$B32:$T32,TRANSPOSE('Entry capacity'!C$12:C$30))/(SUM('Entry capacity'!$C$12:$C$30)-IFERROR(VLOOKUP($A297,'Entry capacity'!$A$12:$I$30,3,FALSE),0))</f>
        <v>607.02812390598615</v>
      </c>
      <c r="D297" s="52">
        <f t="array" ref="D297">SUMPRODUCT('Distance Matrix_ex'!$B32:$T32,TRANSPOSE('Entry capacity'!D$12:D$30))/(SUM('Entry capacity'!$D$12:$D$30)-IFERROR(VLOOKUP($A297,'Entry capacity'!$A$12:$I$30,4,FALSE),0))</f>
        <v>596.70128191521565</v>
      </c>
      <c r="E297" s="52">
        <f t="array" ref="E297">SUMPRODUCT('Distance Matrix_ex'!$B32:$T32,TRANSPOSE('Entry capacity'!E$12:E$30))/(SUM('Entry capacity'!$E$12:$E$30)-IFERROR(VLOOKUP($A297,'Entry capacity'!$A$12:$I$30,5,FALSE),0))</f>
        <v>584.10726927340932</v>
      </c>
      <c r="F297" s="52">
        <f t="array" ref="F297">SUMPRODUCT('Distance Matrix_ex'!$B32:$T32,TRANSPOSE('Entry capacity'!F$12:F$30))/(SUM('Entry capacity'!$F$12:$F$30)-IFERROR(VLOOKUP($A297,'Entry capacity'!$A$12:$I$30,6,FALSE),0))</f>
        <v>572.0388881300895</v>
      </c>
      <c r="G297" s="52">
        <f t="array" ref="G297">SUMPRODUCT('Distance Matrix_ex'!$B32:$T32,TRANSPOSE('Entry capacity'!G$12:G$30))/(SUM('Entry capacity'!$G$12:$G$30)-IFERROR(VLOOKUP($A297,'Entry capacity'!$A$12:$I$30,7,FALSE),0))</f>
        <v>570.31528965682401</v>
      </c>
      <c r="H297" s="52">
        <f t="array" ref="H297">SUMPRODUCT('Distance Matrix_ex'!$B32:$T32,TRANSPOSE('Entry capacity'!H$12:H$30))/(SUM('Entry capacity'!$H$12:$H$30)-IFERROR(VLOOKUP($A297,'Entry capacity'!$A$12:$I$30,8,FALSE),0))</f>
        <v>573.23568583964141</v>
      </c>
      <c r="I297" s="57">
        <f t="array" ref="I297">SUMPRODUCT('Distance Matrix_ex'!$B32:$T32,TRANSPOSE('Entry capacity'!I$12:I$30))/(SUM('Entry capacity'!$I$12:$I$30)-IFERROR(VLOOKUP($A297,'Entry capacity'!$A$12:$I$30,9,FALSE),0))</f>
        <v>579.27822175501899</v>
      </c>
    </row>
    <row r="298" spans="1:9" s="5" customFormat="1" ht="15" customHeight="1" x14ac:dyDescent="0.25">
      <c r="A298" s="46" t="str">
        <f t="shared" ref="A298" si="22">A33</f>
        <v>15.17_Carlet</v>
      </c>
      <c r="B298" s="4" t="str">
        <f t="shared" si="1"/>
        <v>Salida Nacional / National exit</v>
      </c>
      <c r="C298" s="52">
        <f t="array" ref="C298">SUMPRODUCT('Distance Matrix_ex'!$B33:$T33,TRANSPOSE('Entry capacity'!C$12:C$30))/(SUM('Entry capacity'!$C$12:$C$30)-IFERROR(VLOOKUP($A298,'Entry capacity'!$A$12:$I$30,3,FALSE),0))</f>
        <v>607.37445573298498</v>
      </c>
      <c r="D298" s="52">
        <f t="array" ref="D298">SUMPRODUCT('Distance Matrix_ex'!$B33:$T33,TRANSPOSE('Entry capacity'!D$12:D$30))/(SUM('Entry capacity'!$D$12:$D$30)-IFERROR(VLOOKUP($A298,'Entry capacity'!$A$12:$I$30,4,FALSE),0))</f>
        <v>596.93740229824266</v>
      </c>
      <c r="E298" s="52">
        <f t="array" ref="E298">SUMPRODUCT('Distance Matrix_ex'!$B33:$T33,TRANSPOSE('Entry capacity'!E$12:E$30))/(SUM('Entry capacity'!$E$12:$E$30)-IFERROR(VLOOKUP($A298,'Entry capacity'!$A$12:$I$30,5,FALSE),0))</f>
        <v>584.17381937177834</v>
      </c>
      <c r="F298" s="52">
        <f t="array" ref="F298">SUMPRODUCT('Distance Matrix_ex'!$B33:$T33,TRANSPOSE('Entry capacity'!F$12:F$30))/(SUM('Entry capacity'!$F$12:$F$30)-IFERROR(VLOOKUP($A298,'Entry capacity'!$A$12:$I$30,6,FALSE),0))</f>
        <v>571.91253960332199</v>
      </c>
      <c r="G298" s="52">
        <f t="array" ref="G298">SUMPRODUCT('Distance Matrix_ex'!$B33:$T33,TRANSPOSE('Entry capacity'!G$12:G$30))/(SUM('Entry capacity'!$G$12:$G$30)-IFERROR(VLOOKUP($A298,'Entry capacity'!$A$12:$I$30,7,FALSE),0))</f>
        <v>570.1208400126726</v>
      </c>
      <c r="H298" s="52">
        <f t="array" ref="H298">SUMPRODUCT('Distance Matrix_ex'!$B33:$T33,TRANSPOSE('Entry capacity'!H$12:H$30))/(SUM('Entry capacity'!$H$12:$H$30)-IFERROR(VLOOKUP($A298,'Entry capacity'!$A$12:$I$30,8,FALSE),0))</f>
        <v>572.98735397286396</v>
      </c>
      <c r="I298" s="57">
        <f t="array" ref="I298">SUMPRODUCT('Distance Matrix_ex'!$B33:$T33,TRANSPOSE('Entry capacity'!I$12:I$30))/(SUM('Entry capacity'!$I$12:$I$30)-IFERROR(VLOOKUP($A298,'Entry capacity'!$A$12:$I$30,9,FALSE),0))</f>
        <v>578.91372468500833</v>
      </c>
    </row>
    <row r="299" spans="1:9" s="5" customFormat="1" ht="15" customHeight="1" x14ac:dyDescent="0.25">
      <c r="A299" s="46" t="str">
        <f t="shared" ref="A299" si="23">A34</f>
        <v>15.19_Alcudia de Crespins</v>
      </c>
      <c r="B299" s="4" t="str">
        <f t="shared" si="1"/>
        <v>Salida Nacional / National exit</v>
      </c>
      <c r="C299" s="52">
        <f t="array" ref="C299">SUMPRODUCT('Distance Matrix_ex'!$B34:$T34,TRANSPOSE('Entry capacity'!C$12:C$30))/(SUM('Entry capacity'!$C$12:$C$30)-IFERROR(VLOOKUP($A299,'Entry capacity'!$A$12:$I$30,3,FALSE),0))</f>
        <v>607.07329626333126</v>
      </c>
      <c r="D299" s="52">
        <f t="array" ref="D299">SUMPRODUCT('Distance Matrix_ex'!$B34:$T34,TRANSPOSE('Entry capacity'!D$12:D$30))/(SUM('Entry capacity'!$D$12:$D$30)-IFERROR(VLOOKUP($A299,'Entry capacity'!$A$12:$I$30,4,FALSE),0))</f>
        <v>596.05379276732663</v>
      </c>
      <c r="E299" s="52">
        <f t="array" ref="E299">SUMPRODUCT('Distance Matrix_ex'!$B34:$T34,TRANSPOSE('Entry capacity'!E$12:E$30))/(SUM('Entry capacity'!$E$12:$E$30)-IFERROR(VLOOKUP($A299,'Entry capacity'!$A$12:$I$30,5,FALSE),0))</f>
        <v>582.45072420151917</v>
      </c>
      <c r="F299" s="52">
        <f t="array" ref="F299">SUMPRODUCT('Distance Matrix_ex'!$B34:$T34,TRANSPOSE('Entry capacity'!F$12:F$30))/(SUM('Entry capacity'!$F$12:$F$30)-IFERROR(VLOOKUP($A299,'Entry capacity'!$A$12:$I$30,6,FALSE),0))</f>
        <v>569.25630861106924</v>
      </c>
      <c r="G299" s="52">
        <f t="array" ref="G299">SUMPRODUCT('Distance Matrix_ex'!$B34:$T34,TRANSPOSE('Entry capacity'!G$12:G$30))/(SUM('Entry capacity'!$G$12:$G$30)-IFERROR(VLOOKUP($A299,'Entry capacity'!$A$12:$I$30,7,FALSE),0))</f>
        <v>567.17457974654724</v>
      </c>
      <c r="H299" s="52">
        <f t="array" ref="H299">SUMPRODUCT('Distance Matrix_ex'!$B34:$T34,TRANSPOSE('Entry capacity'!H$12:H$30))/(SUM('Entry capacity'!$H$12:$H$30)-IFERROR(VLOOKUP($A299,'Entry capacity'!$A$12:$I$30,8,FALSE),0))</f>
        <v>569.87166159269589</v>
      </c>
      <c r="I299" s="57">
        <f t="array" ref="I299">SUMPRODUCT('Distance Matrix_ex'!$B34:$T34,TRANSPOSE('Entry capacity'!I$12:I$30))/(SUM('Entry capacity'!$I$12:$I$30)-IFERROR(VLOOKUP($A299,'Entry capacity'!$A$12:$I$30,9,FALSE),0))</f>
        <v>575.42602414117471</v>
      </c>
    </row>
    <row r="300" spans="1:9" s="5" customFormat="1" ht="15" customHeight="1" x14ac:dyDescent="0.25">
      <c r="A300" s="46" t="str">
        <f t="shared" ref="A300" si="24">A35</f>
        <v>15.20.04_Denia</v>
      </c>
      <c r="B300" s="4" t="str">
        <f t="shared" si="1"/>
        <v>Salida Nacional / National exit</v>
      </c>
      <c r="C300" s="52">
        <f t="array" ref="C300">SUMPRODUCT('Distance Matrix_ex'!$B35:$T35,TRANSPOSE('Entry capacity'!C$12:C$30))/(SUM('Entry capacity'!$C$12:$C$30)-IFERROR(VLOOKUP($A300,'Entry capacity'!$A$12:$I$30,3,FALSE),0))</f>
        <v>670.80329626333128</v>
      </c>
      <c r="D300" s="52">
        <f t="array" ref="D300">SUMPRODUCT('Distance Matrix_ex'!$B35:$T35,TRANSPOSE('Entry capacity'!D$12:D$30))/(SUM('Entry capacity'!$D$12:$D$30)-IFERROR(VLOOKUP($A300,'Entry capacity'!$A$12:$I$30,4,FALSE),0))</f>
        <v>659.78379276732664</v>
      </c>
      <c r="E300" s="52">
        <f t="array" ref="E300">SUMPRODUCT('Distance Matrix_ex'!$B35:$T35,TRANSPOSE('Entry capacity'!E$12:E$30))/(SUM('Entry capacity'!$E$12:$E$30)-IFERROR(VLOOKUP($A300,'Entry capacity'!$A$12:$I$30,5,FALSE),0))</f>
        <v>646.18072420151918</v>
      </c>
      <c r="F300" s="52">
        <f t="array" ref="F300">SUMPRODUCT('Distance Matrix_ex'!$B35:$T35,TRANSPOSE('Entry capacity'!F$12:F$30))/(SUM('Entry capacity'!$F$12:$F$30)-IFERROR(VLOOKUP($A300,'Entry capacity'!$A$12:$I$30,6,FALSE),0))</f>
        <v>632.98630861106915</v>
      </c>
      <c r="G300" s="52">
        <f t="array" ref="G300">SUMPRODUCT('Distance Matrix_ex'!$B35:$T35,TRANSPOSE('Entry capacity'!G$12:G$30))/(SUM('Entry capacity'!$G$12:$G$30)-IFERROR(VLOOKUP($A300,'Entry capacity'!$A$12:$I$30,7,FALSE),0))</f>
        <v>630.90457974654726</v>
      </c>
      <c r="H300" s="52">
        <f t="array" ref="H300">SUMPRODUCT('Distance Matrix_ex'!$B35:$T35,TRANSPOSE('Entry capacity'!H$12:H$30))/(SUM('Entry capacity'!$H$12:$H$30)-IFERROR(VLOOKUP($A300,'Entry capacity'!$A$12:$I$30,8,FALSE),0))</f>
        <v>633.60166159269602</v>
      </c>
      <c r="I300" s="57">
        <f t="array" ref="I300">SUMPRODUCT('Distance Matrix_ex'!$B35:$T35,TRANSPOSE('Entry capacity'!I$12:I$30))/(SUM('Entry capacity'!$I$12:$I$30)-IFERROR(VLOOKUP($A300,'Entry capacity'!$A$12:$I$30,9,FALSE),0))</f>
        <v>639.15602414117461</v>
      </c>
    </row>
    <row r="301" spans="1:9" s="5" customFormat="1" ht="15" customHeight="1" x14ac:dyDescent="0.25">
      <c r="A301" s="46" t="str">
        <f t="shared" ref="A301" si="25">A36</f>
        <v>15.20.05_Ibiza</v>
      </c>
      <c r="B301" s="4" t="str">
        <f t="shared" si="1"/>
        <v>Salida Nacional / National exit</v>
      </c>
      <c r="C301" s="52">
        <f t="array" ref="C301">SUMPRODUCT('Distance Matrix_ex'!$B36:$T36,TRANSPOSE('Entry capacity'!C$12:C$30))/(SUM('Entry capacity'!$C$12:$C$30)-IFERROR(VLOOKUP($A301,'Entry capacity'!$A$12:$I$30,3,FALSE),0))</f>
        <v>794.58529636333139</v>
      </c>
      <c r="D301" s="52">
        <f t="array" ref="D301">SUMPRODUCT('Distance Matrix_ex'!$B36:$T36,TRANSPOSE('Entry capacity'!D$12:D$30))/(SUM('Entry capacity'!$D$12:$D$30)-IFERROR(VLOOKUP($A301,'Entry capacity'!$A$12:$I$30,4,FALSE),0))</f>
        <v>783.56579286732654</v>
      </c>
      <c r="E301" s="52">
        <f t="array" ref="E301">SUMPRODUCT('Distance Matrix_ex'!$B36:$T36,TRANSPOSE('Entry capacity'!E$12:E$30))/(SUM('Entry capacity'!$E$12:$E$30)-IFERROR(VLOOKUP($A301,'Entry capacity'!$A$12:$I$30,5,FALSE),0))</f>
        <v>769.96272430151907</v>
      </c>
      <c r="F301" s="52">
        <f t="array" ref="F301">SUMPRODUCT('Distance Matrix_ex'!$B36:$T36,TRANSPOSE('Entry capacity'!F$12:F$30))/(SUM('Entry capacity'!$F$12:$F$30)-IFERROR(VLOOKUP($A301,'Entry capacity'!$A$12:$I$30,6,FALSE),0))</f>
        <v>756.76830871106915</v>
      </c>
      <c r="G301" s="52">
        <f t="array" ref="G301">SUMPRODUCT('Distance Matrix_ex'!$B36:$T36,TRANSPOSE('Entry capacity'!G$12:G$30))/(SUM('Entry capacity'!$G$12:$G$30)-IFERROR(VLOOKUP($A301,'Entry capacity'!$A$12:$I$30,7,FALSE),0))</f>
        <v>754.68657984654737</v>
      </c>
      <c r="H301" s="52">
        <f t="array" ref="H301">SUMPRODUCT('Distance Matrix_ex'!$B36:$T36,TRANSPOSE('Entry capacity'!H$12:H$30))/(SUM('Entry capacity'!$H$12:$H$30)-IFERROR(VLOOKUP($A301,'Entry capacity'!$A$12:$I$30,8,FALSE),0))</f>
        <v>757.38366169269602</v>
      </c>
      <c r="I301" s="57">
        <f t="array" ref="I301">SUMPRODUCT('Distance Matrix_ex'!$B36:$T36,TRANSPOSE('Entry capacity'!I$12:I$30))/(SUM('Entry capacity'!$I$12:$I$30)-IFERROR(VLOOKUP($A301,'Entry capacity'!$A$12:$I$30,9,FALSE),0))</f>
        <v>762.93802424117462</v>
      </c>
    </row>
    <row r="302" spans="1:9" s="5" customFormat="1" ht="15" customHeight="1" x14ac:dyDescent="0.25">
      <c r="A302" s="46" t="str">
        <f t="shared" ref="A302" si="26">A37</f>
        <v>15.20.06_Mallorca-S. Juan Dios</v>
      </c>
      <c r="B302" s="4" t="str">
        <f t="shared" si="1"/>
        <v>Salida Nacional / National exit</v>
      </c>
      <c r="C302" s="52">
        <f t="array" ref="C302">SUMPRODUCT('Distance Matrix_ex'!$B37:$T37,TRANSPOSE('Entry capacity'!C$12:C$30))/(SUM('Entry capacity'!$C$12:$C$30)-IFERROR(VLOOKUP($A302,'Entry capacity'!$A$12:$I$30,3,FALSE),0))</f>
        <v>809.38529636333146</v>
      </c>
      <c r="D302" s="52">
        <f t="array" ref="D302">SUMPRODUCT('Distance Matrix_ex'!$B37:$T37,TRANSPOSE('Entry capacity'!D$12:D$30))/(SUM('Entry capacity'!$D$12:$D$30)-IFERROR(VLOOKUP($A302,'Entry capacity'!$A$12:$I$30,4,FALSE),0))</f>
        <v>798.3657928673266</v>
      </c>
      <c r="E302" s="52">
        <f t="array" ref="E302">SUMPRODUCT('Distance Matrix_ex'!$B37:$T37,TRANSPOSE('Entry capacity'!E$12:E$30))/(SUM('Entry capacity'!$E$12:$E$30)-IFERROR(VLOOKUP($A302,'Entry capacity'!$A$12:$I$30,5,FALSE),0))</f>
        <v>784.76272430151914</v>
      </c>
      <c r="F302" s="52">
        <f t="array" ref="F302">SUMPRODUCT('Distance Matrix_ex'!$B37:$T37,TRANSPOSE('Entry capacity'!F$12:F$30))/(SUM('Entry capacity'!$F$12:$F$30)-IFERROR(VLOOKUP($A302,'Entry capacity'!$A$12:$I$30,6,FALSE),0))</f>
        <v>771.56830871106934</v>
      </c>
      <c r="G302" s="52">
        <f t="array" ref="G302">SUMPRODUCT('Distance Matrix_ex'!$B37:$T37,TRANSPOSE('Entry capacity'!G$12:G$30))/(SUM('Entry capacity'!$G$12:$G$30)-IFERROR(VLOOKUP($A302,'Entry capacity'!$A$12:$I$30,7,FALSE),0))</f>
        <v>769.48657984654744</v>
      </c>
      <c r="H302" s="52">
        <f t="array" ref="H302">SUMPRODUCT('Distance Matrix_ex'!$B37:$T37,TRANSPOSE('Entry capacity'!H$12:H$30))/(SUM('Entry capacity'!$H$12:$H$30)-IFERROR(VLOOKUP($A302,'Entry capacity'!$A$12:$I$30,8,FALSE),0))</f>
        <v>772.18366169269598</v>
      </c>
      <c r="I302" s="57">
        <f t="array" ref="I302">SUMPRODUCT('Distance Matrix_ex'!$B37:$T37,TRANSPOSE('Entry capacity'!I$12:I$30))/(SUM('Entry capacity'!$I$12:$I$30)-IFERROR(VLOOKUP($A302,'Entry capacity'!$A$12:$I$30,9,FALSE),0))</f>
        <v>777.73802424117468</v>
      </c>
    </row>
    <row r="303" spans="1:9" s="5" customFormat="1" ht="15" customHeight="1" x14ac:dyDescent="0.25">
      <c r="A303" s="46" t="str">
        <f t="shared" ref="A303" si="27">A38</f>
        <v>15.20A.1_Onteniente</v>
      </c>
      <c r="B303" s="4" t="str">
        <f t="shared" si="1"/>
        <v>Salida Nacional / National exit</v>
      </c>
      <c r="C303" s="52">
        <f t="array" ref="C303">SUMPRODUCT('Distance Matrix_ex'!$B38:$T38,TRANSPOSE('Entry capacity'!C$12:C$30))/(SUM('Entry capacity'!$C$12:$C$30)-IFERROR(VLOOKUP($A303,'Entry capacity'!$A$12:$I$30,3,FALSE),0))</f>
        <v>616.73784222928464</v>
      </c>
      <c r="D303" s="52">
        <f t="array" ref="D303">SUMPRODUCT('Distance Matrix_ex'!$B38:$T38,TRANSPOSE('Entry capacity'!D$12:D$30))/(SUM('Entry capacity'!$D$12:$D$30)-IFERROR(VLOOKUP($A303,'Entry capacity'!$A$12:$I$30,4,FALSE),0))</f>
        <v>605.33147806624584</v>
      </c>
      <c r="E303" s="52">
        <f t="array" ref="E303">SUMPRODUCT('Distance Matrix_ex'!$B38:$T38,TRANSPOSE('Entry capacity'!E$12:E$30))/(SUM('Entry capacity'!$E$12:$E$30)-IFERROR(VLOOKUP($A303,'Entry capacity'!$A$12:$I$30,5,FALSE),0))</f>
        <v>591.17236831245714</v>
      </c>
      <c r="F303" s="52">
        <f t="array" ref="F303">SUMPRODUCT('Distance Matrix_ex'!$B38:$T38,TRANSPOSE('Entry capacity'!F$12:F$30))/(SUM('Entry capacity'!$F$12:$F$30)-IFERROR(VLOOKUP($A303,'Entry capacity'!$A$12:$I$30,6,FALSE),0))</f>
        <v>577.37457949099974</v>
      </c>
      <c r="G303" s="52">
        <f t="array" ref="G303">SUMPRODUCT('Distance Matrix_ex'!$B38:$T38,TRANSPOSE('Entry capacity'!G$12:G$30))/(SUM('Entry capacity'!$G$12:$G$30)-IFERROR(VLOOKUP($A303,'Entry capacity'!$A$12:$I$30,7,FALSE),0))</f>
        <v>575.1105786060557</v>
      </c>
      <c r="H303" s="52">
        <f t="array" ref="H303">SUMPRODUCT('Distance Matrix_ex'!$B38:$T38,TRANSPOSE('Entry capacity'!H$12:H$30))/(SUM('Entry capacity'!$H$12:$H$30)-IFERROR(VLOOKUP($A303,'Entry capacity'!$A$12:$I$30,8,FALSE),0))</f>
        <v>577.71624341982169</v>
      </c>
      <c r="I303" s="57">
        <f t="array" ref="I303">SUMPRODUCT('Distance Matrix_ex'!$B38:$T38,TRANSPOSE('Entry capacity'!I$12:I$30))/(SUM('Entry capacity'!$I$12:$I$30)-IFERROR(VLOOKUP($A303,'Entry capacity'!$A$12:$I$30,9,FALSE),0))</f>
        <v>583.07082555504587</v>
      </c>
    </row>
    <row r="304" spans="1:9" s="5" customFormat="1" ht="15" customHeight="1" x14ac:dyDescent="0.25">
      <c r="A304" s="46" t="str">
        <f t="shared" ref="A304" si="28">A39</f>
        <v>15.21_Bañeres</v>
      </c>
      <c r="B304" s="4" t="str">
        <f t="shared" si="1"/>
        <v>Salida Nacional / National exit</v>
      </c>
      <c r="C304" s="52">
        <f t="array" ref="C304">SUMPRODUCT('Distance Matrix_ex'!$B39:$T39,TRANSPOSE('Entry capacity'!C$12:C$30))/(SUM('Entry capacity'!$C$12:$C$30)-IFERROR(VLOOKUP($A304,'Entry capacity'!$A$12:$I$30,3,FALSE),0))</f>
        <v>627.66212104783881</v>
      </c>
      <c r="D304" s="52">
        <f t="array" ref="D304">SUMPRODUCT('Distance Matrix_ex'!$B39:$T39,TRANSPOSE('Entry capacity'!D$12:D$30))/(SUM('Entry capacity'!$D$12:$D$30)-IFERROR(VLOOKUP($A304,'Entry capacity'!$A$12:$I$30,4,FALSE),0))</f>
        <v>615.81849034159131</v>
      </c>
      <c r="E304" s="52">
        <f t="array" ref="E304">SUMPRODUCT('Distance Matrix_ex'!$B39:$T39,TRANSPOSE('Entry capacity'!E$12:E$30))/(SUM('Entry capacity'!$E$12:$E$30)-IFERROR(VLOOKUP($A304,'Entry capacity'!$A$12:$I$30,5,FALSE),0))</f>
        <v>601.0308902836781</v>
      </c>
      <c r="F304" s="52">
        <f t="array" ref="F304">SUMPRODUCT('Distance Matrix_ex'!$B39:$T39,TRANSPOSE('Entry capacity'!F$12:F$30))/(SUM('Entry capacity'!$F$12:$F$30)-IFERROR(VLOOKUP($A304,'Entry capacity'!$A$12:$I$30,6,FALSE),0))</f>
        <v>586.55111274792637</v>
      </c>
      <c r="G304" s="52">
        <f t="array" ref="G304">SUMPRODUCT('Distance Matrix_ex'!$B39:$T39,TRANSPOSE('Entry capacity'!G$12:G$30))/(SUM('Entry capacity'!$G$12:$G$30)-IFERROR(VLOOKUP($A304,'Entry capacity'!$A$12:$I$30,7,FALSE),0))</f>
        <v>584.0810912922193</v>
      </c>
      <c r="H304" s="52">
        <f t="array" ref="H304">SUMPRODUCT('Distance Matrix_ex'!$B39:$T39,TRANSPOSE('Entry capacity'!H$12:H$30))/(SUM('Entry capacity'!$H$12:$H$30)-IFERROR(VLOOKUP($A304,'Entry capacity'!$A$12:$I$30,8,FALSE),0))</f>
        <v>586.58342898115359</v>
      </c>
      <c r="I304" s="57">
        <f t="array" ref="I304">SUMPRODUCT('Distance Matrix_ex'!$B39:$T39,TRANSPOSE('Entry capacity'!I$12:I$30))/(SUM('Entry capacity'!$I$12:$I$30)-IFERROR(VLOOKUP($A304,'Entry capacity'!$A$12:$I$30,9,FALSE),0))</f>
        <v>591.71220275351982</v>
      </c>
    </row>
    <row r="305" spans="1:9" s="5" customFormat="1" ht="15" customHeight="1" x14ac:dyDescent="0.25">
      <c r="A305" s="46" t="str">
        <f t="shared" ref="A305" si="29">A40</f>
        <v>15.22_Ibi</v>
      </c>
      <c r="B305" s="4" t="str">
        <f t="shared" si="1"/>
        <v>Salida Nacional / National exit</v>
      </c>
      <c r="C305" s="52">
        <f t="array" ref="C305">SUMPRODUCT('Distance Matrix_ex'!$B40:$T40,TRANSPOSE('Entry capacity'!C$12:C$30))/(SUM('Entry capacity'!$C$12:$C$30)-IFERROR(VLOOKUP($A305,'Entry capacity'!$A$12:$I$30,3,FALSE),0))</f>
        <v>637.55655251923611</v>
      </c>
      <c r="D305" s="52">
        <f t="array" ref="D305">SUMPRODUCT('Distance Matrix_ex'!$B40:$T40,TRANSPOSE('Entry capacity'!D$12:D$30))/(SUM('Entry capacity'!$D$12:$D$30)-IFERROR(VLOOKUP($A305,'Entry capacity'!$A$12:$I$30,4,FALSE),0))</f>
        <v>625.31687701054693</v>
      </c>
      <c r="E305" s="52">
        <f t="array" ref="E305">SUMPRODUCT('Distance Matrix_ex'!$B40:$T40,TRANSPOSE('Entry capacity'!E$12:E$30))/(SUM('Entry capacity'!$E$12:$E$30)-IFERROR(VLOOKUP($A305,'Entry capacity'!$A$12:$I$30,5,FALSE),0))</f>
        <v>609.96003532598854</v>
      </c>
      <c r="F305" s="52">
        <f t="array" ref="F305">SUMPRODUCT('Distance Matrix_ex'!$B40:$T40,TRANSPOSE('Entry capacity'!F$12:F$30))/(SUM('Entry capacity'!$F$12:$F$30)-IFERROR(VLOOKUP($A305,'Entry capacity'!$A$12:$I$30,6,FALSE),0))</f>
        <v>594.86256112486149</v>
      </c>
      <c r="G305" s="52">
        <f t="array" ref="G305">SUMPRODUCT('Distance Matrix_ex'!$B40:$T40,TRANSPOSE('Entry capacity'!G$12:G$30))/(SUM('Entry capacity'!$G$12:$G$30)-IFERROR(VLOOKUP($A305,'Entry capacity'!$A$12:$I$30,7,FALSE),0))</f>
        <v>592.20594095147521</v>
      </c>
      <c r="H305" s="52">
        <f t="array" ref="H305">SUMPRODUCT('Distance Matrix_ex'!$B40:$T40,TRANSPOSE('Entry capacity'!H$12:H$30))/(SUM('Entry capacity'!$H$12:$H$30)-IFERROR(VLOOKUP($A305,'Entry capacity'!$A$12:$I$30,8,FALSE),0))</f>
        <v>594.61469231102694</v>
      </c>
      <c r="I305" s="57">
        <f t="array" ref="I305">SUMPRODUCT('Distance Matrix_ex'!$B40:$T40,TRANSPOSE('Entry capacity'!I$12:I$30))/(SUM('Entry capacity'!$I$12:$I$30)-IFERROR(VLOOKUP($A305,'Entry capacity'!$A$12:$I$30,9,FALSE),0))</f>
        <v>599.5389449970055</v>
      </c>
    </row>
    <row r="306" spans="1:9" s="5" customFormat="1" ht="15" customHeight="1" x14ac:dyDescent="0.25">
      <c r="A306" s="46" t="str">
        <f t="shared" ref="A306" si="30">A41</f>
        <v>15.23_Tibi</v>
      </c>
      <c r="B306" s="4" t="str">
        <f t="shared" si="1"/>
        <v>Salida Nacional / National exit</v>
      </c>
      <c r="C306" s="52">
        <f t="array" ref="C306">SUMPRODUCT('Distance Matrix_ex'!$B41:$T41,TRANSPOSE('Entry capacity'!C$12:C$30))/(SUM('Entry capacity'!$C$12:$C$30)-IFERROR(VLOOKUP($A306,'Entry capacity'!$A$12:$I$30,3,FALSE),0))</f>
        <v>643.48304274129373</v>
      </c>
      <c r="D306" s="52">
        <f t="array" ref="D306">SUMPRODUCT('Distance Matrix_ex'!$B41:$T41,TRANSPOSE('Entry capacity'!D$12:D$30))/(SUM('Entry capacity'!$D$12:$D$30)-IFERROR(VLOOKUP($A306,'Entry capacity'!$A$12:$I$30,4,FALSE),0))</f>
        <v>631.0061473725292</v>
      </c>
      <c r="E306" s="52">
        <f t="array" ref="E306">SUMPRODUCT('Distance Matrix_ex'!$B41:$T41,TRANSPOSE('Entry capacity'!E$12:E$30))/(SUM('Entry capacity'!$E$12:$E$30)-IFERROR(VLOOKUP($A306,'Entry capacity'!$A$12:$I$30,5,FALSE),0))</f>
        <v>615.30834573043808</v>
      </c>
      <c r="F306" s="52">
        <f t="array" ref="F306">SUMPRODUCT('Distance Matrix_ex'!$B41:$T41,TRANSPOSE('Entry capacity'!F$12:F$30))/(SUM('Entry capacity'!$F$12:$F$30)-IFERROR(VLOOKUP($A306,'Entry capacity'!$A$12:$I$30,6,FALSE),0))</f>
        <v>599.84088834653517</v>
      </c>
      <c r="G306" s="52">
        <f t="array" ref="G306">SUMPRODUCT('Distance Matrix_ex'!$B41:$T41,TRANSPOSE('Entry capacity'!G$12:G$30))/(SUM('Entry capacity'!$G$12:$G$30)-IFERROR(VLOOKUP($A306,'Entry capacity'!$A$12:$I$30,7,FALSE),0))</f>
        <v>597.07250071293947</v>
      </c>
      <c r="H306" s="52">
        <f t="array" ref="H306">SUMPRODUCT('Distance Matrix_ex'!$B41:$T41,TRANSPOSE('Entry capacity'!H$12:H$30))/(SUM('Entry capacity'!$H$12:$H$30)-IFERROR(VLOOKUP($A306,'Entry capacity'!$A$12:$I$30,8,FALSE),0))</f>
        <v>599.42519645498476</v>
      </c>
      <c r="I306" s="57">
        <f t="array" ref="I306">SUMPRODUCT('Distance Matrix_ex'!$B41:$T41,TRANSPOSE('Entry capacity'!I$12:I$30))/(SUM('Entry capacity'!$I$12:$I$30)-IFERROR(VLOOKUP($A306,'Entry capacity'!$A$12:$I$30,9,FALSE),0))</f>
        <v>604.2269466786255</v>
      </c>
    </row>
    <row r="307" spans="1:9" s="5" customFormat="1" ht="15" customHeight="1" x14ac:dyDescent="0.25">
      <c r="A307" s="46" t="str">
        <f t="shared" ref="A307" si="31">A42</f>
        <v>15.24_Alicante</v>
      </c>
      <c r="B307" s="4" t="str">
        <f t="shared" si="1"/>
        <v>Salida Nacional / National exit</v>
      </c>
      <c r="C307" s="52">
        <f t="array" ref="C307">SUMPRODUCT('Distance Matrix_ex'!$B42:$T42,TRANSPOSE('Entry capacity'!C$12:C$30))/(SUM('Entry capacity'!$C$12:$C$30)-IFERROR(VLOOKUP($A307,'Entry capacity'!$A$12:$I$30,3,FALSE),0))</f>
        <v>651.2696406455326</v>
      </c>
      <c r="D307" s="52">
        <f t="array" ref="D307">SUMPRODUCT('Distance Matrix_ex'!$B42:$T42,TRANSPOSE('Entry capacity'!D$12:D$30))/(SUM('Entry capacity'!$D$12:$D$30)-IFERROR(VLOOKUP($A307,'Entry capacity'!$A$12:$I$30,4,FALSE),0))</f>
        <v>638.48107081243995</v>
      </c>
      <c r="E307" s="52">
        <f t="array" ref="E307">SUMPRODUCT('Distance Matrix_ex'!$B42:$T42,TRANSPOSE('Entry capacity'!E$12:E$30))/(SUM('Entry capacity'!$E$12:$E$30)-IFERROR(VLOOKUP($A307,'Entry capacity'!$A$12:$I$30,5,FALSE),0))</f>
        <v>622.33529440091877</v>
      </c>
      <c r="F307" s="52">
        <f t="array" ref="F307">SUMPRODUCT('Distance Matrix_ex'!$B42:$T42,TRANSPOSE('Entry capacity'!F$12:F$30))/(SUM('Entry capacity'!$F$12:$F$30)-IFERROR(VLOOKUP($A307,'Entry capacity'!$A$12:$I$30,6,FALSE),0))</f>
        <v>606.38172969756363</v>
      </c>
      <c r="G307" s="52">
        <f t="array" ref="G307">SUMPRODUCT('Distance Matrix_ex'!$B42:$T42,TRANSPOSE('Entry capacity'!G$12:G$30))/(SUM('Entry capacity'!$G$12:$G$30)-IFERROR(VLOOKUP($A307,'Entry capacity'!$A$12:$I$30,7,FALSE),0))</f>
        <v>603.46649490168124</v>
      </c>
      <c r="H307" s="52">
        <f t="array" ref="H307">SUMPRODUCT('Distance Matrix_ex'!$B42:$T42,TRANSPOSE('Entry capacity'!H$12:H$30))/(SUM('Entry capacity'!$H$12:$H$30)-IFERROR(VLOOKUP($A307,'Entry capacity'!$A$12:$I$30,8,FALSE),0))</f>
        <v>605.74554122603683</v>
      </c>
      <c r="I307" s="57">
        <f t="array" ref="I307">SUMPRODUCT('Distance Matrix_ex'!$B42:$T42,TRANSPOSE('Entry capacity'!I$12:I$30))/(SUM('Entry capacity'!$I$12:$I$30)-IFERROR(VLOOKUP($A307,'Entry capacity'!$A$12:$I$30,9,FALSE),0))</f>
        <v>610.38633996224348</v>
      </c>
    </row>
    <row r="308" spans="1:9" s="5" customFormat="1" ht="15" customHeight="1" x14ac:dyDescent="0.25">
      <c r="A308" s="46" t="str">
        <f t="shared" ref="A308" si="32">A43</f>
        <v>15.26_Elche</v>
      </c>
      <c r="B308" s="4" t="str">
        <f t="shared" si="1"/>
        <v>Salida Nacional / National exit</v>
      </c>
      <c r="C308" s="52">
        <f t="array" ref="C308">SUMPRODUCT('Distance Matrix_ex'!$B43:$T43,TRANSPOSE('Entry capacity'!C$12:C$30))/(SUM('Entry capacity'!$C$12:$C$30)-IFERROR(VLOOKUP($A308,'Entry capacity'!$A$12:$I$30,3,FALSE),0))</f>
        <v>666.60051943114934</v>
      </c>
      <c r="D308" s="52">
        <f t="array" ref="D308">SUMPRODUCT('Distance Matrix_ex'!$B43:$T43,TRANSPOSE('Entry capacity'!D$12:D$30))/(SUM('Entry capacity'!$D$12:$D$30)-IFERROR(VLOOKUP($A308,'Entry capacity'!$A$12:$I$30,4,FALSE),0))</f>
        <v>653.19829990252208</v>
      </c>
      <c r="E308" s="52">
        <f t="array" ref="E308">SUMPRODUCT('Distance Matrix_ex'!$B43:$T43,TRANSPOSE('Entry capacity'!E$12:E$30))/(SUM('Entry capacity'!$E$12:$E$30)-IFERROR(VLOOKUP($A308,'Entry capacity'!$A$12:$I$30,5,FALSE),0))</f>
        <v>636.1705148174301</v>
      </c>
      <c r="F308" s="52">
        <f t="array" ref="F308">SUMPRODUCT('Distance Matrix_ex'!$B43:$T43,TRANSPOSE('Entry capacity'!F$12:F$30))/(SUM('Entry capacity'!$F$12:$F$30)-IFERROR(VLOOKUP($A308,'Entry capacity'!$A$12:$I$30,6,FALSE),0))</f>
        <v>619.25986301609237</v>
      </c>
      <c r="G308" s="52">
        <f t="array" ref="G308">SUMPRODUCT('Distance Matrix_ex'!$B43:$T43,TRANSPOSE('Entry capacity'!G$12:G$30))/(SUM('Entry capacity'!$G$12:$G$30)-IFERROR(VLOOKUP($A308,'Entry capacity'!$A$12:$I$30,7,FALSE),0))</f>
        <v>616.05550374342101</v>
      </c>
      <c r="H308" s="52">
        <f t="array" ref="H308">SUMPRODUCT('Distance Matrix_ex'!$B43:$T43,TRANSPOSE('Entry capacity'!H$12:H$30))/(SUM('Entry capacity'!$H$12:$H$30)-IFERROR(VLOOKUP($A308,'Entry capacity'!$A$12:$I$30,8,FALSE),0))</f>
        <v>618.18954318426813</v>
      </c>
      <c r="I308" s="57">
        <f t="array" ref="I308">SUMPRODUCT('Distance Matrix_ex'!$B43:$T43,TRANSPOSE('Entry capacity'!I$12:I$30))/(SUM('Entry capacity'!$I$12:$I$30)-IFERROR(VLOOKUP($A308,'Entry capacity'!$A$12:$I$30,9,FALSE),0))</f>
        <v>622.51344771654067</v>
      </c>
    </row>
    <row r="309" spans="1:9" s="5" customFormat="1" ht="15" customHeight="1" x14ac:dyDescent="0.25">
      <c r="A309" s="46" t="str">
        <f t="shared" ref="A309" si="33">A44</f>
        <v>15.28_16_Callosa Segura</v>
      </c>
      <c r="B309" s="4" t="str">
        <f t="shared" si="1"/>
        <v>Salida Nacional / National exit</v>
      </c>
      <c r="C309" s="52">
        <f t="array" ref="C309">SUMPRODUCT('Distance Matrix_ex'!$B44:$T44,TRANSPOSE('Entry capacity'!C$12:C$30))/(SUM('Entry capacity'!$C$12:$C$30)-IFERROR(VLOOKUP($A309,'Entry capacity'!$A$12:$I$30,3,FALSE),0))</f>
        <v>678.15438980017132</v>
      </c>
      <c r="D309" s="52">
        <f t="array" ref="D309">SUMPRODUCT('Distance Matrix_ex'!$B44:$T44,TRANSPOSE('Entry capacity'!D$12:D$30))/(SUM('Entry capacity'!$D$12:$D$30)-IFERROR(VLOOKUP($A309,'Entry capacity'!$A$12:$I$30,4,FALSE),0))</f>
        <v>664.28970304227812</v>
      </c>
      <c r="E309" s="52">
        <f t="array" ref="E309">SUMPRODUCT('Distance Matrix_ex'!$B44:$T44,TRANSPOSE('Entry capacity'!E$12:E$30))/(SUM('Entry capacity'!$E$12:$E$30)-IFERROR(VLOOKUP($A309,'Entry capacity'!$A$12:$I$30,5,FALSE),0))</f>
        <v>646.59720629771164</v>
      </c>
      <c r="F309" s="52">
        <f t="array" ref="F309">SUMPRODUCT('Distance Matrix_ex'!$B44:$T44,TRANSPOSE('Entry capacity'!F$12:F$30))/(SUM('Entry capacity'!$F$12:$F$30)-IFERROR(VLOOKUP($A309,'Entry capacity'!$A$12:$I$30,6,FALSE),0))</f>
        <v>628.96526118914846</v>
      </c>
      <c r="G309" s="52">
        <f t="array" ref="G309">SUMPRODUCT('Distance Matrix_ex'!$B44:$T44,TRANSPOSE('Entry capacity'!G$12:G$30))/(SUM('Entry capacity'!$G$12:$G$30)-IFERROR(VLOOKUP($A309,'Entry capacity'!$A$12:$I$30,7,FALSE),0))</f>
        <v>625.54300790191689</v>
      </c>
      <c r="H309" s="52">
        <f t="array" ref="H309">SUMPRODUCT('Distance Matrix_ex'!$B44:$T44,TRANSPOSE('Entry capacity'!H$12:H$30))/(SUM('Entry capacity'!$H$12:$H$30)-IFERROR(VLOOKUP($A309,'Entry capacity'!$A$12:$I$30,8,FALSE),0))</f>
        <v>627.56776523584085</v>
      </c>
      <c r="I309" s="57">
        <f t="array" ref="I309">SUMPRODUCT('Distance Matrix_ex'!$B44:$T44,TRANSPOSE('Entry capacity'!I$12:I$30))/(SUM('Entry capacity'!$I$12:$I$30)-IFERROR(VLOOKUP($A309,'Entry capacity'!$A$12:$I$30,9,FALSE),0))</f>
        <v>631.65284754505979</v>
      </c>
    </row>
    <row r="310" spans="1:9" s="5" customFormat="1" ht="15" customHeight="1" x14ac:dyDescent="0.25">
      <c r="A310" s="46" t="str">
        <f t="shared" ref="A310" si="34">A45</f>
        <v>15.30_San Javier</v>
      </c>
      <c r="B310" s="4" t="str">
        <f t="shared" si="1"/>
        <v>Salida Nacional / National exit</v>
      </c>
      <c r="C310" s="52">
        <f t="array" ref="C310">SUMPRODUCT('Distance Matrix_ex'!$B45:$T45,TRANSPOSE('Entry capacity'!C$12:C$30))/(SUM('Entry capacity'!$C$12:$C$30)-IFERROR(VLOOKUP($A310,'Entry capacity'!$A$12:$I$30,3,FALSE),0))</f>
        <v>694.4580160969241</v>
      </c>
      <c r="D310" s="52">
        <f t="array" ref="D310">SUMPRODUCT('Distance Matrix_ex'!$B45:$T45,TRANSPOSE('Entry capacity'!D$12:D$30))/(SUM('Entry capacity'!$D$12:$D$30)-IFERROR(VLOOKUP($A310,'Entry capacity'!$A$12:$I$30,4,FALSE),0))</f>
        <v>679.90009766755111</v>
      </c>
      <c r="E310" s="52">
        <f t="array" ref="E310">SUMPRODUCT('Distance Matrix_ex'!$B45:$T45,TRANSPOSE('Entry capacity'!E$12:E$30))/(SUM('Entry capacity'!$E$12:$E$30)-IFERROR(VLOOKUP($A310,'Entry capacity'!$A$12:$I$30,5,FALSE),0))</f>
        <v>661.21104911815974</v>
      </c>
      <c r="F310" s="52">
        <f t="array" ref="F310">SUMPRODUCT('Distance Matrix_ex'!$B45:$T45,TRANSPOSE('Entry capacity'!F$12:F$30))/(SUM('Entry capacity'!$F$12:$F$30)-IFERROR(VLOOKUP($A310,'Entry capacity'!$A$12:$I$30,6,FALSE),0))</f>
        <v>642.49620642159914</v>
      </c>
      <c r="G310" s="52">
        <f t="array" ref="G310">SUMPRODUCT('Distance Matrix_ex'!$B45:$T45,TRANSPOSE('Entry capacity'!G$12:G$30))/(SUM('Entry capacity'!$G$12:$G$30)-IFERROR(VLOOKUP($A310,'Entry capacity'!$A$12:$I$30,7,FALSE),0))</f>
        <v>638.74626628711644</v>
      </c>
      <c r="H310" s="52">
        <f t="array" ref="H310">SUMPRODUCT('Distance Matrix_ex'!$B45:$T45,TRANSPOSE('Entry capacity'!H$12:H$30))/(SUM('Entry capacity'!$H$12:$H$30)-IFERROR(VLOOKUP($A310,'Entry capacity'!$A$12:$I$30,8,FALSE),0))</f>
        <v>640.60503734016004</v>
      </c>
      <c r="I310" s="57">
        <f t="array" ref="I310">SUMPRODUCT('Distance Matrix_ex'!$B45:$T45,TRANSPOSE('Entry capacity'!I$12:I$30))/(SUM('Entry capacity'!$I$12:$I$30)-IFERROR(VLOOKUP($A310,'Entry capacity'!$A$12:$I$30,9,FALSE),0))</f>
        <v>644.32725895703823</v>
      </c>
    </row>
    <row r="311" spans="1:9" s="5" customFormat="1" ht="15" customHeight="1" x14ac:dyDescent="0.25">
      <c r="A311" s="46" t="str">
        <f t="shared" ref="A311" si="35">A46</f>
        <v>15.31.1A_EnergyWorks Cartagena</v>
      </c>
      <c r="B311" s="4" t="str">
        <f t="shared" si="1"/>
        <v>Salida Nacional / National exit</v>
      </c>
      <c r="C311" s="52">
        <f t="array" ref="C311">SUMPRODUCT('Distance Matrix_ex'!$B46:$T46,TRANSPOSE('Entry capacity'!C$12:C$30))/(SUM('Entry capacity'!$C$12:$C$30)-IFERROR(VLOOKUP($A311,'Entry capacity'!$A$12:$I$30,3,FALSE),0))</f>
        <v>693.59677380831295</v>
      </c>
      <c r="D311" s="52">
        <f t="array" ref="D311">SUMPRODUCT('Distance Matrix_ex'!$B46:$T46,TRANSPOSE('Entry capacity'!D$12:D$30))/(SUM('Entry capacity'!$D$12:$D$30)-IFERROR(VLOOKUP($A311,'Entry capacity'!$A$12:$I$30,4,FALSE),0))</f>
        <v>678.99521465526925</v>
      </c>
      <c r="E311" s="52">
        <f t="array" ref="E311">SUMPRODUCT('Distance Matrix_ex'!$B46:$T46,TRANSPOSE('Entry capacity'!E$12:E$30))/(SUM('Entry capacity'!$E$12:$E$30)-IFERROR(VLOOKUP($A311,'Entry capacity'!$A$12:$I$30,5,FALSE),0))</f>
        <v>660.11710895892668</v>
      </c>
      <c r="F311" s="52">
        <f t="array" ref="F311">SUMPRODUCT('Distance Matrix_ex'!$B46:$T46,TRANSPOSE('Entry capacity'!F$12:F$30))/(SUM('Entry capacity'!$F$12:$F$30)-IFERROR(VLOOKUP($A311,'Entry capacity'!$A$12:$I$30,6,FALSE),0))</f>
        <v>641.08934430816657</v>
      </c>
      <c r="G311" s="52">
        <f t="array" ref="G311">SUMPRODUCT('Distance Matrix_ex'!$B46:$T46,TRANSPOSE('Entry capacity'!G$12:G$30))/(SUM('Entry capacity'!$G$12:$G$30)-IFERROR(VLOOKUP($A311,'Entry capacity'!$A$12:$I$30,7,FALSE),0))</f>
        <v>637.13149894652736</v>
      </c>
      <c r="H311" s="52">
        <f t="array" ref="H311">SUMPRODUCT('Distance Matrix_ex'!$B46:$T46,TRANSPOSE('Entry capacity'!H$12:H$30))/(SUM('Entry capacity'!$H$12:$H$30)-IFERROR(VLOOKUP($A311,'Entry capacity'!$A$12:$I$30,8,FALSE),0))</f>
        <v>638.65578079947045</v>
      </c>
      <c r="I311" s="57">
        <f t="array" ref="I311">SUMPRODUCT('Distance Matrix_ex'!$B46:$T46,TRANSPOSE('Entry capacity'!I$12:I$30))/(SUM('Entry capacity'!$I$12:$I$30)-IFERROR(VLOOKUP($A311,'Entry capacity'!$A$12:$I$30,9,FALSE),0))</f>
        <v>641.66426606051959</v>
      </c>
    </row>
    <row r="312" spans="1:9" s="5" customFormat="1" ht="15" customHeight="1" x14ac:dyDescent="0.25">
      <c r="A312" s="46" t="str">
        <f t="shared" ref="A312" si="36">A47</f>
        <v>15.31_General Electric</v>
      </c>
      <c r="B312" s="4" t="str">
        <f t="shared" si="1"/>
        <v>Salida Nacional / National exit</v>
      </c>
      <c r="C312" s="52">
        <f t="array" ref="C312">SUMPRODUCT('Distance Matrix_ex'!$B47:$T47,TRANSPOSE('Entry capacity'!C$12:C$30))/(SUM('Entry capacity'!$C$12:$C$30)-IFERROR(VLOOKUP($A312,'Entry capacity'!$A$12:$I$30,3,FALSE),0))</f>
        <v>694.24153944311172</v>
      </c>
      <c r="D312" s="52">
        <f t="array" ref="D312">SUMPRODUCT('Distance Matrix_ex'!$B47:$T47,TRANSPOSE('Entry capacity'!D$12:D$30))/(SUM('Entry capacity'!$D$12:$D$30)-IFERROR(VLOOKUP($A312,'Entry capacity'!$A$12:$I$30,4,FALSE),0))</f>
        <v>679.26494966855466</v>
      </c>
      <c r="E312" s="52">
        <f t="array" ref="E312">SUMPRODUCT('Distance Matrix_ex'!$B47:$T47,TRANSPOSE('Entry capacity'!E$12:E$30))/(SUM('Entry capacity'!$E$12:$E$30)-IFERROR(VLOOKUP($A312,'Entry capacity'!$A$12:$I$30,5,FALSE),0))</f>
        <v>659.97246984623189</v>
      </c>
      <c r="F312" s="52">
        <f t="array" ref="F312">SUMPRODUCT('Distance Matrix_ex'!$B47:$T47,TRANSPOSE('Entry capacity'!F$12:F$30))/(SUM('Entry capacity'!$F$12:$F$30)-IFERROR(VLOOKUP($A312,'Entry capacity'!$A$12:$I$30,6,FALSE),0))</f>
        <v>640.58687912195728</v>
      </c>
      <c r="G312" s="52">
        <f t="array" ref="G312">SUMPRODUCT('Distance Matrix_ex'!$B47:$T47,TRANSPOSE('Entry capacity'!G$12:G$30))/(SUM('Entry capacity'!$G$12:$G$30)-IFERROR(VLOOKUP($A312,'Entry capacity'!$A$12:$I$30,7,FALSE),0))</f>
        <v>636.6284628376535</v>
      </c>
      <c r="H312" s="52">
        <f t="array" ref="H312">SUMPRODUCT('Distance Matrix_ex'!$B47:$T47,TRANSPOSE('Entry capacity'!H$12:H$30))/(SUM('Entry capacity'!$H$12:$H$30)-IFERROR(VLOOKUP($A312,'Entry capacity'!$A$12:$I$30,8,FALSE),0))</f>
        <v>638.36544427160106</v>
      </c>
      <c r="I312" s="57">
        <f t="array" ref="I312">SUMPRODUCT('Distance Matrix_ex'!$B47:$T47,TRANSPOSE('Entry capacity'!I$12:I$30))/(SUM('Entry capacity'!$I$12:$I$30)-IFERROR(VLOOKUP($A312,'Entry capacity'!$A$12:$I$30,9,FALSE),0))</f>
        <v>641.82026243424366</v>
      </c>
    </row>
    <row r="313" spans="1:9" s="5" customFormat="1" ht="15" customHeight="1" x14ac:dyDescent="0.25">
      <c r="A313" s="46" t="str">
        <f t="shared" ref="A313" si="37">A48</f>
        <v>15.31A.2_Fuente Alamo</v>
      </c>
      <c r="B313" s="4" t="str">
        <f t="shared" si="1"/>
        <v>Salida Nacional / National exit</v>
      </c>
      <c r="C313" s="52">
        <f t="array" ref="C313">SUMPRODUCT('Distance Matrix_ex'!$B48:$T48,TRANSPOSE('Entry capacity'!C$12:C$30))/(SUM('Entry capacity'!$C$12:$C$30)-IFERROR(VLOOKUP($A313,'Entry capacity'!$A$12:$I$30,3,FALSE),0))</f>
        <v>691.64731334429712</v>
      </c>
      <c r="D313" s="52">
        <f t="array" ref="D313">SUMPRODUCT('Distance Matrix_ex'!$B48:$T48,TRANSPOSE('Entry capacity'!D$12:D$30))/(SUM('Entry capacity'!$D$12:$D$30)-IFERROR(VLOOKUP($A313,'Entry capacity'!$A$12:$I$30,4,FALSE),0))</f>
        <v>677.40285390433974</v>
      </c>
      <c r="E313" s="52">
        <f t="array" ref="E313">SUMPRODUCT('Distance Matrix_ex'!$B48:$T48,TRANSPOSE('Entry capacity'!E$12:E$30))/(SUM('Entry capacity'!$E$12:$E$30)-IFERROR(VLOOKUP($A313,'Entry capacity'!$A$12:$I$30,5,FALSE),0))</f>
        <v>658.95164639091604</v>
      </c>
      <c r="F313" s="52">
        <f t="array" ref="F313">SUMPRODUCT('Distance Matrix_ex'!$B48:$T48,TRANSPOSE('Entry capacity'!F$12:F$30))/(SUM('Entry capacity'!$F$12:$F$30)-IFERROR(VLOOKUP($A313,'Entry capacity'!$A$12:$I$30,6,FALSE),0))</f>
        <v>640.32367838123241</v>
      </c>
      <c r="G313" s="52">
        <f t="array" ref="G313">SUMPRODUCT('Distance Matrix_ex'!$B48:$T48,TRANSPOSE('Entry capacity'!G$12:G$30))/(SUM('Entry capacity'!$G$12:$G$30)-IFERROR(VLOOKUP($A313,'Entry capacity'!$A$12:$I$30,7,FALSE),0))</f>
        <v>636.41216591772502</v>
      </c>
      <c r="H313" s="52">
        <f t="array" ref="H313">SUMPRODUCT('Distance Matrix_ex'!$B48:$T48,TRANSPOSE('Entry capacity'!H$12:H$30))/(SUM('Entry capacity'!$H$12:$H$30)-IFERROR(VLOOKUP($A313,'Entry capacity'!$A$12:$I$30,8,FALSE),0))</f>
        <v>637.81229782874277</v>
      </c>
      <c r="I313" s="57">
        <f t="array" ref="I313">SUMPRODUCT('Distance Matrix_ex'!$B48:$T48,TRANSPOSE('Entry capacity'!I$12:I$30))/(SUM('Entry capacity'!$I$12:$I$30)-IFERROR(VLOOKUP($A313,'Entry capacity'!$A$12:$I$30,9,FALSE),0))</f>
        <v>640.56230014870414</v>
      </c>
    </row>
    <row r="314" spans="1:9" s="5" customFormat="1" ht="15" customHeight="1" x14ac:dyDescent="0.25">
      <c r="A314" s="46" t="str">
        <f t="shared" ref="A314" si="38">A49</f>
        <v>15.31A.4_Lorca</v>
      </c>
      <c r="B314" s="4" t="str">
        <f t="shared" si="1"/>
        <v>Salida Nacional / National exit</v>
      </c>
      <c r="C314" s="52">
        <f t="array" ref="C314">SUMPRODUCT('Distance Matrix_ex'!$B49:$T49,TRANSPOSE('Entry capacity'!C$12:C$30))/(SUM('Entry capacity'!$C$12:$C$30)-IFERROR(VLOOKUP($A314,'Entry capacity'!$A$12:$I$30,3,FALSE),0))</f>
        <v>688.54371272477056</v>
      </c>
      <c r="D314" s="52">
        <f t="array" ref="D314">SUMPRODUCT('Distance Matrix_ex'!$B49:$T49,TRANSPOSE('Entry capacity'!D$12:D$30))/(SUM('Entry capacity'!$D$12:$D$30)-IFERROR(VLOOKUP($A314,'Entry capacity'!$A$12:$I$30,4,FALSE),0))</f>
        <v>674.85479899549932</v>
      </c>
      <c r="E314" s="52">
        <f t="array" ref="E314">SUMPRODUCT('Distance Matrix_ex'!$B49:$T49,TRANSPOSE('Entry capacity'!E$12:E$30))/(SUM('Entry capacity'!$E$12:$E$30)-IFERROR(VLOOKUP($A314,'Entry capacity'!$A$12:$I$30,5,FALSE),0))</f>
        <v>657.06655919761681</v>
      </c>
      <c r="F314" s="52">
        <f t="array" ref="F314">SUMPRODUCT('Distance Matrix_ex'!$B49:$T49,TRANSPOSE('Entry capacity'!F$12:F$30))/(SUM('Entry capacity'!$F$12:$F$30)-IFERROR(VLOOKUP($A314,'Entry capacity'!$A$12:$I$30,6,FALSE),0))</f>
        <v>639.05857387434651</v>
      </c>
      <c r="G314" s="52">
        <f t="array" ref="G314">SUMPRODUCT('Distance Matrix_ex'!$B49:$T49,TRANSPOSE('Entry capacity'!G$12:G$30))/(SUM('Entry capacity'!$G$12:$G$30)-IFERROR(VLOOKUP($A314,'Entry capacity'!$A$12:$I$30,7,FALSE),0))</f>
        <v>635.21757763486369</v>
      </c>
      <c r="H314" s="52">
        <f t="array" ref="H314">SUMPRODUCT('Distance Matrix_ex'!$B49:$T49,TRANSPOSE('Entry capacity'!H$12:H$30))/(SUM('Entry capacity'!$H$12:$H$30)-IFERROR(VLOOKUP($A314,'Entry capacity'!$A$12:$I$30,8,FALSE),0))</f>
        <v>636.42192417549336</v>
      </c>
      <c r="I314" s="57">
        <f t="array" ref="I314">SUMPRODUCT('Distance Matrix_ex'!$B49:$T49,TRANSPOSE('Entry capacity'!I$12:I$30))/(SUM('Entry capacity'!$I$12:$I$30)-IFERROR(VLOOKUP($A314,'Entry capacity'!$A$12:$I$30,9,FALSE),0))</f>
        <v>638.76421021160172</v>
      </c>
    </row>
    <row r="315" spans="1:9" s="5" customFormat="1" ht="15" customHeight="1" x14ac:dyDescent="0.25">
      <c r="A315" s="46" t="str">
        <f t="shared" ref="A315" si="39">A50</f>
        <v>15.34_Escombreras</v>
      </c>
      <c r="B315" s="4" t="str">
        <f t="shared" si="1"/>
        <v>Salida Nacional / National exit</v>
      </c>
      <c r="C315" s="52">
        <f t="array" ref="C315">SUMPRODUCT('Distance Matrix_ex'!$B50:$T50,TRANSPOSE('Entry capacity'!C$12:C$30))/(SUM('Entry capacity'!$C$12:$C$30)-IFERROR(VLOOKUP($A315,'Entry capacity'!$A$12:$I$30,3,FALSE),0))</f>
        <v>699.00743480171843</v>
      </c>
      <c r="D315" s="52">
        <f t="array" ref="D315">SUMPRODUCT('Distance Matrix_ex'!$B50:$T50,TRANSPOSE('Entry capacity'!D$12:D$30))/(SUM('Entry capacity'!$D$12:$D$30)-IFERROR(VLOOKUP($A315,'Entry capacity'!$A$12:$I$30,4,FALSE),0))</f>
        <v>683.88046194243202</v>
      </c>
      <c r="E315" s="52">
        <f t="array" ref="E315">SUMPRODUCT('Distance Matrix_ex'!$B50:$T50,TRANSPOSE('Entry capacity'!E$12:E$30))/(SUM('Entry capacity'!$E$12:$E$30)-IFERROR(VLOOKUP($A315,'Entry capacity'!$A$12:$I$30,5,FALSE),0))</f>
        <v>664.40727639260649</v>
      </c>
      <c r="F315" s="52">
        <f t="array" ref="F315">SUMPRODUCT('Distance Matrix_ex'!$B50:$T50,TRANSPOSE('Entry capacity'!F$12:F$30))/(SUM('Entry capacity'!$F$12:$F$30)-IFERROR(VLOOKUP($A315,'Entry capacity'!$A$12:$I$30,6,FALSE),0))</f>
        <v>644.84853587439432</v>
      </c>
      <c r="G315" s="52">
        <f t="array" ref="G315">SUMPRODUCT('Distance Matrix_ex'!$B50:$T50,TRANSPOSE('Entry capacity'!G$12:G$30))/(SUM('Entry capacity'!$G$12:$G$30)-IFERROR(VLOOKUP($A315,'Entry capacity'!$A$12:$I$30,7,FALSE),0))</f>
        <v>640.86743349158837</v>
      </c>
      <c r="H315" s="52">
        <f t="array" ref="H315">SUMPRODUCT('Distance Matrix_ex'!$B50:$T50,TRANSPOSE('Entry capacity'!H$12:H$30))/(SUM('Entry capacity'!$H$12:$H$30)-IFERROR(VLOOKUP($A315,'Entry capacity'!$A$12:$I$30,8,FALSE),0))</f>
        <v>642.65049632753176</v>
      </c>
      <c r="I315" s="57">
        <f t="array" ref="I315">SUMPRODUCT('Distance Matrix_ex'!$B50:$T50,TRANSPOSE('Entry capacity'!I$12:I$30))/(SUM('Entry capacity'!$I$12:$I$30)-IFERROR(VLOOKUP($A315,'Entry capacity'!$A$12:$I$30,9,FALSE),0))</f>
        <v>646.20043971645953</v>
      </c>
    </row>
    <row r="316" spans="1:9" s="5" customFormat="1" ht="15" customHeight="1" x14ac:dyDescent="0.25">
      <c r="A316" s="46" t="str">
        <f t="shared" ref="A316" si="40">A51</f>
        <v>15_Tivissa</v>
      </c>
      <c r="B316" s="4" t="str">
        <f t="shared" si="1"/>
        <v>Salida Nacional / National exit</v>
      </c>
      <c r="C316" s="52">
        <f t="array" ref="C316">SUMPRODUCT('Distance Matrix_ex'!$B51:$T51,TRANSPOSE('Entry capacity'!C$12:C$30))/(SUM('Entry capacity'!$C$12:$C$30)-IFERROR(VLOOKUP($A316,'Entry capacity'!$A$12:$I$30,3,FALSE),0))</f>
        <v>611.53856314412849</v>
      </c>
      <c r="D316" s="52">
        <f t="array" ref="D316">SUMPRODUCT('Distance Matrix_ex'!$B51:$T51,TRANSPOSE('Entry capacity'!D$12:D$30))/(SUM('Entry capacity'!$D$12:$D$30)-IFERROR(VLOOKUP($A316,'Entry capacity'!$A$12:$I$30,4,FALSE),0))</f>
        <v>606.80240886353533</v>
      </c>
      <c r="E316" s="52">
        <f t="array" ref="E316">SUMPRODUCT('Distance Matrix_ex'!$B51:$T51,TRANSPOSE('Entry capacity'!E$12:E$30))/(SUM('Entry capacity'!$E$12:$E$30)-IFERROR(VLOOKUP($A316,'Entry capacity'!$A$12:$I$30,5,FALSE),0))</f>
        <v>601.8004023073737</v>
      </c>
      <c r="F316" s="52">
        <f t="array" ref="F316">SUMPRODUCT('Distance Matrix_ex'!$B51:$T51,TRANSPOSE('Entry capacity'!F$12:F$30))/(SUM('Entry capacity'!$F$12:$F$30)-IFERROR(VLOOKUP($A316,'Entry capacity'!$A$12:$I$30,6,FALSE),0))</f>
        <v>597.9929065957208</v>
      </c>
      <c r="G316" s="52">
        <f t="array" ref="G316">SUMPRODUCT('Distance Matrix_ex'!$B51:$T51,TRANSPOSE('Entry capacity'!G$12:G$30))/(SUM('Entry capacity'!$G$12:$G$30)-IFERROR(VLOOKUP($A316,'Entry capacity'!$A$12:$I$30,7,FALSE),0))</f>
        <v>598.48692887966922</v>
      </c>
      <c r="H316" s="52">
        <f t="array" ref="H316">SUMPRODUCT('Distance Matrix_ex'!$B51:$T51,TRANSPOSE('Entry capacity'!H$12:H$30))/(SUM('Entry capacity'!$H$12:$H$30)-IFERROR(VLOOKUP($A316,'Entry capacity'!$A$12:$I$30,8,FALSE),0))</f>
        <v>602.10293308722396</v>
      </c>
      <c r="I316" s="57">
        <f t="array" ref="I316">SUMPRODUCT('Distance Matrix_ex'!$B51:$T51,TRANSPOSE('Entry capacity'!I$12:I$30))/(SUM('Entry capacity'!$I$12:$I$30)-IFERROR(VLOOKUP($A316,'Entry capacity'!$A$12:$I$30,9,FALSE),0))</f>
        <v>609.76691942097682</v>
      </c>
    </row>
    <row r="317" spans="1:9" s="5" customFormat="1" ht="15" customHeight="1" x14ac:dyDescent="0.25">
      <c r="A317" s="46" t="str">
        <f t="shared" ref="A317" si="41">A52</f>
        <v>16A_Benisanet</v>
      </c>
      <c r="B317" s="4" t="str">
        <f t="shared" si="1"/>
        <v>Salida Nacional / National exit</v>
      </c>
      <c r="C317" s="52">
        <f t="array" ref="C317">SUMPRODUCT('Distance Matrix_ex'!$B52:$T52,TRANSPOSE('Entry capacity'!C$12:C$30))/(SUM('Entry capacity'!$C$12:$C$30)-IFERROR(VLOOKUP($A317,'Entry capacity'!$A$12:$I$30,3,FALSE),0))</f>
        <v>612.08546154699457</v>
      </c>
      <c r="D317" s="52">
        <f t="array" ref="D317">SUMPRODUCT('Distance Matrix_ex'!$B52:$T52,TRANSPOSE('Entry capacity'!D$12:D$30))/(SUM('Entry capacity'!$D$12:$D$30)-IFERROR(VLOOKUP($A317,'Entry capacity'!$A$12:$I$30,4,FALSE),0))</f>
        <v>607.40308317550785</v>
      </c>
      <c r="E317" s="52">
        <f t="array" ref="E317">SUMPRODUCT('Distance Matrix_ex'!$B52:$T52,TRANSPOSE('Entry capacity'!E$12:E$30))/(SUM('Entry capacity'!$E$12:$E$30)-IFERROR(VLOOKUP($A317,'Entry capacity'!$A$12:$I$30,5,FALSE),0))</f>
        <v>602.4603380106779</v>
      </c>
      <c r="F317" s="52">
        <f t="array" ref="F317">SUMPRODUCT('Distance Matrix_ex'!$B52:$T52,TRANSPOSE('Entry capacity'!F$12:F$30))/(SUM('Entry capacity'!$F$12:$F$30)-IFERROR(VLOOKUP($A317,'Entry capacity'!$A$12:$I$30,6,FALSE),0))</f>
        <v>598.71365889252695</v>
      </c>
      <c r="G317" s="52">
        <f t="array" ref="G317">SUMPRODUCT('Distance Matrix_ex'!$B52:$T52,TRANSPOSE('Entry capacity'!G$12:G$30))/(SUM('Entry capacity'!$G$12:$G$30)-IFERROR(VLOOKUP($A317,'Entry capacity'!$A$12:$I$30,7,FALSE),0))</f>
        <v>599.21343527708802</v>
      </c>
      <c r="H317" s="52">
        <f t="array" ref="H317">SUMPRODUCT('Distance Matrix_ex'!$B52:$T52,TRANSPOSE('Entry capacity'!H$12:H$30))/(SUM('Entry capacity'!$H$12:$H$30)-IFERROR(VLOOKUP($A317,'Entry capacity'!$A$12:$I$30,8,FALSE),0))</f>
        <v>602.81108314643473</v>
      </c>
      <c r="I317" s="57">
        <f t="array" ref="I317">SUMPRODUCT('Distance Matrix_ex'!$B52:$T52,TRANSPOSE('Entry capacity'!I$12:I$30))/(SUM('Entry capacity'!$I$12:$I$30)-IFERROR(VLOOKUP($A317,'Entry capacity'!$A$12:$I$30,9,FALSE),0))</f>
        <v>610.43862358838783</v>
      </c>
    </row>
    <row r="318" spans="1:9" s="5" customFormat="1" ht="15" customHeight="1" x14ac:dyDescent="0.25">
      <c r="A318" s="46" t="str">
        <f t="shared" ref="A318" si="42">A53</f>
        <v>19_Caspe</v>
      </c>
      <c r="B318" s="4" t="str">
        <f t="shared" si="1"/>
        <v>Salida Nacional / National exit</v>
      </c>
      <c r="C318" s="52">
        <f t="array" ref="C318">SUMPRODUCT('Distance Matrix_ex'!$B53:$T53,TRANSPOSE('Entry capacity'!C$12:C$30))/(SUM('Entry capacity'!$C$12:$C$30)-IFERROR(VLOOKUP($A318,'Entry capacity'!$A$12:$I$30,3,FALSE),0))</f>
        <v>635.49412288678298</v>
      </c>
      <c r="D318" s="52">
        <f t="array" ref="D318">SUMPRODUCT('Distance Matrix_ex'!$B53:$T53,TRANSPOSE('Entry capacity'!D$12:D$30))/(SUM('Entry capacity'!$D$12:$D$30)-IFERROR(VLOOKUP($A318,'Entry capacity'!$A$12:$I$30,4,FALSE),0))</f>
        <v>633.11349203899852</v>
      </c>
      <c r="E318" s="52">
        <f t="array" ref="E318">SUMPRODUCT('Distance Matrix_ex'!$B53:$T53,TRANSPOSE('Entry capacity'!E$12:E$30))/(SUM('Entry capacity'!$E$12:$E$30)-IFERROR(VLOOKUP($A318,'Entry capacity'!$A$12:$I$30,5,FALSE),0))</f>
        <v>630.70728717659063</v>
      </c>
      <c r="F318" s="52">
        <f t="array" ref="F318">SUMPRODUCT('Distance Matrix_ex'!$B53:$T53,TRANSPOSE('Entry capacity'!F$12:F$30))/(SUM('Entry capacity'!$F$12:$F$30)-IFERROR(VLOOKUP($A318,'Entry capacity'!$A$12:$I$30,6,FALSE),0))</f>
        <v>629.56371502247976</v>
      </c>
      <c r="G318" s="52">
        <f t="array" ref="G318">SUMPRODUCT('Distance Matrix_ex'!$B53:$T53,TRANSPOSE('Entry capacity'!G$12:G$30))/(SUM('Entry capacity'!$G$12:$G$30)-IFERROR(VLOOKUP($A318,'Entry capacity'!$A$12:$I$30,7,FALSE),0))</f>
        <v>630.30978174515997</v>
      </c>
      <c r="H318" s="52">
        <f t="array" ref="H318">SUMPRODUCT('Distance Matrix_ex'!$B53:$T53,TRANSPOSE('Entry capacity'!H$12:H$30))/(SUM('Entry capacity'!$H$12:$H$30)-IFERROR(VLOOKUP($A318,'Entry capacity'!$A$12:$I$30,8,FALSE),0))</f>
        <v>633.1217310235138</v>
      </c>
      <c r="I318" s="57">
        <f t="array" ref="I318">SUMPRODUCT('Distance Matrix_ex'!$B53:$T53,TRANSPOSE('Entry capacity'!I$12:I$30))/(SUM('Entry capacity'!$I$12:$I$30)-IFERROR(VLOOKUP($A318,'Entry capacity'!$A$12:$I$30,9,FALSE),0))</f>
        <v>639.18929335271389</v>
      </c>
    </row>
    <row r="319" spans="1:9" s="5" customFormat="1" ht="15" customHeight="1" x14ac:dyDescent="0.25">
      <c r="A319" s="46" t="str">
        <f t="shared" ref="A319" si="43">A54</f>
        <v>20_Andorra</v>
      </c>
      <c r="B319" s="4" t="str">
        <f t="shared" si="1"/>
        <v>Salida Nacional / National exit</v>
      </c>
      <c r="C319" s="52">
        <f t="array" ref="C319">SUMPRODUCT('Distance Matrix_ex'!$B54:$T54,TRANSPOSE('Entry capacity'!C$12:C$30))/(SUM('Entry capacity'!$C$12:$C$30)-IFERROR(VLOOKUP($A319,'Entry capacity'!$A$12:$I$30,3,FALSE),0))</f>
        <v>633.96515029842396</v>
      </c>
      <c r="D319" s="52">
        <f t="array" ref="D319">SUMPRODUCT('Distance Matrix_ex'!$B54:$T54,TRANSPOSE('Entry capacity'!D$12:D$30))/(SUM('Entry capacity'!$D$12:$D$30)-IFERROR(VLOOKUP($A319,'Entry capacity'!$A$12:$I$30,4,FALSE),0))</f>
        <v>632.20523835200822</v>
      </c>
      <c r="E319" s="52">
        <f t="array" ref="E319">SUMPRODUCT('Distance Matrix_ex'!$B54:$T54,TRANSPOSE('Entry capacity'!E$12:E$30))/(SUM('Entry capacity'!$E$12:$E$30)-IFERROR(VLOOKUP($A319,'Entry capacity'!$A$12:$I$30,5,FALSE),0))</f>
        <v>630.51265313742283</v>
      </c>
      <c r="F319" s="52">
        <f t="array" ref="F319">SUMPRODUCT('Distance Matrix_ex'!$B54:$T54,TRANSPOSE('Entry capacity'!F$12:F$30))/(SUM('Entry capacity'!$F$12:$F$30)-IFERROR(VLOOKUP($A319,'Entry capacity'!$A$12:$I$30,6,FALSE),0))</f>
        <v>630.08429954359372</v>
      </c>
      <c r="G319" s="52">
        <f t="array" ref="G319">SUMPRODUCT('Distance Matrix_ex'!$B54:$T54,TRANSPOSE('Entry capacity'!G$12:G$30))/(SUM('Entry capacity'!$G$12:$G$30)-IFERROR(VLOOKUP($A319,'Entry capacity'!$A$12:$I$30,7,FALSE),0))</f>
        <v>630.91411129849325</v>
      </c>
      <c r="H319" s="52">
        <f t="array" ref="H319">SUMPRODUCT('Distance Matrix_ex'!$B54:$T54,TRANSPOSE('Entry capacity'!H$12:H$30))/(SUM('Entry capacity'!$H$12:$H$30)-IFERROR(VLOOKUP($A319,'Entry capacity'!$A$12:$I$30,8,FALSE),0))</f>
        <v>633.53369615118845</v>
      </c>
      <c r="I319" s="57">
        <f t="array" ref="I319">SUMPRODUCT('Distance Matrix_ex'!$B54:$T54,TRANSPOSE('Entry capacity'!I$12:I$30))/(SUM('Entry capacity'!$I$12:$I$30)-IFERROR(VLOOKUP($A319,'Entry capacity'!$A$12:$I$30,9,FALSE),0))</f>
        <v>639.21470884962957</v>
      </c>
    </row>
    <row r="320" spans="1:9" s="5" customFormat="1" ht="15" customHeight="1" x14ac:dyDescent="0.25">
      <c r="A320" s="46" t="str">
        <f t="shared" ref="A320" si="44">A55</f>
        <v>21.1_Azaila</v>
      </c>
      <c r="B320" s="4" t="str">
        <f t="shared" si="1"/>
        <v>Salida Nacional / National exit</v>
      </c>
      <c r="C320" s="52">
        <f t="array" ref="C320">SUMPRODUCT('Distance Matrix_ex'!$B55:$T55,TRANSPOSE('Entry capacity'!C$12:C$30))/(SUM('Entry capacity'!$C$12:$C$30)-IFERROR(VLOOKUP($A320,'Entry capacity'!$A$12:$I$30,3,FALSE),0))</f>
        <v>631.01718712489924</v>
      </c>
      <c r="D320" s="52">
        <f t="array" ref="D320">SUMPRODUCT('Distance Matrix_ex'!$B55:$T55,TRANSPOSE('Entry capacity'!D$12:D$30))/(SUM('Entry capacity'!$D$12:$D$30)-IFERROR(VLOOKUP($A320,'Entry capacity'!$A$12:$I$30,4,FALSE),0))</f>
        <v>630.02774308161042</v>
      </c>
      <c r="E320" s="52">
        <f t="array" ref="E320">SUMPRODUCT('Distance Matrix_ex'!$B55:$T55,TRANSPOSE('Entry capacity'!E$12:E$30))/(SUM('Entry capacity'!$E$12:$E$30)-IFERROR(VLOOKUP($A320,'Entry capacity'!$A$12:$I$30,5,FALSE),0))</f>
        <v>629.22490061663086</v>
      </c>
      <c r="F320" s="52">
        <f t="array" ref="F320">SUMPRODUCT('Distance Matrix_ex'!$B55:$T55,TRANSPOSE('Entry capacity'!F$12:F$30))/(SUM('Entry capacity'!$F$12:$F$30)-IFERROR(VLOOKUP($A320,'Entry capacity'!$A$12:$I$30,6,FALSE),0))</f>
        <v>629.6860845844252</v>
      </c>
      <c r="G320" s="52">
        <f t="array" ref="G320">SUMPRODUCT('Distance Matrix_ex'!$B55:$T55,TRANSPOSE('Entry capacity'!G$12:G$30))/(SUM('Entry capacity'!$G$12:$G$30)-IFERROR(VLOOKUP($A320,'Entry capacity'!$A$12:$I$30,7,FALSE),0))</f>
        <v>630.62216533069636</v>
      </c>
      <c r="H320" s="52">
        <f t="array" ref="H320">SUMPRODUCT('Distance Matrix_ex'!$B55:$T55,TRANSPOSE('Entry capacity'!H$12:H$30))/(SUM('Entry capacity'!$H$12:$H$30)-IFERROR(VLOOKUP($A320,'Entry capacity'!$A$12:$I$30,8,FALSE),0))</f>
        <v>633.00559133141496</v>
      </c>
      <c r="I320" s="57">
        <f t="array" ref="I320">SUMPRODUCT('Distance Matrix_ex'!$B55:$T55,TRANSPOSE('Entry capacity'!I$12:I$30))/(SUM('Entry capacity'!$I$12:$I$30)-IFERROR(VLOOKUP($A320,'Entry capacity'!$A$12:$I$30,9,FALSE),0))</f>
        <v>638.21137006651963</v>
      </c>
    </row>
    <row r="321" spans="1:9" s="5" customFormat="1" ht="15" customHeight="1" x14ac:dyDescent="0.25">
      <c r="A321" s="46" t="str">
        <f t="shared" ref="A321" si="45">A56</f>
        <v>22_Epysa</v>
      </c>
      <c r="B321" s="4" t="str">
        <f t="shared" si="1"/>
        <v>Salida Nacional / National exit</v>
      </c>
      <c r="C321" s="52">
        <f t="array" ref="C321">SUMPRODUCT('Distance Matrix_ex'!$B56:$T56,TRANSPOSE('Entry capacity'!C$12:C$30))/(SUM('Entry capacity'!$C$12:$C$30)-IFERROR(VLOOKUP($A321,'Entry capacity'!$A$12:$I$30,3,FALSE),0))</f>
        <v>628.72596463614332</v>
      </c>
      <c r="D321" s="52">
        <f t="array" ref="D321">SUMPRODUCT('Distance Matrix_ex'!$B56:$T56,TRANSPOSE('Entry capacity'!D$12:D$30))/(SUM('Entry capacity'!$D$12:$D$30)-IFERROR(VLOOKUP($A321,'Entry capacity'!$A$12:$I$30,4,FALSE),0))</f>
        <v>628.33534536867353</v>
      </c>
      <c r="E321" s="52">
        <f t="array" ref="E321">SUMPRODUCT('Distance Matrix_ex'!$B56:$T56,TRANSPOSE('Entry capacity'!E$12:E$30))/(SUM('Entry capacity'!$E$12:$E$30)-IFERROR(VLOOKUP($A321,'Entry capacity'!$A$12:$I$30,5,FALSE),0))</f>
        <v>628.22403074074873</v>
      </c>
      <c r="F321" s="52">
        <f t="array" ref="F321">SUMPRODUCT('Distance Matrix_ex'!$B56:$T56,TRANSPOSE('Entry capacity'!F$12:F$30))/(SUM('Entry capacity'!$F$12:$F$30)-IFERROR(VLOOKUP($A321,'Entry capacity'!$A$12:$I$30,6,FALSE),0))</f>
        <v>629.37658306893786</v>
      </c>
      <c r="G321" s="52">
        <f t="array" ref="G321">SUMPRODUCT('Distance Matrix_ex'!$B56:$T56,TRANSPOSE('Entry capacity'!G$12:G$30))/(SUM('Entry capacity'!$G$12:$G$30)-IFERROR(VLOOKUP($A321,'Entry capacity'!$A$12:$I$30,7,FALSE),0))</f>
        <v>630.39525843683623</v>
      </c>
      <c r="H321" s="52">
        <f t="array" ref="H321">SUMPRODUCT('Distance Matrix_ex'!$B56:$T56,TRANSPOSE('Entry capacity'!H$12:H$30))/(SUM('Entry capacity'!$H$12:$H$30)-IFERROR(VLOOKUP($A321,'Entry capacity'!$A$12:$I$30,8,FALSE),0))</f>
        <v>632.59513652982423</v>
      </c>
      <c r="I321" s="57">
        <f t="array" ref="I321">SUMPRODUCT('Distance Matrix_ex'!$B56:$T56,TRANSPOSE('Entry capacity'!I$12:I$30))/(SUM('Entry capacity'!$I$12:$I$30)-IFERROR(VLOOKUP($A321,'Entry capacity'!$A$12:$I$30,9,FALSE),0))</f>
        <v>637.43155286786907</v>
      </c>
    </row>
    <row r="322" spans="1:9" s="5" customFormat="1" ht="15" customHeight="1" x14ac:dyDescent="0.25">
      <c r="A322" s="46" t="str">
        <f t="shared" ref="A322" si="46">A57</f>
        <v>23_Mediana Zaragoza</v>
      </c>
      <c r="B322" s="4" t="str">
        <f t="shared" si="1"/>
        <v>Salida Nacional / National exit</v>
      </c>
      <c r="C322" s="52">
        <f t="array" ref="C322">SUMPRODUCT('Distance Matrix_ex'!$B57:$T57,TRANSPOSE('Entry capacity'!C$12:C$30))/(SUM('Entry capacity'!$C$12:$C$30)-IFERROR(VLOOKUP($A322,'Entry capacity'!$A$12:$I$30,3,FALSE),0))</f>
        <v>626.87663884935773</v>
      </c>
      <c r="D322" s="52">
        <f t="array" ref="D322">SUMPRODUCT('Distance Matrix_ex'!$B57:$T57,TRANSPOSE('Entry capacity'!D$12:D$30))/(SUM('Entry capacity'!$D$12:$D$30)-IFERROR(VLOOKUP($A322,'Entry capacity'!$A$12:$I$30,4,FALSE),0))</f>
        <v>626.9693519972792</v>
      </c>
      <c r="E322" s="52">
        <f t="array" ref="E322">SUMPRODUCT('Distance Matrix_ex'!$B57:$T57,TRANSPOSE('Entry capacity'!E$12:E$30))/(SUM('Entry capacity'!$E$12:$E$30)-IFERROR(VLOOKUP($A322,'Entry capacity'!$A$12:$I$30,5,FALSE),0))</f>
        <v>627.41619366697319</v>
      </c>
      <c r="F322" s="52">
        <f t="array" ref="F322">SUMPRODUCT('Distance Matrix_ex'!$B57:$T57,TRANSPOSE('Entry capacity'!F$12:F$30))/(SUM('Entry capacity'!$F$12:$F$30)-IFERROR(VLOOKUP($A322,'Entry capacity'!$A$12:$I$30,6,FALSE),0))</f>
        <v>629.12677357359303</v>
      </c>
      <c r="G322" s="52">
        <f t="array" ref="G322">SUMPRODUCT('Distance Matrix_ex'!$B57:$T57,TRANSPOSE('Entry capacity'!G$12:G$30))/(SUM('Entry capacity'!$G$12:$G$30)-IFERROR(VLOOKUP($A322,'Entry capacity'!$A$12:$I$30,7,FALSE),0))</f>
        <v>630.21211394865418</v>
      </c>
      <c r="H322" s="52">
        <f t="array" ref="H322">SUMPRODUCT('Distance Matrix_ex'!$B57:$T57,TRANSPOSE('Entry capacity'!H$12:H$30))/(SUM('Entry capacity'!$H$12:$H$30)-IFERROR(VLOOKUP($A322,'Entry capacity'!$A$12:$I$30,8,FALSE),0))</f>
        <v>632.26384410727849</v>
      </c>
      <c r="I322" s="57">
        <f t="array" ref="I322">SUMPRODUCT('Distance Matrix_ex'!$B57:$T57,TRANSPOSE('Entry capacity'!I$12:I$30))/(SUM('Entry capacity'!$I$12:$I$30)-IFERROR(VLOOKUP($A322,'Entry capacity'!$A$12:$I$30,9,FALSE),0))</f>
        <v>636.80213513933336</v>
      </c>
    </row>
    <row r="323" spans="1:9" s="5" customFormat="1" ht="15" customHeight="1" x14ac:dyDescent="0.25">
      <c r="A323" s="46" t="str">
        <f t="shared" ref="A323" si="47">A58</f>
        <v>23A_La Cartuja</v>
      </c>
      <c r="B323" s="4" t="str">
        <f t="shared" si="1"/>
        <v>Salida Nacional / National exit</v>
      </c>
      <c r="C323" s="52">
        <f t="array" ref="C323">SUMPRODUCT('Distance Matrix_ex'!$B58:$T58,TRANSPOSE('Entry capacity'!C$12:C$30))/(SUM('Entry capacity'!$C$12:$C$30)-IFERROR(VLOOKUP($A323,'Entry capacity'!$A$12:$I$30,3,FALSE),0))</f>
        <v>624.58690523089092</v>
      </c>
      <c r="D323" s="52">
        <f t="array" ref="D323">SUMPRODUCT('Distance Matrix_ex'!$B58:$T58,TRANSPOSE('Entry capacity'!D$12:D$30))/(SUM('Entry capacity'!$D$12:$D$30)-IFERROR(VLOOKUP($A323,'Entry capacity'!$A$12:$I$30,4,FALSE),0))</f>
        <v>625.27805402942818</v>
      </c>
      <c r="E323" s="52">
        <f t="array" ref="E323">SUMPRODUCT('Distance Matrix_ex'!$B58:$T58,TRANSPOSE('Entry capacity'!E$12:E$30))/(SUM('Entry capacity'!$E$12:$E$30)-IFERROR(VLOOKUP($A323,'Entry capacity'!$A$12:$I$30,5,FALSE),0))</f>
        <v>626.41597417115202</v>
      </c>
      <c r="F323" s="52">
        <f t="array" ref="F323">SUMPRODUCT('Distance Matrix_ex'!$B58:$T58,TRANSPOSE('Entry capacity'!F$12:F$30))/(SUM('Entry capacity'!$F$12:$F$30)-IFERROR(VLOOKUP($A323,'Entry capacity'!$A$12:$I$30,6,FALSE),0))</f>
        <v>628.81747317677184</v>
      </c>
      <c r="G323" s="52">
        <f t="array" ref="G323">SUMPRODUCT('Distance Matrix_ex'!$B58:$T58,TRANSPOSE('Entry capacity'!G$12:G$30))/(SUM('Entry capacity'!$G$12:$G$30)-IFERROR(VLOOKUP($A323,'Entry capacity'!$A$12:$I$30,7,FALSE),0))</f>
        <v>629.98535450225233</v>
      </c>
      <c r="H323" s="52">
        <f t="array" ref="H323">SUMPRODUCT('Distance Matrix_ex'!$B58:$T58,TRANSPOSE('Entry capacity'!H$12:H$30))/(SUM('Entry capacity'!$H$12:$H$30)-IFERROR(VLOOKUP($A323,'Entry capacity'!$A$12:$I$30,8,FALSE),0))</f>
        <v>631.85365602529407</v>
      </c>
      <c r="I323" s="57">
        <f t="array" ref="I323">SUMPRODUCT('Distance Matrix_ex'!$B58:$T58,TRANSPOSE('Entry capacity'!I$12:I$30))/(SUM('Entry capacity'!$I$12:$I$30)-IFERROR(VLOOKUP($A323,'Entry capacity'!$A$12:$I$30,9,FALSE),0))</f>
        <v>636.02282467744192</v>
      </c>
    </row>
    <row r="324" spans="1:9" s="5" customFormat="1" ht="15" customHeight="1" x14ac:dyDescent="0.25">
      <c r="A324" s="46" t="str">
        <f t="shared" ref="A324" si="48">A59</f>
        <v>24_Santa Fe</v>
      </c>
      <c r="B324" s="4" t="str">
        <f t="shared" si="1"/>
        <v>Salida Nacional / National exit</v>
      </c>
      <c r="C324" s="52">
        <f t="array" ref="C324">SUMPRODUCT('Distance Matrix_ex'!$B59:$T59,TRANSPOSE('Entry capacity'!C$12:C$30))/(SUM('Entry capacity'!$C$12:$C$30)-IFERROR(VLOOKUP($A324,'Entry capacity'!$A$12:$I$30,3,FALSE),0))</f>
        <v>623.19198265650925</v>
      </c>
      <c r="D324" s="52">
        <f t="array" ref="D324">SUMPRODUCT('Distance Matrix_ex'!$B59:$T59,TRANSPOSE('Entry capacity'!D$12:D$30))/(SUM('Entry capacity'!$D$12:$D$30)-IFERROR(VLOOKUP($A324,'Entry capacity'!$A$12:$I$30,4,FALSE),0))</f>
        <v>624.24770285829914</v>
      </c>
      <c r="E324" s="52">
        <f t="array" ref="E324">SUMPRODUCT('Distance Matrix_ex'!$B59:$T59,TRANSPOSE('Entry capacity'!E$12:E$30))/(SUM('Entry capacity'!$E$12:$E$30)-IFERROR(VLOOKUP($A324,'Entry capacity'!$A$12:$I$30,5,FALSE),0))</f>
        <v>625.80663309199531</v>
      </c>
      <c r="F324" s="52">
        <f t="array" ref="F324">SUMPRODUCT('Distance Matrix_ex'!$B59:$T59,TRANSPOSE('Entry capacity'!F$12:F$30))/(SUM('Entry capacity'!$F$12:$F$30)-IFERROR(VLOOKUP($A324,'Entry capacity'!$A$12:$I$30,6,FALSE),0))</f>
        <v>628.6290450983654</v>
      </c>
      <c r="G324" s="52">
        <f t="array" ref="G324">SUMPRODUCT('Distance Matrix_ex'!$B59:$T59,TRANSPOSE('Entry capacity'!G$12:G$30))/(SUM('Entry capacity'!$G$12:$G$30)-IFERROR(VLOOKUP($A324,'Entry capacity'!$A$12:$I$30,7,FALSE),0))</f>
        <v>629.84721097839963</v>
      </c>
      <c r="H324" s="52">
        <f t="array" ref="H324">SUMPRODUCT('Distance Matrix_ex'!$B59:$T59,TRANSPOSE('Entry capacity'!H$12:H$30))/(SUM('Entry capacity'!$H$12:$H$30)-IFERROR(VLOOKUP($A324,'Entry capacity'!$A$12:$I$30,8,FALSE),0))</f>
        <v>631.60376642648282</v>
      </c>
      <c r="I324" s="57">
        <f t="array" ref="I324">SUMPRODUCT('Distance Matrix_ex'!$B59:$T59,TRANSPOSE('Entry capacity'!I$12:I$30))/(SUM('Entry capacity'!$I$12:$I$30)-IFERROR(VLOOKUP($A324,'Entry capacity'!$A$12:$I$30,9,FALSE),0))</f>
        <v>635.54806300779751</v>
      </c>
    </row>
    <row r="325" spans="1:9" s="5" customFormat="1" ht="15" customHeight="1" x14ac:dyDescent="0.25">
      <c r="A325" s="46" t="str">
        <f t="shared" ref="A325" si="49">A60</f>
        <v>24A_Zaragoza I+D</v>
      </c>
      <c r="B325" s="4" t="str">
        <f t="shared" si="1"/>
        <v>Salida Nacional / National exit</v>
      </c>
      <c r="C325" s="52">
        <f t="array" ref="C325">SUMPRODUCT('Distance Matrix_ex'!$B60:$T60,TRANSPOSE('Entry capacity'!C$12:C$30))/(SUM('Entry capacity'!$C$12:$C$30)-IFERROR(VLOOKUP($A325,'Entry capacity'!$A$12:$I$30,3,FALSE),0))</f>
        <v>622.21197146484838</v>
      </c>
      <c r="D325" s="52">
        <f t="array" ref="D325">SUMPRODUCT('Distance Matrix_ex'!$B60:$T60,TRANSPOSE('Entry capacity'!D$12:D$30))/(SUM('Entry capacity'!$D$12:$D$30)-IFERROR(VLOOKUP($A325,'Entry capacity'!$A$12:$I$30,4,FALSE),0))</f>
        <v>623.58039315177928</v>
      </c>
      <c r="E325" s="52">
        <f t="array" ref="E325">SUMPRODUCT('Distance Matrix_ex'!$B60:$T60,TRANSPOSE('Entry capacity'!E$12:E$30))/(SUM('Entry capacity'!$E$12:$E$30)-IFERROR(VLOOKUP($A325,'Entry capacity'!$A$12:$I$30,5,FALSE),0))</f>
        <v>625.52510590742349</v>
      </c>
      <c r="F325" s="52">
        <f t="array" ref="F325">SUMPRODUCT('Distance Matrix_ex'!$B60:$T60,TRANSPOSE('Entry capacity'!F$12:F$30))/(SUM('Entry capacity'!$F$12:$F$30)-IFERROR(VLOOKUP($A325,'Entry capacity'!$A$12:$I$30,6,FALSE),0))</f>
        <v>628.71801807750694</v>
      </c>
      <c r="G325" s="52">
        <f t="array" ref="G325">SUMPRODUCT('Distance Matrix_ex'!$B60:$T60,TRANSPOSE('Entry capacity'!G$12:G$30))/(SUM('Entry capacity'!$G$12:$G$30)-IFERROR(VLOOKUP($A325,'Entry capacity'!$A$12:$I$30,7,FALSE),0))</f>
        <v>629.9928251833478</v>
      </c>
      <c r="H325" s="52">
        <f t="array" ref="H325">SUMPRODUCT('Distance Matrix_ex'!$B60:$T60,TRANSPOSE('Entry capacity'!H$12:H$30))/(SUM('Entry capacity'!$H$12:$H$30)-IFERROR(VLOOKUP($A325,'Entry capacity'!$A$12:$I$30,8,FALSE),0))</f>
        <v>631.66781395602129</v>
      </c>
      <c r="I325" s="57">
        <f t="array" ref="I325">SUMPRODUCT('Distance Matrix_ex'!$B60:$T60,TRANSPOSE('Entry capacity'!I$12:I$30))/(SUM('Entry capacity'!$I$12:$I$30)-IFERROR(VLOOKUP($A325,'Entry capacity'!$A$12:$I$30,9,FALSE),0))</f>
        <v>635.44317823050653</v>
      </c>
    </row>
    <row r="326" spans="1:9" s="5" customFormat="1" ht="15" customHeight="1" x14ac:dyDescent="0.25">
      <c r="A326" s="46" t="str">
        <f t="shared" ref="A326" si="50">A61</f>
        <v>25A_Barboles</v>
      </c>
      <c r="B326" s="4" t="str">
        <f t="shared" si="1"/>
        <v>Salida Nacional / National exit</v>
      </c>
      <c r="C326" s="52">
        <f t="array" ref="C326">SUMPRODUCT('Distance Matrix_ex'!$B61:$T61,TRANSPOSE('Entry capacity'!C$12:C$30))/(SUM('Entry capacity'!$C$12:$C$30)-IFERROR(VLOOKUP($A326,'Entry capacity'!$A$12:$I$30,3,FALSE),0))</f>
        <v>620.27456002234226</v>
      </c>
      <c r="D326" s="52">
        <f t="array" ref="D326">SUMPRODUCT('Distance Matrix_ex'!$B61:$T61,TRANSPOSE('Entry capacity'!D$12:D$30))/(SUM('Entry capacity'!$D$12:$D$30)-IFERROR(VLOOKUP($A326,'Entry capacity'!$A$12:$I$30,4,FALSE),0))</f>
        <v>622.26116999176998</v>
      </c>
      <c r="E326" s="52">
        <f t="array" ref="E326">SUMPRODUCT('Distance Matrix_ex'!$B61:$T61,TRANSPOSE('Entry capacity'!E$12:E$30))/(SUM('Entry capacity'!$E$12:$E$30)-IFERROR(VLOOKUP($A326,'Entry capacity'!$A$12:$I$30,5,FALSE),0))</f>
        <v>624.96854696870173</v>
      </c>
      <c r="F326" s="52">
        <f t="array" ref="F326">SUMPRODUCT('Distance Matrix_ex'!$B61:$T61,TRANSPOSE('Entry capacity'!F$12:F$30))/(SUM('Entry capacity'!$F$12:$F$30)-IFERROR(VLOOKUP($A326,'Entry capacity'!$A$12:$I$30,6,FALSE),0))</f>
        <v>628.89391124008455</v>
      </c>
      <c r="G326" s="52">
        <f t="array" ref="G326">SUMPRODUCT('Distance Matrix_ex'!$B61:$T61,TRANSPOSE('Entry capacity'!G$12:G$30))/(SUM('Entry capacity'!$G$12:$G$30)-IFERROR(VLOOKUP($A326,'Entry capacity'!$A$12:$I$30,7,FALSE),0))</f>
        <v>630.28069396409091</v>
      </c>
      <c r="H326" s="52">
        <f t="array" ref="H326">SUMPRODUCT('Distance Matrix_ex'!$B61:$T61,TRANSPOSE('Entry capacity'!H$12:H$30))/(SUM('Entry capacity'!$H$12:$H$30)-IFERROR(VLOOKUP($A326,'Entry capacity'!$A$12:$I$30,8,FALSE),0))</f>
        <v>631.79443130248455</v>
      </c>
      <c r="I326" s="57">
        <f t="array" ref="I326">SUMPRODUCT('Distance Matrix_ex'!$B61:$T61,TRANSPOSE('Entry capacity'!I$12:I$30))/(SUM('Entry capacity'!$I$12:$I$30)-IFERROR(VLOOKUP($A326,'Entry capacity'!$A$12:$I$30,9,FALSE),0))</f>
        <v>635.23582859062719</v>
      </c>
    </row>
    <row r="327" spans="1:9" s="5" customFormat="1" ht="15" customHeight="1" x14ac:dyDescent="0.25">
      <c r="A327" s="46" t="str">
        <f t="shared" ref="A327" si="51">A62</f>
        <v>25X_General Motors</v>
      </c>
      <c r="B327" s="4" t="str">
        <f t="shared" si="1"/>
        <v>Salida Nacional / National exit</v>
      </c>
      <c r="C327" s="52">
        <f t="array" ref="C327">SUMPRODUCT('Distance Matrix_ex'!$B62:$T62,TRANSPOSE('Entry capacity'!C$12:C$30))/(SUM('Entry capacity'!$C$12:$C$30)-IFERROR(VLOOKUP($A327,'Entry capacity'!$A$12:$I$30,3,FALSE),0))</f>
        <v>620.03309018316122</v>
      </c>
      <c r="D327" s="52">
        <f t="array" ref="D327">SUMPRODUCT('Distance Matrix_ex'!$B62:$T62,TRANSPOSE('Entry capacity'!D$12:D$30))/(SUM('Entry capacity'!$D$12:$D$30)-IFERROR(VLOOKUP($A327,'Entry capacity'!$A$12:$I$30,4,FALSE),0))</f>
        <v>622.09674822915315</v>
      </c>
      <c r="E327" s="52">
        <f t="array" ref="E327">SUMPRODUCT('Distance Matrix_ex'!$B62:$T62,TRANSPOSE('Entry capacity'!E$12:E$30))/(SUM('Entry capacity'!$E$12:$E$30)-IFERROR(VLOOKUP($A327,'Entry capacity'!$A$12:$I$30,5,FALSE),0))</f>
        <v>624.89918008334166</v>
      </c>
      <c r="F327" s="52">
        <f t="array" ref="F327">SUMPRODUCT('Distance Matrix_ex'!$B62:$T62,TRANSPOSE('Entry capacity'!F$12:F$30))/(SUM('Entry capacity'!$F$12:$F$30)-IFERROR(VLOOKUP($A327,'Entry capacity'!$A$12:$I$30,6,FALSE),0))</f>
        <v>628.91583373561036</v>
      </c>
      <c r="G327" s="52">
        <f t="array" ref="G327">SUMPRODUCT('Distance Matrix_ex'!$B62:$T62,TRANSPOSE('Entry capacity'!G$12:G$30))/(SUM('Entry capacity'!$G$12:$G$30)-IFERROR(VLOOKUP($A327,'Entry capacity'!$A$12:$I$30,7,FALSE),0))</f>
        <v>630.31657257338668</v>
      </c>
      <c r="H327" s="52">
        <f t="array" ref="H327">SUMPRODUCT('Distance Matrix_ex'!$B62:$T62,TRANSPOSE('Entry capacity'!H$12:H$30))/(SUM('Entry capacity'!$H$12:$H$30)-IFERROR(VLOOKUP($A327,'Entry capacity'!$A$12:$I$30,8,FALSE),0))</f>
        <v>631.81021229232317</v>
      </c>
      <c r="I327" s="57">
        <f t="array" ref="I327">SUMPRODUCT('Distance Matrix_ex'!$B62:$T62,TRANSPOSE('Entry capacity'!I$12:I$30))/(SUM('Entry capacity'!$I$12:$I$30)-IFERROR(VLOOKUP($A327,'Entry capacity'!$A$12:$I$30,9,FALSE),0))</f>
        <v>635.20998550789454</v>
      </c>
    </row>
    <row r="328" spans="1:9" s="5" customFormat="1" ht="15" customHeight="1" x14ac:dyDescent="0.25">
      <c r="A328" s="46" t="str">
        <f t="shared" ref="A328" si="52">A63</f>
        <v>26A_Magallon</v>
      </c>
      <c r="B328" s="4" t="str">
        <f t="shared" si="1"/>
        <v>Salida Nacional / National exit</v>
      </c>
      <c r="C328" s="52">
        <f t="array" ref="C328">SUMPRODUCT('Distance Matrix_ex'!$B63:$T63,TRANSPOSE('Entry capacity'!C$12:C$30))/(SUM('Entry capacity'!$C$12:$C$30)-IFERROR(VLOOKUP($A328,'Entry capacity'!$A$12:$I$30,3,FALSE),0))</f>
        <v>617.60008186461619</v>
      </c>
      <c r="D328" s="52">
        <f t="array" ref="D328">SUMPRODUCT('Distance Matrix_ex'!$B63:$T63,TRANSPOSE('Entry capacity'!D$12:D$30))/(SUM('Entry capacity'!$D$12:$D$30)-IFERROR(VLOOKUP($A328,'Entry capacity'!$A$12:$I$30,4,FALSE),0))</f>
        <v>620.44006299859245</v>
      </c>
      <c r="E328" s="52">
        <f t="array" ref="E328">SUMPRODUCT('Distance Matrix_ex'!$B63:$T63,TRANSPOSE('Entry capacity'!E$12:E$30))/(SUM('Entry capacity'!$E$12:$E$30)-IFERROR(VLOOKUP($A328,'Entry capacity'!$A$12:$I$30,5,FALSE),0))</f>
        <v>624.20025134886521</v>
      </c>
      <c r="F328" s="52">
        <f t="array" ref="F328">SUMPRODUCT('Distance Matrix_ex'!$B63:$T63,TRANSPOSE('Entry capacity'!F$12:F$30))/(SUM('Entry capacity'!$F$12:$F$30)-IFERROR(VLOOKUP($A328,'Entry capacity'!$A$12:$I$30,6,FALSE),0))</f>
        <v>629.13672100732617</v>
      </c>
      <c r="G328" s="52">
        <f t="array" ref="G328">SUMPRODUCT('Distance Matrix_ex'!$B63:$T63,TRANSPOSE('Entry capacity'!G$12:G$30))/(SUM('Entry capacity'!$G$12:$G$30)-IFERROR(VLOOKUP($A328,'Entry capacity'!$A$12:$I$30,7,FALSE),0))</f>
        <v>630.67807923264934</v>
      </c>
      <c r="H328" s="52">
        <f t="array" ref="H328">SUMPRODUCT('Distance Matrix_ex'!$B63:$T63,TRANSPOSE('Entry capacity'!H$12:H$30))/(SUM('Entry capacity'!$H$12:$H$30)-IFERROR(VLOOKUP($A328,'Entry capacity'!$A$12:$I$30,8,FALSE),0))</f>
        <v>631.96921881538674</v>
      </c>
      <c r="I328" s="57">
        <f t="array" ref="I328">SUMPRODUCT('Distance Matrix_ex'!$B63:$T63,TRANSPOSE('Entry capacity'!I$12:I$30))/(SUM('Entry capacity'!$I$12:$I$30)-IFERROR(VLOOKUP($A328,'Entry capacity'!$A$12:$I$30,9,FALSE),0))</f>
        <v>634.949595077857</v>
      </c>
    </row>
    <row r="329" spans="1:9" s="5" customFormat="1" ht="15" customHeight="1" x14ac:dyDescent="0.25">
      <c r="A329" s="46" t="str">
        <f t="shared" ref="A329" si="53">A64</f>
        <v>27X_Ribaforada</v>
      </c>
      <c r="B329" s="4" t="str">
        <f t="shared" si="1"/>
        <v>Salida Nacional / National exit</v>
      </c>
      <c r="C329" s="52">
        <f t="array" ref="C329">SUMPRODUCT('Distance Matrix_ex'!$B64:$T64,TRANSPOSE('Entry capacity'!C$12:C$30))/(SUM('Entry capacity'!$C$12:$C$30)-IFERROR(VLOOKUP($A329,'Entry capacity'!$A$12:$I$30,3,FALSE),0))</f>
        <v>615.06212940222383</v>
      </c>
      <c r="D329" s="52">
        <f t="array" ref="D329">SUMPRODUCT('Distance Matrix_ex'!$B64:$T64,TRANSPOSE('Entry capacity'!D$12:D$30))/(SUM('Entry capacity'!$D$12:$D$30)-IFERROR(VLOOKUP($A329,'Entry capacity'!$A$12:$I$30,4,FALSE),0))</f>
        <v>618.71191914957126</v>
      </c>
      <c r="E329" s="52">
        <f t="array" ref="E329">SUMPRODUCT('Distance Matrix_ex'!$B64:$T64,TRANSPOSE('Entry capacity'!E$12:E$30))/(SUM('Entry capacity'!$E$12:$E$30)-IFERROR(VLOOKUP($A329,'Entry capacity'!$A$12:$I$30,5,FALSE),0))</f>
        <v>623.47117537769805</v>
      </c>
      <c r="F329" s="52">
        <f t="array" ref="F329">SUMPRODUCT('Distance Matrix_ex'!$B64:$T64,TRANSPOSE('Entry capacity'!F$12:F$30))/(SUM('Entry capacity'!$F$12:$F$30)-IFERROR(VLOOKUP($A329,'Entry capacity'!$A$12:$I$30,6,FALSE),0))</f>
        <v>629.36713591831915</v>
      </c>
      <c r="G329" s="52">
        <f t="array" ref="G329">SUMPRODUCT('Distance Matrix_ex'!$B64:$T64,TRANSPOSE('Entry capacity'!G$12:G$30))/(SUM('Entry capacity'!$G$12:$G$30)-IFERROR(VLOOKUP($A329,'Entry capacity'!$A$12:$I$30,7,FALSE),0))</f>
        <v>631.05517893635897</v>
      </c>
      <c r="H329" s="52">
        <f t="array" ref="H329">SUMPRODUCT('Distance Matrix_ex'!$B64:$T64,TRANSPOSE('Entry capacity'!H$12:H$30))/(SUM('Entry capacity'!$H$12:$H$30)-IFERROR(VLOOKUP($A329,'Entry capacity'!$A$12:$I$30,8,FALSE),0))</f>
        <v>632.13508384497561</v>
      </c>
      <c r="I329" s="57">
        <f t="array" ref="I329">SUMPRODUCT('Distance Matrix_ex'!$B64:$T64,TRANSPOSE('Entry capacity'!I$12:I$30))/(SUM('Entry capacity'!$I$12:$I$30)-IFERROR(VLOOKUP($A329,'Entry capacity'!$A$12:$I$30,9,FALSE),0))</f>
        <v>634.6779730993951</v>
      </c>
    </row>
    <row r="330" spans="1:9" s="5" customFormat="1" ht="15" customHeight="1" x14ac:dyDescent="0.25">
      <c r="A330" s="46" t="str">
        <f t="shared" ref="A330" si="54">A65</f>
        <v>28_Tudela</v>
      </c>
      <c r="B330" s="4" t="str">
        <f t="shared" si="1"/>
        <v>Salida Nacional / National exit</v>
      </c>
      <c r="C330" s="52">
        <f t="array" ref="C330">SUMPRODUCT('Distance Matrix_ex'!$B65:$T65,TRANSPOSE('Entry capacity'!C$12:C$30))/(SUM('Entry capacity'!$C$12:$C$30)-IFERROR(VLOOKUP($A330,'Entry capacity'!$A$12:$I$30,3,FALSE),0))</f>
        <v>613.99486957866895</v>
      </c>
      <c r="D330" s="52">
        <f t="array" ref="D330">SUMPRODUCT('Distance Matrix_ex'!$B65:$T65,TRANSPOSE('Entry capacity'!D$12:D$30))/(SUM('Entry capacity'!$D$12:$D$30)-IFERROR(VLOOKUP($A330,'Entry capacity'!$A$12:$I$30,4,FALSE),0))</f>
        <v>617.98520006136368</v>
      </c>
      <c r="E330" s="52">
        <f t="array" ref="E330">SUMPRODUCT('Distance Matrix_ex'!$B65:$T65,TRANSPOSE('Entry capacity'!E$12:E$30))/(SUM('Entry capacity'!$E$12:$E$30)-IFERROR(VLOOKUP($A330,'Entry capacity'!$A$12:$I$30,5,FALSE),0))</f>
        <v>623.16458433477021</v>
      </c>
      <c r="F330" s="52">
        <f t="array" ref="F330">SUMPRODUCT('Distance Matrix_ex'!$B65:$T65,TRANSPOSE('Entry capacity'!F$12:F$30))/(SUM('Entry capacity'!$F$12:$F$30)-IFERROR(VLOOKUP($A330,'Entry capacity'!$A$12:$I$30,6,FALSE),0))</f>
        <v>629.46403000159876</v>
      </c>
      <c r="G330" s="52">
        <f t="array" ref="G330">SUMPRODUCT('Distance Matrix_ex'!$B65:$T65,TRANSPOSE('Entry capacity'!G$12:G$30))/(SUM('Entry capacity'!$G$12:$G$30)-IFERROR(VLOOKUP($A330,'Entry capacity'!$A$12:$I$30,7,FALSE),0))</f>
        <v>631.21375691179696</v>
      </c>
      <c r="H330" s="52">
        <f t="array" ref="H330">SUMPRODUCT('Distance Matrix_ex'!$B65:$T65,TRANSPOSE('Entry capacity'!H$12:H$30))/(SUM('Entry capacity'!$H$12:$H$30)-IFERROR(VLOOKUP($A330,'Entry capacity'!$A$12:$I$30,8,FALSE),0))</f>
        <v>632.20483341075203</v>
      </c>
      <c r="I330" s="57">
        <f t="array" ref="I330">SUMPRODUCT('Distance Matrix_ex'!$B65:$T65,TRANSPOSE('Entry capacity'!I$12:I$30))/(SUM('Entry capacity'!$I$12:$I$30)-IFERROR(VLOOKUP($A330,'Entry capacity'!$A$12:$I$30,9,FALSE),0))</f>
        <v>634.56375061922563</v>
      </c>
    </row>
    <row r="331" spans="1:9" s="5" customFormat="1" ht="15" customHeight="1" x14ac:dyDescent="0.25">
      <c r="A331" s="46" t="str">
        <f t="shared" ref="A331" si="55">A66</f>
        <v>28A_Tudela Norte</v>
      </c>
      <c r="B331" s="4" t="str">
        <f t="shared" si="1"/>
        <v>Salida Nacional / National exit</v>
      </c>
      <c r="C331" s="52">
        <f t="array" ref="C331">SUMPRODUCT('Distance Matrix_ex'!$B66:$T66,TRANSPOSE('Entry capacity'!C$12:C$30))/(SUM('Entry capacity'!$C$12:$C$30)-IFERROR(VLOOKUP($A331,'Entry capacity'!$A$12:$I$30,3,FALSE),0))</f>
        <v>609.38303121140871</v>
      </c>
      <c r="D331" s="52">
        <f t="array" ref="D331">SUMPRODUCT('Distance Matrix_ex'!$B66:$T66,TRANSPOSE('Entry capacity'!D$12:D$30))/(SUM('Entry capacity'!$D$12:$D$30)-IFERROR(VLOOKUP($A331,'Entry capacity'!$A$12:$I$30,4,FALSE),0))</f>
        <v>613.86126482012537</v>
      </c>
      <c r="E331" s="52">
        <f t="array" ref="E331">SUMPRODUCT('Distance Matrix_ex'!$B66:$T66,TRANSPOSE('Entry capacity'!E$12:E$30))/(SUM('Entry capacity'!$E$12:$E$30)-IFERROR(VLOOKUP($A331,'Entry capacity'!$A$12:$I$30,5,FALSE),0))</f>
        <v>619.59186713995973</v>
      </c>
      <c r="F331" s="52">
        <f t="array" ref="F331">SUMPRODUCT('Distance Matrix_ex'!$B66:$T66,TRANSPOSE('Entry capacity'!F$12:F$30))/(SUM('Entry capacity'!$F$12:$F$30)-IFERROR(VLOOKUP($A331,'Entry capacity'!$A$12:$I$30,6,FALSE),0))</f>
        <v>626.38286006206351</v>
      </c>
      <c r="G331" s="52">
        <f t="array" ref="G331">SUMPRODUCT('Distance Matrix_ex'!$B66:$T66,TRANSPOSE('Entry capacity'!G$12:G$30))/(SUM('Entry capacity'!$G$12:$G$30)-IFERROR(VLOOKUP($A331,'Entry capacity'!$A$12:$I$30,7,FALSE),0))</f>
        <v>628.15283224989366</v>
      </c>
      <c r="H331" s="52">
        <f t="array" ref="H331">SUMPRODUCT('Distance Matrix_ex'!$B66:$T66,TRANSPOSE('Entry capacity'!H$12:H$30))/(SUM('Entry capacity'!$H$12:$H$30)-IFERROR(VLOOKUP($A331,'Entry capacity'!$A$12:$I$30,8,FALSE),0))</f>
        <v>628.90153704577983</v>
      </c>
      <c r="I331" s="57">
        <f t="array" ref="I331">SUMPRODUCT('Distance Matrix_ex'!$B66:$T66,TRANSPOSE('Entry capacity'!I$12:I$30))/(SUM('Entry capacity'!$I$12:$I$30)-IFERROR(VLOOKUP($A331,'Entry capacity'!$A$12:$I$30,9,FALSE),0))</f>
        <v>630.75344253197989</v>
      </c>
    </row>
    <row r="332" spans="1:9" s="5" customFormat="1" ht="15" customHeight="1" x14ac:dyDescent="0.25">
      <c r="A332" s="46" t="str">
        <f t="shared" ref="A332" si="56">A67</f>
        <v>29_Alfaro</v>
      </c>
      <c r="B332" s="4" t="str">
        <f t="shared" si="1"/>
        <v>Salida Nacional / National exit</v>
      </c>
      <c r="C332" s="52">
        <f t="array" ref="C332">SUMPRODUCT('Distance Matrix_ex'!$B67:$T67,TRANSPOSE('Entry capacity'!C$12:C$30))/(SUM('Entry capacity'!$C$12:$C$30)-IFERROR(VLOOKUP($A332,'Entry capacity'!$A$12:$I$30,3,FALSE),0))</f>
        <v>605.76633494384839</v>
      </c>
      <c r="D332" s="52">
        <f t="array" ref="D332">SUMPRODUCT('Distance Matrix_ex'!$B67:$T67,TRANSPOSE('Entry capacity'!D$12:D$30))/(SUM('Entry capacity'!$D$12:$D$30)-IFERROR(VLOOKUP($A332,'Entry capacity'!$A$12:$I$30,4,FALSE),0))</f>
        <v>610.59807654746226</v>
      </c>
      <c r="E332" s="52">
        <f t="array" ref="E332">SUMPRODUCT('Distance Matrix_ex'!$B67:$T67,TRANSPOSE('Entry capacity'!E$12:E$30))/(SUM('Entry capacity'!$E$12:$E$30)-IFERROR(VLOOKUP($A332,'Entry capacity'!$A$12:$I$30,5,FALSE),0))</f>
        <v>616.7235340989854</v>
      </c>
      <c r="F332" s="52">
        <f t="array" ref="F332">SUMPRODUCT('Distance Matrix_ex'!$B67:$T67,TRANSPOSE('Entry capacity'!F$12:F$30))/(SUM('Entry capacity'!$F$12:$F$30)-IFERROR(VLOOKUP($A332,'Entry capacity'!$A$12:$I$30,6,FALSE),0))</f>
        <v>623.86294971302618</v>
      </c>
      <c r="G332" s="52">
        <f t="array" ref="G332">SUMPRODUCT('Distance Matrix_ex'!$B67:$T67,TRANSPOSE('Entry capacity'!G$12:G$30))/(SUM('Entry capacity'!$G$12:$G$30)-IFERROR(VLOOKUP($A332,'Entry capacity'!$A$12:$I$30,7,FALSE),0))</f>
        <v>625.64150816603717</v>
      </c>
      <c r="H332" s="52">
        <f t="array" ref="H332">SUMPRODUCT('Distance Matrix_ex'!$B67:$T67,TRANSPOSE('Entry capacity'!H$12:H$30))/(SUM('Entry capacity'!$H$12:$H$30)-IFERROR(VLOOKUP($A332,'Entry capacity'!$A$12:$I$30,8,FALSE),0))</f>
        <v>626.20432776788573</v>
      </c>
      <c r="I332" s="57">
        <f t="array" ref="I332">SUMPRODUCT('Distance Matrix_ex'!$B67:$T67,TRANSPOSE('Entry capacity'!I$12:I$30))/(SUM('Entry capacity'!$I$12:$I$30)-IFERROR(VLOOKUP($A332,'Entry capacity'!$A$12:$I$30,9,FALSE),0))</f>
        <v>627.66714822568895</v>
      </c>
    </row>
    <row r="333" spans="1:9" s="5" customFormat="1" ht="15" customHeight="1" x14ac:dyDescent="0.25">
      <c r="A333" s="46" t="str">
        <f t="shared" ref="A333" si="57">A68</f>
        <v>30_Rioja Baja</v>
      </c>
      <c r="B333" s="4" t="str">
        <f t="shared" si="1"/>
        <v>Salida Nacional / National exit</v>
      </c>
      <c r="C333" s="52">
        <f t="array" ref="C333">SUMPRODUCT('Distance Matrix_ex'!$B68:$T68,TRANSPOSE('Entry capacity'!C$12:C$30))/(SUM('Entry capacity'!$C$12:$C$30)-IFERROR(VLOOKUP($A333,'Entry capacity'!$A$12:$I$30,3,FALSE),0))</f>
        <v>599.29623489011533</v>
      </c>
      <c r="D333" s="52">
        <f t="array" ref="D333">SUMPRODUCT('Distance Matrix_ex'!$B68:$T68,TRANSPOSE('Entry capacity'!D$12:D$30))/(SUM('Entry capacity'!$D$12:$D$30)-IFERROR(VLOOKUP($A333,'Entry capacity'!$A$12:$I$30,4,FALSE),0))</f>
        <v>604.76038572236519</v>
      </c>
      <c r="E333" s="52">
        <f t="array" ref="E333">SUMPRODUCT('Distance Matrix_ex'!$B68:$T68,TRANSPOSE('Entry capacity'!E$12:E$30))/(SUM('Entry capacity'!$E$12:$E$30)-IFERROR(VLOOKUP($A333,'Entry capacity'!$A$12:$I$30,5,FALSE),0))</f>
        <v>611.59222077057859</v>
      </c>
      <c r="F333" s="52">
        <f t="array" ref="F333">SUMPRODUCT('Distance Matrix_ex'!$B68:$T68,TRANSPOSE('Entry capacity'!F$12:F$30))/(SUM('Entry capacity'!$F$12:$F$30)-IFERROR(VLOOKUP($A333,'Entry capacity'!$A$12:$I$30,6,FALSE),0))</f>
        <v>619.35494824468333</v>
      </c>
      <c r="G333" s="52">
        <f t="array" ref="G333">SUMPRODUCT('Distance Matrix_ex'!$B68:$T68,TRANSPOSE('Entry capacity'!G$12:G$30))/(SUM('Entry capacity'!$G$12:$G$30)-IFERROR(VLOOKUP($A333,'Entry capacity'!$A$12:$I$30,7,FALSE),0))</f>
        <v>621.14886712353609</v>
      </c>
      <c r="H333" s="52">
        <f t="array" ref="H333">SUMPRODUCT('Distance Matrix_ex'!$B68:$T68,TRANSPOSE('Entry capacity'!H$12:H$30))/(SUM('Entry capacity'!$H$12:$H$30)-IFERROR(VLOOKUP($A333,'Entry capacity'!$A$12:$I$30,8,FALSE),0))</f>
        <v>621.37914682848611</v>
      </c>
      <c r="I333" s="57">
        <f t="array" ref="I333">SUMPRODUCT('Distance Matrix_ex'!$B68:$T68,TRANSPOSE('Entry capacity'!I$12:I$30))/(SUM('Entry capacity'!$I$12:$I$30)-IFERROR(VLOOKUP($A333,'Entry capacity'!$A$12:$I$30,9,FALSE),0))</f>
        <v>622.14591241275218</v>
      </c>
    </row>
    <row r="334" spans="1:9" s="5" customFormat="1" ht="15" customHeight="1" x14ac:dyDescent="0.25">
      <c r="A334" s="46" t="str">
        <f t="shared" ref="A334" si="58">A69</f>
        <v>32_Sequero</v>
      </c>
      <c r="B334" s="4" t="str">
        <f t="shared" si="1"/>
        <v>Salida Nacional / National exit</v>
      </c>
      <c r="C334" s="52">
        <f t="array" ref="C334">SUMPRODUCT('Distance Matrix_ex'!$B69:$T69,TRANSPOSE('Entry capacity'!C$12:C$30))/(SUM('Entry capacity'!$C$12:$C$30)-IFERROR(VLOOKUP($A334,'Entry capacity'!$A$12:$I$30,3,FALSE),0))</f>
        <v>602.35017757076412</v>
      </c>
      <c r="D334" s="52">
        <f t="array" ref="D334">SUMPRODUCT('Distance Matrix_ex'!$B69:$T69,TRANSPOSE('Entry capacity'!D$12:D$30))/(SUM('Entry capacity'!$D$12:$D$30)-IFERROR(VLOOKUP($A334,'Entry capacity'!$A$12:$I$30,4,FALSE),0))</f>
        <v>609.08648044229187</v>
      </c>
      <c r="E334" s="52">
        <f t="array" ref="E334">SUMPRODUCT('Distance Matrix_ex'!$B69:$T69,TRANSPOSE('Entry capacity'!E$12:E$30))/(SUM('Entry capacity'!$E$12:$E$30)-IFERROR(VLOOKUP($A334,'Entry capacity'!$A$12:$I$30,5,FALSE),0))</f>
        <v>617.48662480577912</v>
      </c>
      <c r="F334" s="52">
        <f t="array" ref="F334">SUMPRODUCT('Distance Matrix_ex'!$B69:$T69,TRANSPOSE('Entry capacity'!F$12:F$30))/(SUM('Entry capacity'!$F$12:$F$30)-IFERROR(VLOOKUP($A334,'Entry capacity'!$A$12:$I$30,6,FALSE),0))</f>
        <v>626.75275629137013</v>
      </c>
      <c r="G334" s="52">
        <f t="array" ref="G334">SUMPRODUCT('Distance Matrix_ex'!$B69:$T69,TRANSPOSE('Entry capacity'!G$12:G$30))/(SUM('Entry capacity'!$G$12:$G$30)-IFERROR(VLOOKUP($A334,'Entry capacity'!$A$12:$I$30,7,FALSE),0))</f>
        <v>628.7744008459814</v>
      </c>
      <c r="H334" s="52">
        <f t="array" ref="H334">SUMPRODUCT('Distance Matrix_ex'!$B69:$T69,TRANSPOSE('Entry capacity'!H$12:H$30))/(SUM('Entry capacity'!$H$12:$H$30)-IFERROR(VLOOKUP($A334,'Entry capacity'!$A$12:$I$30,8,FALSE),0))</f>
        <v>628.66777269798774</v>
      </c>
      <c r="I334" s="57">
        <f t="array" ref="I334">SUMPRODUCT('Distance Matrix_ex'!$B69:$T69,TRANSPOSE('Entry capacity'!I$12:I$30))/(SUM('Entry capacity'!$I$12:$I$30)-IFERROR(VLOOKUP($A334,'Entry capacity'!$A$12:$I$30,9,FALSE),0))</f>
        <v>628.73618084602447</v>
      </c>
    </row>
    <row r="335" spans="1:9" s="5" customFormat="1" ht="15" customHeight="1" x14ac:dyDescent="0.25">
      <c r="A335" s="46" t="str">
        <f t="shared" ref="A335" si="59">A70</f>
        <v>33_Logroño</v>
      </c>
      <c r="B335" s="4" t="str">
        <f t="shared" si="1"/>
        <v>Salida Nacional / National exit</v>
      </c>
      <c r="C335" s="52">
        <f t="array" ref="C335">SUMPRODUCT('Distance Matrix_ex'!$B70:$T70,TRANSPOSE('Entry capacity'!C$12:C$30))/(SUM('Entry capacity'!$C$12:$C$30)-IFERROR(VLOOKUP($A335,'Entry capacity'!$A$12:$I$30,3,FALSE),0))</f>
        <v>604.39338196010544</v>
      </c>
      <c r="D335" s="52">
        <f t="array" ref="D335">SUMPRODUCT('Distance Matrix_ex'!$B70:$T70,TRANSPOSE('Entry capacity'!D$12:D$30))/(SUM('Entry capacity'!$D$12:$D$30)-IFERROR(VLOOKUP($A335,'Entry capacity'!$A$12:$I$30,4,FALSE),0))</f>
        <v>611.74197512571777</v>
      </c>
      <c r="E335" s="52">
        <f t="array" ref="E335">SUMPRODUCT('Distance Matrix_ex'!$B70:$T70,TRANSPOSE('Entry capacity'!E$12:E$30))/(SUM('Entry capacity'!$E$12:$E$30)-IFERROR(VLOOKUP($A335,'Entry capacity'!$A$12:$I$30,5,FALSE),0))</f>
        <v>620.97748956263092</v>
      </c>
      <c r="F335" s="52">
        <f t="array" ref="F335">SUMPRODUCT('Distance Matrix_ex'!$B70:$T70,TRANSPOSE('Entry capacity'!F$12:F$30))/(SUM('Entry capacity'!$F$12:$F$30)-IFERROR(VLOOKUP($A335,'Entry capacity'!$A$12:$I$30,6,FALSE),0))</f>
        <v>631.08269136879221</v>
      </c>
      <c r="G335" s="52">
        <f t="array" ref="G335">SUMPRODUCT('Distance Matrix_ex'!$B70:$T70,TRANSPOSE('Entry capacity'!G$12:G$30))/(SUM('Entry capacity'!$G$12:$G$30)-IFERROR(VLOOKUP($A335,'Entry capacity'!$A$12:$I$30,7,FALSE),0))</f>
        <v>633.30892925138176</v>
      </c>
      <c r="H335" s="52">
        <f t="array" ref="H335">SUMPRODUCT('Distance Matrix_ex'!$B70:$T70,TRANSPOSE('Entry capacity'!H$12:H$30))/(SUM('Entry capacity'!$H$12:$H$30)-IFERROR(VLOOKUP($A335,'Entry capacity'!$A$12:$I$30,8,FALSE),0))</f>
        <v>633.19487426185162</v>
      </c>
      <c r="I335" s="57">
        <f t="array" ref="I335">SUMPRODUCT('Distance Matrix_ex'!$B70:$T70,TRANSPOSE('Entry capacity'!I$12:I$30))/(SUM('Entry capacity'!$I$12:$I$30)-IFERROR(VLOOKUP($A335,'Entry capacity'!$A$12:$I$30,9,FALSE),0))</f>
        <v>633.2501782923888</v>
      </c>
    </row>
    <row r="336" spans="1:9" s="5" customFormat="1" ht="15" customHeight="1" x14ac:dyDescent="0.25">
      <c r="A336" s="46" t="str">
        <f t="shared" ref="A336" si="60">A71</f>
        <v>33X_Navarrete</v>
      </c>
      <c r="B336" s="4" t="str">
        <f t="shared" si="1"/>
        <v>Salida Nacional / National exit</v>
      </c>
      <c r="C336" s="52">
        <f t="array" ref="C336">SUMPRODUCT('Distance Matrix_ex'!$B71:$T71,TRANSPOSE('Entry capacity'!C$12:C$30))/(SUM('Entry capacity'!$C$12:$C$30)-IFERROR(VLOOKUP($A336,'Entry capacity'!$A$12:$I$30,3,FALSE),0))</f>
        <v>605.63896115239208</v>
      </c>
      <c r="D336" s="52">
        <f t="array" ref="D336">SUMPRODUCT('Distance Matrix_ex'!$B71:$T71,TRANSPOSE('Entry capacity'!D$12:D$30))/(SUM('Entry capacity'!$D$12:$D$30)-IFERROR(VLOOKUP($A336,'Entry capacity'!$A$12:$I$30,4,FALSE),0))</f>
        <v>613.36081900651516</v>
      </c>
      <c r="E336" s="52">
        <f t="array" ref="E336">SUMPRODUCT('Distance Matrix_ex'!$B71:$T71,TRANSPOSE('Entry capacity'!E$12:E$30))/(SUM('Entry capacity'!$E$12:$E$30)-IFERROR(VLOOKUP($A336,'Entry capacity'!$A$12:$I$30,5,FALSE),0))</f>
        <v>623.10559212882765</v>
      </c>
      <c r="F336" s="52">
        <f t="array" ref="F336">SUMPRODUCT('Distance Matrix_ex'!$B71:$T71,TRANSPOSE('Entry capacity'!F$12:F$30))/(SUM('Entry capacity'!$F$12:$F$30)-IFERROR(VLOOKUP($A336,'Entry capacity'!$A$12:$I$30,6,FALSE),0))</f>
        <v>633.72230836674134</v>
      </c>
      <c r="G336" s="52">
        <f t="array" ref="G336">SUMPRODUCT('Distance Matrix_ex'!$B71:$T71,TRANSPOSE('Entry capacity'!G$12:G$30))/(SUM('Entry capacity'!$G$12:$G$30)-IFERROR(VLOOKUP($A336,'Entry capacity'!$A$12:$I$30,7,FALSE),0))</f>
        <v>636.07327052730352</v>
      </c>
      <c r="H336" s="52">
        <f t="array" ref="H336">SUMPRODUCT('Distance Matrix_ex'!$B71:$T71,TRANSPOSE('Entry capacity'!H$12:H$30))/(SUM('Entry capacity'!$H$12:$H$30)-IFERROR(VLOOKUP($A336,'Entry capacity'!$A$12:$I$30,8,FALSE),0))</f>
        <v>635.95468798324623</v>
      </c>
      <c r="I336" s="57">
        <f t="array" ref="I336">SUMPRODUCT('Distance Matrix_ex'!$B71:$T71,TRANSPOSE('Entry capacity'!I$12:I$30))/(SUM('Entry capacity'!$I$12:$I$30)-IFERROR(VLOOKUP($A336,'Entry capacity'!$A$12:$I$30,9,FALSE),0))</f>
        <v>636.00200347569285</v>
      </c>
    </row>
    <row r="337" spans="1:9" s="5" customFormat="1" ht="15" customHeight="1" x14ac:dyDescent="0.25">
      <c r="A337" s="46" t="str">
        <f t="shared" ref="A337" si="61">A72</f>
        <v>34_Cenicero</v>
      </c>
      <c r="B337" s="4" t="str">
        <f t="shared" si="1"/>
        <v>Salida Nacional / National exit</v>
      </c>
      <c r="C337" s="52">
        <f t="array" ref="C337">SUMPRODUCT('Distance Matrix_ex'!$B72:$T72,TRANSPOSE('Entry capacity'!C$12:C$30))/(SUM('Entry capacity'!$C$12:$C$30)-IFERROR(VLOOKUP($A337,'Entry capacity'!$A$12:$I$30,3,FALSE),0))</f>
        <v>606.5996718921192</v>
      </c>
      <c r="D337" s="52">
        <f t="array" ref="D337">SUMPRODUCT('Distance Matrix_ex'!$B72:$T72,TRANSPOSE('Entry capacity'!D$12:D$30))/(SUM('Entry capacity'!$D$12:$D$30)-IFERROR(VLOOKUP($A337,'Entry capacity'!$A$12:$I$30,4,FALSE),0))</f>
        <v>614.58793879855</v>
      </c>
      <c r="E337" s="52">
        <f t="array" ref="E337">SUMPRODUCT('Distance Matrix_ex'!$B72:$T72,TRANSPOSE('Entry capacity'!E$12:E$30))/(SUM('Entry capacity'!$E$12:$E$30)-IFERROR(VLOOKUP($A337,'Entry capacity'!$A$12:$I$30,5,FALSE),0))</f>
        <v>624.69739281709144</v>
      </c>
      <c r="F337" s="52">
        <f t="array" ref="F337">SUMPRODUCT('Distance Matrix_ex'!$B72:$T72,TRANSPOSE('Entry capacity'!F$12:F$30))/(SUM('Entry capacity'!$F$12:$F$30)-IFERROR(VLOOKUP($A337,'Entry capacity'!$A$12:$I$30,6,FALSE),0))</f>
        <v>635.68120839788082</v>
      </c>
      <c r="G337" s="52">
        <f t="array" ref="G337">SUMPRODUCT('Distance Matrix_ex'!$B72:$T72,TRANSPOSE('Entry capacity'!G$12:G$30))/(SUM('Entry capacity'!$G$12:$G$30)-IFERROR(VLOOKUP($A337,'Entry capacity'!$A$12:$I$30,7,FALSE),0))</f>
        <v>638.1227866824031</v>
      </c>
      <c r="H337" s="52">
        <f t="array" ref="H337">SUMPRODUCT('Distance Matrix_ex'!$B72:$T72,TRANSPOSE('Entry capacity'!H$12:H$30))/(SUM('Entry capacity'!$H$12:$H$30)-IFERROR(VLOOKUP($A337,'Entry capacity'!$A$12:$I$30,8,FALSE),0))</f>
        <v>638.00365884290977</v>
      </c>
      <c r="I337" s="57">
        <f t="array" ref="I337">SUMPRODUCT('Distance Matrix_ex'!$B72:$T72,TRANSPOSE('Entry capacity'!I$12:I$30))/(SUM('Entry capacity'!$I$12:$I$30)-IFERROR(VLOOKUP($A337,'Entry capacity'!$A$12:$I$30,9,FALSE),0))</f>
        <v>638.0509447134956</v>
      </c>
    </row>
    <row r="338" spans="1:9" s="5" customFormat="1" ht="15" customHeight="1" x14ac:dyDescent="0.25">
      <c r="A338" s="46" t="str">
        <f t="shared" ref="A338" si="62">A73</f>
        <v>35_Haro</v>
      </c>
      <c r="B338" s="4" t="str">
        <f t="shared" si="1"/>
        <v>Salida Nacional / National exit</v>
      </c>
      <c r="C338" s="52">
        <f t="array" ref="C338">SUMPRODUCT('Distance Matrix_ex'!$B73:$T73,TRANSPOSE('Entry capacity'!C$12:C$30))/(SUM('Entry capacity'!$C$12:$C$30)-IFERROR(VLOOKUP($A338,'Entry capacity'!$A$12:$I$30,3,FALSE),0))</f>
        <v>602.56310178466674</v>
      </c>
      <c r="D338" s="52">
        <f t="array" ref="D338">SUMPRODUCT('Distance Matrix_ex'!$B73:$T73,TRANSPOSE('Entry capacity'!D$12:D$30))/(SUM('Entry capacity'!$D$12:$D$30)-IFERROR(VLOOKUP($A338,'Entry capacity'!$A$12:$I$30,4,FALSE),0))</f>
        <v>611.47980102262284</v>
      </c>
      <c r="E338" s="52">
        <f t="array" ref="E338">SUMPRODUCT('Distance Matrix_ex'!$B73:$T73,TRANSPOSE('Entry capacity'!E$12:E$30))/(SUM('Entry capacity'!$E$12:$E$30)-IFERROR(VLOOKUP($A338,'Entry capacity'!$A$12:$I$30,5,FALSE),0))</f>
        <v>622.73561884431251</v>
      </c>
      <c r="F338" s="52">
        <f t="array" ref="F338">SUMPRODUCT('Distance Matrix_ex'!$B73:$T73,TRANSPOSE('Entry capacity'!F$12:F$30))/(SUM('Entry capacity'!$F$12:$F$30)-IFERROR(VLOOKUP($A338,'Entry capacity'!$A$12:$I$30,6,FALSE),0))</f>
        <v>634.79096338041472</v>
      </c>
      <c r="G338" s="52">
        <f t="array" ref="G338">SUMPRODUCT('Distance Matrix_ex'!$B73:$T73,TRANSPOSE('Entry capacity'!G$12:G$30))/(SUM('Entry capacity'!$G$12:$G$30)-IFERROR(VLOOKUP($A338,'Entry capacity'!$A$12:$I$30,7,FALSE),0))</f>
        <v>637.38385568237754</v>
      </c>
      <c r="H338" s="52">
        <f t="array" ref="H338">SUMPRODUCT('Distance Matrix_ex'!$B73:$T73,TRANSPOSE('Entry capacity'!H$12:H$30))/(SUM('Entry capacity'!$H$12:$H$30)-IFERROR(VLOOKUP($A338,'Entry capacity'!$A$12:$I$30,8,FALSE),0))</f>
        <v>636.9861790488269</v>
      </c>
      <c r="I338" s="57">
        <f t="array" ref="I338">SUMPRODUCT('Distance Matrix_ex'!$B73:$T73,TRANSPOSE('Entry capacity'!I$12:I$30))/(SUM('Entry capacity'!$I$12:$I$30)-IFERROR(VLOOKUP($A338,'Entry capacity'!$A$12:$I$30,9,FALSE),0))</f>
        <v>636.44919575657445</v>
      </c>
    </row>
    <row r="339" spans="1:9" s="5" customFormat="1" ht="15" customHeight="1" x14ac:dyDescent="0.25">
      <c r="A339" s="46" t="str">
        <f t="shared" ref="A339" si="63">A74</f>
        <v>35X_Genfibre</v>
      </c>
      <c r="B339" s="4" t="str">
        <f t="shared" si="1"/>
        <v>Salida Nacional / National exit</v>
      </c>
      <c r="C339" s="52">
        <f t="array" ref="C339">SUMPRODUCT('Distance Matrix_ex'!$B74:$T74,TRANSPOSE('Entry capacity'!C$12:C$30))/(SUM('Entry capacity'!$C$12:$C$30)-IFERROR(VLOOKUP($A339,'Entry capacity'!$A$12:$I$30,3,FALSE),0))</f>
        <v>614.5450583233303</v>
      </c>
      <c r="D339" s="52">
        <f t="array" ref="D339">SUMPRODUCT('Distance Matrix_ex'!$B74:$T74,TRANSPOSE('Entry capacity'!D$12:D$30))/(SUM('Entry capacity'!$D$12:$D$30)-IFERROR(VLOOKUP($A339,'Entry capacity'!$A$12:$I$30,4,FALSE),0))</f>
        <v>623.48175005922872</v>
      </c>
      <c r="E339" s="52">
        <f t="array" ref="E339">SUMPRODUCT('Distance Matrix_ex'!$B74:$T74,TRANSPOSE('Entry capacity'!E$12:E$30))/(SUM('Entry capacity'!$E$12:$E$30)-IFERROR(VLOOKUP($A339,'Entry capacity'!$A$12:$I$30,5,FALSE),0))</f>
        <v>634.74513450413917</v>
      </c>
      <c r="F339" s="52">
        <f t="array" ref="F339">SUMPRODUCT('Distance Matrix_ex'!$B74:$T74,TRANSPOSE('Entry capacity'!F$12:F$30))/(SUM('Entry capacity'!$F$12:$F$30)-IFERROR(VLOOKUP($A339,'Entry capacity'!$A$12:$I$30,6,FALSE),0))</f>
        <v>646.79498939794894</v>
      </c>
      <c r="G339" s="52">
        <f t="array" ref="G339">SUMPRODUCT('Distance Matrix_ex'!$B74:$T74,TRANSPOSE('Entry capacity'!G$12:G$30))/(SUM('Entry capacity'!$G$12:$G$30)-IFERROR(VLOOKUP($A339,'Entry capacity'!$A$12:$I$30,7,FALSE),0))</f>
        <v>649.36853175201247</v>
      </c>
      <c r="H339" s="52">
        <f t="array" ref="H339">SUMPRODUCT('Distance Matrix_ex'!$B74:$T74,TRANSPOSE('Entry capacity'!H$12:H$30))/(SUM('Entry capacity'!$H$12:$H$30)-IFERROR(VLOOKUP($A339,'Entry capacity'!$A$12:$I$30,8,FALSE),0))</f>
        <v>648.92683118757725</v>
      </c>
      <c r="I339" s="57">
        <f t="array" ref="I339">SUMPRODUCT('Distance Matrix_ex'!$B74:$T74,TRANSPOSE('Entry capacity'!I$12:I$30))/(SUM('Entry capacity'!$I$12:$I$30)-IFERROR(VLOOKUP($A339,'Entry capacity'!$A$12:$I$30,9,FALSE),0))</f>
        <v>648.29697188363923</v>
      </c>
    </row>
    <row r="340" spans="1:9" s="5" customFormat="1" ht="15" customHeight="1" x14ac:dyDescent="0.25">
      <c r="A340" s="46" t="str">
        <f t="shared" ref="A340" si="64">A75</f>
        <v>36_Miranda</v>
      </c>
      <c r="B340" s="4" t="str">
        <f t="shared" si="1"/>
        <v>Salida Nacional / National exit</v>
      </c>
      <c r="C340" s="52">
        <f t="array" ref="C340">SUMPRODUCT('Distance Matrix_ex'!$B75:$T75,TRANSPOSE('Entry capacity'!C$12:C$30))/(SUM('Entry capacity'!$C$12:$C$30)-IFERROR(VLOOKUP($A340,'Entry capacity'!$A$12:$I$30,3,FALSE),0))</f>
        <v>625.21539790893678</v>
      </c>
      <c r="D340" s="52">
        <f t="array" ref="D340">SUMPRODUCT('Distance Matrix_ex'!$B75:$T75,TRANSPOSE('Entry capacity'!D$12:D$30))/(SUM('Entry capacity'!$D$12:$D$30)-IFERROR(VLOOKUP($A340,'Entry capacity'!$A$12:$I$30,4,FALSE),0))</f>
        <v>634.53069056013169</v>
      </c>
      <c r="E340" s="52">
        <f t="array" ref="E340">SUMPRODUCT('Distance Matrix_ex'!$B75:$T75,TRANSPOSE('Entry capacity'!E$12:E$30))/(SUM('Entry capacity'!$E$12:$E$30)-IFERROR(VLOOKUP($A340,'Entry capacity'!$A$12:$I$30,5,FALSE),0))</f>
        <v>646.29326778668076</v>
      </c>
      <c r="F340" s="52">
        <f t="array" ref="F340">SUMPRODUCT('Distance Matrix_ex'!$B75:$T75,TRANSPOSE('Entry capacity'!F$12:F$30))/(SUM('Entry capacity'!$F$12:$F$30)-IFERROR(VLOOKUP($A340,'Entry capacity'!$A$12:$I$30,6,FALSE),0))</f>
        <v>658.85251389099699</v>
      </c>
      <c r="G340" s="52">
        <f t="array" ref="G340">SUMPRODUCT('Distance Matrix_ex'!$B75:$T75,TRANSPOSE('Entry capacity'!G$12:G$30))/(SUM('Entry capacity'!$G$12:$G$30)-IFERROR(VLOOKUP($A340,'Entry capacity'!$A$12:$I$30,7,FALSE),0))</f>
        <v>661.54139410909602</v>
      </c>
      <c r="H340" s="52">
        <f t="array" ref="H340">SUMPRODUCT('Distance Matrix_ex'!$B75:$T75,TRANSPOSE('Entry capacity'!H$12:H$30))/(SUM('Entry capacity'!$H$12:$H$30)-IFERROR(VLOOKUP($A340,'Entry capacity'!$A$12:$I$30,8,FALSE),0))</f>
        <v>661.08151215761086</v>
      </c>
      <c r="I340" s="57">
        <f t="array" ref="I340">SUMPRODUCT('Distance Matrix_ex'!$B75:$T75,TRANSPOSE('Entry capacity'!I$12:I$30))/(SUM('Entry capacity'!$I$12:$I$30)-IFERROR(VLOOKUP($A340,'Entry capacity'!$A$12:$I$30,9,FALSE),0))</f>
        <v>660.41867708939151</v>
      </c>
    </row>
    <row r="341" spans="1:9" s="5" customFormat="1" ht="15" customHeight="1" x14ac:dyDescent="0.25">
      <c r="A341" s="46" t="str">
        <f t="shared" ref="A341:B341" si="65">A76</f>
        <v>38_Vitoria</v>
      </c>
      <c r="B341" s="4" t="str">
        <f t="shared" si="65"/>
        <v>Salida Nacional / National exit</v>
      </c>
      <c r="C341" s="52">
        <f t="array" ref="C341">SUMPRODUCT('Distance Matrix_ex'!$B76:$T76,TRANSPOSE('Entry capacity'!C$12:C$30))/(SUM('Entry capacity'!$C$12:$C$30)-IFERROR(VLOOKUP($A341,'Entry capacity'!$A$12:$I$30,3,FALSE),0))</f>
        <v>634.31622377258554</v>
      </c>
      <c r="D341" s="52">
        <f t="array" ref="D341">SUMPRODUCT('Distance Matrix_ex'!$B76:$T76,TRANSPOSE('Entry capacity'!D$12:D$30))/(SUM('Entry capacity'!$D$12:$D$30)-IFERROR(VLOOKUP($A341,'Entry capacity'!$A$12:$I$30,4,FALSE),0))</f>
        <v>644.04530715531814</v>
      </c>
      <c r="E341" s="52">
        <f t="array" ref="E341">SUMPRODUCT('Distance Matrix_ex'!$B76:$T76,TRANSPOSE('Entry capacity'!E$12:E$30))/(SUM('Entry capacity'!$E$12:$E$30)-IFERROR(VLOOKUP($A341,'Entry capacity'!$A$12:$I$30,5,FALSE),0))</f>
        <v>656.35769129755408</v>
      </c>
      <c r="F341" s="52">
        <f t="array" ref="F341">SUMPRODUCT('Distance Matrix_ex'!$B76:$T76,TRANSPOSE('Entry capacity'!F$12:F$30))/(SUM('Entry capacity'!$F$12:$F$30)-IFERROR(VLOOKUP($A341,'Entry capacity'!$A$12:$I$30,6,FALSE),0))</f>
        <v>669.48094011893852</v>
      </c>
      <c r="G341" s="52">
        <f t="array" ref="G341">SUMPRODUCT('Distance Matrix_ex'!$B76:$T76,TRANSPOSE('Entry capacity'!G$12:G$30))/(SUM('Entry capacity'!$G$12:$G$30)-IFERROR(VLOOKUP($A341,'Entry capacity'!$A$12:$I$30,7,FALSE),0))</f>
        <v>672.30158508452701</v>
      </c>
      <c r="H341" s="52">
        <f t="array" ref="H341">SUMPRODUCT('Distance Matrix_ex'!$B76:$T76,TRANSPOSE('Entry capacity'!H$12:H$30))/(SUM('Entry capacity'!$H$12:$H$30)-IFERROR(VLOOKUP($A341,'Entry capacity'!$A$12:$I$30,8,FALSE),0))</f>
        <v>671.83149151666419</v>
      </c>
      <c r="I341" s="57">
        <f t="array" ref="I341">SUMPRODUCT('Distance Matrix_ex'!$B76:$T76,TRANSPOSE('Entry capacity'!I$12:I$30))/(SUM('Entry capacity'!$I$12:$I$30)-IFERROR(VLOOKUP($A341,'Entry capacity'!$A$12:$I$30,9,FALSE),0))</f>
        <v>671.15305816224782</v>
      </c>
    </row>
    <row r="342" spans="1:9" s="5" customFormat="1" ht="15" customHeight="1" x14ac:dyDescent="0.25">
      <c r="A342" s="46" t="str">
        <f t="shared" ref="A342:B342" si="66">A77</f>
        <v>38X.02_Parque Tecnologico</v>
      </c>
      <c r="B342" s="4" t="str">
        <f t="shared" si="66"/>
        <v>Salida Nacional / National exit</v>
      </c>
      <c r="C342" s="52">
        <f t="array" ref="C342">SUMPRODUCT('Distance Matrix_ex'!$B77:$T77,TRANSPOSE('Entry capacity'!C$12:C$30))/(SUM('Entry capacity'!$C$12:$C$30)-IFERROR(VLOOKUP($A342,'Entry capacity'!$A$12:$I$30,3,FALSE),0))</f>
        <v>641.65721405638226</v>
      </c>
      <c r="D342" s="52">
        <f t="array" ref="D342">SUMPRODUCT('Distance Matrix_ex'!$B77:$T77,TRANSPOSE('Entry capacity'!D$12:D$30))/(SUM('Entry capacity'!$D$12:$D$30)-IFERROR(VLOOKUP($A342,'Entry capacity'!$A$12:$I$30,4,FALSE),0))</f>
        <v>651.72007305302634</v>
      </c>
      <c r="E342" s="52">
        <f t="array" ref="E342">SUMPRODUCT('Distance Matrix_ex'!$B77:$T77,TRANSPOSE('Entry capacity'!E$12:E$30))/(SUM('Entry capacity'!$E$12:$E$30)-IFERROR(VLOOKUP($A342,'Entry capacity'!$A$12:$I$30,5,FALSE),0))</f>
        <v>664.47594741104024</v>
      </c>
      <c r="F342" s="52">
        <f t="array" ref="F342">SUMPRODUCT('Distance Matrix_ex'!$B77:$T77,TRANSPOSE('Entry capacity'!F$12:F$30))/(SUM('Entry capacity'!$F$12:$F$30)-IFERROR(VLOOKUP($A342,'Entry capacity'!$A$12:$I$30,6,FALSE),0))</f>
        <v>678.05413719361445</v>
      </c>
      <c r="G342" s="52">
        <f t="array" ref="G342">SUMPRODUCT('Distance Matrix_ex'!$B77:$T77,TRANSPOSE('Entry capacity'!G$12:G$30))/(SUM('Entry capacity'!$G$12:$G$30)-IFERROR(VLOOKUP($A342,'Entry capacity'!$A$12:$I$30,7,FALSE),0))</f>
        <v>680.98106742886512</v>
      </c>
      <c r="H342" s="52">
        <f t="array" ref="H342">SUMPRODUCT('Distance Matrix_ex'!$B77:$T77,TRANSPOSE('Entry capacity'!H$12:H$30))/(SUM('Entry capacity'!$H$12:$H$30)-IFERROR(VLOOKUP($A342,'Entry capacity'!$A$12:$I$30,8,FALSE),0))</f>
        <v>680.50273687485026</v>
      </c>
      <c r="I342" s="57">
        <f t="array" ref="I342">SUMPRODUCT('Distance Matrix_ex'!$B77:$T77,TRANSPOSE('Entry capacity'!I$12:I$30))/(SUM('Entry capacity'!$I$12:$I$30)-IFERROR(VLOOKUP($A342,'Entry capacity'!$A$12:$I$30,9,FALSE),0))</f>
        <v>679.81172149006375</v>
      </c>
    </row>
    <row r="343" spans="1:9" s="5" customFormat="1" ht="15" customHeight="1" x14ac:dyDescent="0.25">
      <c r="A343" s="46" t="str">
        <f t="shared" ref="A343:B343" si="67">A78</f>
        <v>39.01_Legutiano</v>
      </c>
      <c r="B343" s="4" t="str">
        <f t="shared" si="67"/>
        <v>Salida Nacional / National exit</v>
      </c>
      <c r="C343" s="52">
        <f t="array" ref="C343">SUMPRODUCT('Distance Matrix_ex'!$B78:$T78,TRANSPOSE('Entry capacity'!C$12:C$30))/(SUM('Entry capacity'!$C$12:$C$30)-IFERROR(VLOOKUP($A343,'Entry capacity'!$A$12:$I$30,3,FALSE),0))</f>
        <v>647.13225808258846</v>
      </c>
      <c r="D343" s="52">
        <f t="array" ref="D343">SUMPRODUCT('Distance Matrix_ex'!$B78:$T78,TRANSPOSE('Entry capacity'!D$12:D$30))/(SUM('Entry capacity'!$D$12:$D$30)-IFERROR(VLOOKUP($A343,'Entry capacity'!$A$12:$I$30,4,FALSE),0))</f>
        <v>657.44405300073538</v>
      </c>
      <c r="E343" s="52">
        <f t="array" ref="E343">SUMPRODUCT('Distance Matrix_ex'!$B78:$T78,TRANSPOSE('Entry capacity'!E$12:E$30))/(SUM('Entry capacity'!$E$12:$E$30)-IFERROR(VLOOKUP($A343,'Entry capacity'!$A$12:$I$30,5,FALSE),0))</f>
        <v>670.53069042513482</v>
      </c>
      <c r="F343" s="52">
        <f t="array" ref="F343">SUMPRODUCT('Distance Matrix_ex'!$B78:$T78,TRANSPOSE('Entry capacity'!F$12:F$30))/(SUM('Entry capacity'!$F$12:$F$30)-IFERROR(VLOOKUP($A343,'Entry capacity'!$A$12:$I$30,6,FALSE),0))</f>
        <v>684.44818344821817</v>
      </c>
      <c r="G343" s="52">
        <f t="array" ref="G343">SUMPRODUCT('Distance Matrix_ex'!$B78:$T78,TRANSPOSE('Entry capacity'!G$12:G$30))/(SUM('Entry capacity'!$G$12:$G$30)-IFERROR(VLOOKUP($A343,'Entry capacity'!$A$12:$I$30,7,FALSE),0))</f>
        <v>687.45438317004232</v>
      </c>
      <c r="H343" s="52">
        <f t="array" ref="H343">SUMPRODUCT('Distance Matrix_ex'!$B78:$T78,TRANSPOSE('Entry capacity'!H$12:H$30))/(SUM('Entry capacity'!$H$12:$H$30)-IFERROR(VLOOKUP($A343,'Entry capacity'!$A$12:$I$30,8,FALSE),0))</f>
        <v>686.96990932199208</v>
      </c>
      <c r="I343" s="57">
        <f t="array" ref="I343">SUMPRODUCT('Distance Matrix_ex'!$B78:$T78,TRANSPOSE('Entry capacity'!I$12:I$30))/(SUM('Entry capacity'!$I$12:$I$30)-IFERROR(VLOOKUP($A343,'Entry capacity'!$A$12:$I$30,9,FALSE),0))</f>
        <v>686.26951003019053</v>
      </c>
    </row>
    <row r="344" spans="1:9" s="5" customFormat="1" ht="15" customHeight="1" x14ac:dyDescent="0.25">
      <c r="A344" s="46" t="str">
        <f t="shared" ref="A344:B344" si="68">A79</f>
        <v>4_Papiol</v>
      </c>
      <c r="B344" s="4" t="str">
        <f t="shared" si="68"/>
        <v>Salida Nacional / National exit</v>
      </c>
      <c r="C344" s="52">
        <f t="array" ref="C344">SUMPRODUCT('Distance Matrix_ex'!$B79:$T79,TRANSPOSE('Entry capacity'!C$12:C$30))/(SUM('Entry capacity'!$C$12:$C$30)-IFERROR(VLOOKUP($A344,'Entry capacity'!$A$12:$I$30,3,FALSE),0))</f>
        <v>709.6782847559208</v>
      </c>
      <c r="D344" s="52">
        <f t="array" ref="D344">SUMPRODUCT('Distance Matrix_ex'!$B79:$T79,TRANSPOSE('Entry capacity'!D$12:D$30))/(SUM('Entry capacity'!$D$12:$D$30)-IFERROR(VLOOKUP($A344,'Entry capacity'!$A$12:$I$30,4,FALSE),0))</f>
        <v>704.05022507215347</v>
      </c>
      <c r="E344" s="52">
        <f t="array" ref="E344">SUMPRODUCT('Distance Matrix_ex'!$B79:$T79,TRANSPOSE('Entry capacity'!E$12:E$30))/(SUM('Entry capacity'!$E$12:$E$30)-IFERROR(VLOOKUP($A344,'Entry capacity'!$A$12:$I$30,5,FALSE),0))</f>
        <v>698.71561191882279</v>
      </c>
      <c r="F344" s="52">
        <f t="array" ref="F344">SUMPRODUCT('Distance Matrix_ex'!$B79:$T79,TRANSPOSE('Entry capacity'!F$12:F$30))/(SUM('Entry capacity'!$F$12:$F$30)-IFERROR(VLOOKUP($A344,'Entry capacity'!$A$12:$I$30,6,FALSE),0))</f>
        <v>694.81158464324176</v>
      </c>
      <c r="G344" s="52">
        <f t="array" ref="G344">SUMPRODUCT('Distance Matrix_ex'!$B79:$T79,TRANSPOSE('Entry capacity'!G$12:G$30))/(SUM('Entry capacity'!$G$12:$G$30)-IFERROR(VLOOKUP($A344,'Entry capacity'!$A$12:$I$30,7,FALSE),0))</f>
        <v>695.96494282137951</v>
      </c>
      <c r="H344" s="52">
        <f t="array" ref="H344">SUMPRODUCT('Distance Matrix_ex'!$B79:$T79,TRANSPOSE('Entry capacity'!H$12:H$30))/(SUM('Entry capacity'!$H$12:$H$30)-IFERROR(VLOOKUP($A344,'Entry capacity'!$A$12:$I$30,8,FALSE),0))</f>
        <v>701.10881790781025</v>
      </c>
      <c r="I344" s="57">
        <f t="array" ref="I344">SUMPRODUCT('Distance Matrix_ex'!$B79:$T79,TRANSPOSE('Entry capacity'!I$12:I$30))/(SUM('Entry capacity'!$I$12:$I$30)-IFERROR(VLOOKUP($A344,'Entry capacity'!$A$12:$I$30,9,FALSE),0))</f>
        <v>711.92676781023511</v>
      </c>
    </row>
    <row r="345" spans="1:9" s="5" customFormat="1" ht="15" customHeight="1" x14ac:dyDescent="0.25">
      <c r="A345" s="46" t="str">
        <f t="shared" ref="A345:B345" si="69">A80</f>
        <v>40_Mondragon</v>
      </c>
      <c r="B345" s="4" t="str">
        <f t="shared" si="69"/>
        <v>Salida Nacional / National exit</v>
      </c>
      <c r="C345" s="52">
        <f t="array" ref="C345">SUMPRODUCT('Distance Matrix_ex'!$B80:$T80,TRANSPOSE('Entry capacity'!C$12:C$30))/(SUM('Entry capacity'!$C$12:$C$30)-IFERROR(VLOOKUP($A345,'Entry capacity'!$A$12:$I$30,3,FALSE),0))</f>
        <v>661.87363393520548</v>
      </c>
      <c r="D345" s="52">
        <f t="array" ref="D345">SUMPRODUCT('Distance Matrix_ex'!$B80:$T80,TRANSPOSE('Entry capacity'!D$12:D$30))/(SUM('Entry capacity'!$D$12:$D$30)-IFERROR(VLOOKUP($A345,'Entry capacity'!$A$12:$I$30,4,FALSE),0))</f>
        <v>672.85568062932475</v>
      </c>
      <c r="E345" s="52">
        <f t="array" ref="E345">SUMPRODUCT('Distance Matrix_ex'!$B80:$T80,TRANSPOSE('Entry capacity'!E$12:E$30))/(SUM('Entry capacity'!$E$12:$E$30)-IFERROR(VLOOKUP($A345,'Entry capacity'!$A$12:$I$30,5,FALSE),0))</f>
        <v>686.83288672429796</v>
      </c>
      <c r="F345" s="52">
        <f t="array" ref="F345">SUMPRODUCT('Distance Matrix_ex'!$B80:$T80,TRANSPOSE('Entry capacity'!F$12:F$30))/(SUM('Entry capacity'!$F$12:$F$30)-IFERROR(VLOOKUP($A345,'Entry capacity'!$A$12:$I$30,6,FALSE),0))</f>
        <v>701.66394255572004</v>
      </c>
      <c r="G345" s="52">
        <f t="array" ref="G345">SUMPRODUCT('Distance Matrix_ex'!$B80:$T80,TRANSPOSE('Entry capacity'!G$12:G$30))/(SUM('Entry capacity'!$G$12:$G$30)-IFERROR(VLOOKUP($A345,'Entry capacity'!$A$12:$I$30,7,FALSE),0))</f>
        <v>704.88357276132308</v>
      </c>
      <c r="H345" s="52">
        <f t="array" ref="H345">SUMPRODUCT('Distance Matrix_ex'!$B80:$T80,TRANSPOSE('Entry capacity'!H$12:H$30))/(SUM('Entry capacity'!$H$12:$H$30)-IFERROR(VLOOKUP($A345,'Entry capacity'!$A$12:$I$30,8,FALSE),0))</f>
        <v>704.3825582962628</v>
      </c>
      <c r="I345" s="57">
        <f t="array" ref="I345">SUMPRODUCT('Distance Matrix_ex'!$B80:$T80,TRANSPOSE('Entry capacity'!I$12:I$30))/(SUM('Entry capacity'!$I$12:$I$30)-IFERROR(VLOOKUP($A345,'Entry capacity'!$A$12:$I$30,9,FALSE),0))</f>
        <v>703.65689314365602</v>
      </c>
    </row>
    <row r="346" spans="1:9" s="5" customFormat="1" ht="15" customHeight="1" x14ac:dyDescent="0.25">
      <c r="A346" s="46" t="str">
        <f t="shared" ref="A346:B346" si="70">A81</f>
        <v>41.01_ERM_Legazpia</v>
      </c>
      <c r="B346" s="4" t="str">
        <f t="shared" si="70"/>
        <v>Salida Nacional / National exit</v>
      </c>
      <c r="C346" s="52">
        <f t="array" ref="C346">SUMPRODUCT('Distance Matrix_ex'!$B81:$T81,TRANSPOSE('Entry capacity'!C$12:C$30))/(SUM('Entry capacity'!$C$12:$C$30)-IFERROR(VLOOKUP($A346,'Entry capacity'!$A$12:$I$30,3,FALSE),0))</f>
        <v>675.20837591733186</v>
      </c>
      <c r="D346" s="52">
        <f t="array" ref="D346">SUMPRODUCT('Distance Matrix_ex'!$B81:$T81,TRANSPOSE('Entry capacity'!D$12:D$30))/(SUM('Entry capacity'!$D$12:$D$30)-IFERROR(VLOOKUP($A346,'Entry capacity'!$A$12:$I$30,4,FALSE),0))</f>
        <v>686.35230262119069</v>
      </c>
      <c r="E346" s="52">
        <f t="array" ref="E346">SUMPRODUCT('Distance Matrix_ex'!$B81:$T81,TRANSPOSE('Entry capacity'!E$12:E$30))/(SUM('Entry capacity'!$E$12:$E$30)-IFERROR(VLOOKUP($A346,'Entry capacity'!$A$12:$I$30,5,FALSE),0))</f>
        <v>700.52851210934443</v>
      </c>
      <c r="F346" s="52">
        <f t="array" ref="F346">SUMPRODUCT('Distance Matrix_ex'!$B81:$T81,TRANSPOSE('Entry capacity'!F$12:F$30))/(SUM('Entry capacity'!$F$12:$F$30)-IFERROR(VLOOKUP($A346,'Entry capacity'!$A$12:$I$30,6,FALSE),0))</f>
        <v>715.55248756694311</v>
      </c>
      <c r="G346" s="52">
        <f t="array" ref="G346">SUMPRODUCT('Distance Matrix_ex'!$B81:$T81,TRANSPOSE('Entry capacity'!G$12:G$30))/(SUM('Entry capacity'!$G$12:$G$30)-IFERROR(VLOOKUP($A346,'Entry capacity'!$A$12:$I$30,7,FALSE),0))</f>
        <v>718.8018883372813</v>
      </c>
      <c r="H346" s="52">
        <f t="array" ref="H346">SUMPRODUCT('Distance Matrix_ex'!$B81:$T81,TRANSPOSE('Entry capacity'!H$12:H$30))/(SUM('Entry capacity'!$H$12:$H$30)-IFERROR(VLOOKUP($A346,'Entry capacity'!$A$12:$I$30,8,FALSE),0))</f>
        <v>718.2600157317288</v>
      </c>
      <c r="I346" s="57">
        <f t="array" ref="I346">SUMPRODUCT('Distance Matrix_ex'!$B81:$T81,TRANSPOSE('Entry capacity'!I$12:I$30))/(SUM('Entry capacity'!$I$12:$I$30)-IFERROR(VLOOKUP($A346,'Entry capacity'!$A$12:$I$30,9,FALSE),0))</f>
        <v>717.4502358120335</v>
      </c>
    </row>
    <row r="347" spans="1:9" s="5" customFormat="1" ht="15" customHeight="1" x14ac:dyDescent="0.25">
      <c r="A347" s="46" t="str">
        <f t="shared" ref="A347:B347" si="71">A82</f>
        <v>41.03_ERM_Zaldibia</v>
      </c>
      <c r="B347" s="4" t="str">
        <f t="shared" si="71"/>
        <v>Salida Nacional / National exit</v>
      </c>
      <c r="C347" s="52">
        <f t="array" ref="C347">SUMPRODUCT('Distance Matrix_ex'!$B82:$T82,TRANSPOSE('Entry capacity'!C$12:C$30))/(SUM('Entry capacity'!$C$12:$C$30)-IFERROR(VLOOKUP($A347,'Entry capacity'!$A$12:$I$30,3,FALSE),0))</f>
        <v>691.81131630604841</v>
      </c>
      <c r="D347" s="52">
        <f t="array" ref="D347">SUMPRODUCT('Distance Matrix_ex'!$B82:$T82,TRANSPOSE('Entry capacity'!D$12:D$30))/(SUM('Entry capacity'!$D$12:$D$30)-IFERROR(VLOOKUP($A347,'Entry capacity'!$A$12:$I$30,4,FALSE),0))</f>
        <v>702.98294585213398</v>
      </c>
      <c r="E347" s="52">
        <f t="array" ref="E347">SUMPRODUCT('Distance Matrix_ex'!$B82:$T82,TRANSPOSE('Entry capacity'!E$12:E$30))/(SUM('Entry capacity'!$E$12:$E$30)-IFERROR(VLOOKUP($A347,'Entry capacity'!$A$12:$I$30,5,FALSE),0))</f>
        <v>717.16964012162305</v>
      </c>
      <c r="F347" s="52">
        <f t="array" ref="F347">SUMPRODUCT('Distance Matrix_ex'!$B82:$T82,TRANSPOSE('Entry capacity'!F$12:F$30))/(SUM('Entry capacity'!$F$12:$F$30)-IFERROR(VLOOKUP($A347,'Entry capacity'!$A$12:$I$30,6,FALSE),0))</f>
        <v>732.18600879117821</v>
      </c>
      <c r="G347" s="52">
        <f t="array" ref="G347">SUMPRODUCT('Distance Matrix_ex'!$B82:$T82,TRANSPOSE('Entry capacity'!G$12:G$30))/(SUM('Entry capacity'!$G$12:$G$30)-IFERROR(VLOOKUP($A347,'Entry capacity'!$A$12:$I$30,7,FALSE),0))</f>
        <v>735.40859707638867</v>
      </c>
      <c r="H347" s="52">
        <f t="array" ref="H347">SUMPRODUCT('Distance Matrix_ex'!$B82:$T82,TRANSPOSE('Entry capacity'!H$12:H$30))/(SUM('Entry capacity'!$H$12:$H$30)-IFERROR(VLOOKUP($A347,'Entry capacity'!$A$12:$I$30,8,FALSE),0))</f>
        <v>734.80572218812927</v>
      </c>
      <c r="I347" s="57">
        <f t="array" ref="I347">SUMPRODUCT('Distance Matrix_ex'!$B82:$T82,TRANSPOSE('Entry capacity'!I$12:I$30))/(SUM('Entry capacity'!$I$12:$I$30)-IFERROR(VLOOKUP($A347,'Entry capacity'!$A$12:$I$30,9,FALSE),0))</f>
        <v>733.86724751974418</v>
      </c>
    </row>
    <row r="348" spans="1:9" s="5" customFormat="1" ht="15" customHeight="1" x14ac:dyDescent="0.25">
      <c r="A348" s="46" t="str">
        <f t="shared" ref="A348:B348" si="72">A83</f>
        <v>41.03X01_ERM_Legorreta</v>
      </c>
      <c r="B348" s="4" t="str">
        <f t="shared" si="72"/>
        <v>Salida Nacional / National exit</v>
      </c>
      <c r="C348" s="52">
        <f t="array" ref="C348">SUMPRODUCT('Distance Matrix_ex'!$B83:$T83,TRANSPOSE('Entry capacity'!C$12:C$30))/(SUM('Entry capacity'!$C$12:$C$30)-IFERROR(VLOOKUP($A348,'Entry capacity'!$A$12:$I$30,3,FALSE),0))</f>
        <v>695.04307453173953</v>
      </c>
      <c r="D348" s="52">
        <f t="array" ref="D348">SUMPRODUCT('Distance Matrix_ex'!$B83:$T83,TRANSPOSE('Entry capacity'!D$12:D$30))/(SUM('Entry capacity'!$D$12:$D$30)-IFERROR(VLOOKUP($A348,'Entry capacity'!$A$12:$I$30,4,FALSE),0))</f>
        <v>706.22009642918852</v>
      </c>
      <c r="E348" s="52">
        <f t="array" ref="E348">SUMPRODUCT('Distance Matrix_ex'!$B83:$T83,TRANSPOSE('Entry capacity'!E$12:E$30))/(SUM('Entry capacity'!$E$12:$E$30)-IFERROR(VLOOKUP($A348,'Entry capacity'!$A$12:$I$30,5,FALSE),0))</f>
        <v>720.40883155876236</v>
      </c>
      <c r="F348" s="52">
        <f t="array" ref="F348">SUMPRODUCT('Distance Matrix_ex'!$B83:$T83,TRANSPOSE('Entry capacity'!F$12:F$30))/(SUM('Entry capacity'!$F$12:$F$30)-IFERROR(VLOOKUP($A348,'Entry capacity'!$A$12:$I$30,6,FALSE),0))</f>
        <v>735.4237195689127</v>
      </c>
      <c r="G348" s="52">
        <f t="array" ref="G348">SUMPRODUCT('Distance Matrix_ex'!$B83:$T83,TRANSPOSE('Entry capacity'!G$12:G$30))/(SUM('Entry capacity'!$G$12:$G$30)-IFERROR(VLOOKUP($A348,'Entry capacity'!$A$12:$I$30,7,FALSE),0))</f>
        <v>738.64108881054813</v>
      </c>
      <c r="H348" s="52">
        <f t="array" ref="H348">SUMPRODUCT('Distance Matrix_ex'!$B83:$T83,TRANSPOSE('Entry capacity'!H$12:H$30))/(SUM('Entry capacity'!$H$12:$H$30)-IFERROR(VLOOKUP($A348,'Entry capacity'!$A$12:$I$30,8,FALSE),0))</f>
        <v>738.02633984310069</v>
      </c>
      <c r="I348" s="57">
        <f t="array" ref="I348">SUMPRODUCT('Distance Matrix_ex'!$B83:$T83,TRANSPOSE('Entry capacity'!I$12:I$30))/(SUM('Entry capacity'!$I$12:$I$30)-IFERROR(VLOOKUP($A348,'Entry capacity'!$A$12:$I$30,9,FALSE),0))</f>
        <v>737.06281477382606</v>
      </c>
    </row>
    <row r="349" spans="1:9" s="5" customFormat="1" ht="15" customHeight="1" x14ac:dyDescent="0.25">
      <c r="A349" s="46" t="str">
        <f t="shared" ref="A349:B349" si="73">A84</f>
        <v>41.04_ERM_Altzo</v>
      </c>
      <c r="B349" s="4" t="str">
        <f t="shared" si="73"/>
        <v>Salida Nacional / National exit</v>
      </c>
      <c r="C349" s="52">
        <f t="array" ref="C349">SUMPRODUCT('Distance Matrix_ex'!$B84:$T84,TRANSPOSE('Entry capacity'!C$12:C$30))/(SUM('Entry capacity'!$C$12:$C$30)-IFERROR(VLOOKUP($A349,'Entry capacity'!$A$12:$I$30,3,FALSE),0))</f>
        <v>702.74837736851077</v>
      </c>
      <c r="D349" s="52">
        <f t="array" ref="D349">SUMPRODUCT('Distance Matrix_ex'!$B84:$T84,TRANSPOSE('Entry capacity'!D$12:D$30))/(SUM('Entry capacity'!$D$12:$D$30)-IFERROR(VLOOKUP($A349,'Entry capacity'!$A$12:$I$30,4,FALSE),0))</f>
        <v>713.93825595181158</v>
      </c>
      <c r="E349" s="52">
        <f t="array" ref="E349">SUMPRODUCT('Distance Matrix_ex'!$B84:$T84,TRANSPOSE('Entry capacity'!E$12:E$30))/(SUM('Entry capacity'!$E$12:$E$30)-IFERROR(VLOOKUP($A349,'Entry capacity'!$A$12:$I$30,5,FALSE),0))</f>
        <v>728.13185699148789</v>
      </c>
      <c r="F349" s="52">
        <f t="array" ref="F349">SUMPRODUCT('Distance Matrix_ex'!$B84:$T84,TRANSPOSE('Entry capacity'!F$12:F$30))/(SUM('Entry capacity'!$F$12:$F$30)-IFERROR(VLOOKUP($A349,'Entry capacity'!$A$12:$I$30,6,FALSE),0))</f>
        <v>743.14321474711005</v>
      </c>
      <c r="G349" s="52">
        <f t="array" ref="G349">SUMPRODUCT('Distance Matrix_ex'!$B84:$T84,TRANSPOSE('Entry capacity'!G$12:G$30))/(SUM('Entry capacity'!$G$12:$G$30)-IFERROR(VLOOKUP($A349,'Entry capacity'!$A$12:$I$30,7,FALSE),0))</f>
        <v>746.34814051109174</v>
      </c>
      <c r="H349" s="52">
        <f t="array" ref="H349">SUMPRODUCT('Distance Matrix_ex'!$B84:$T84,TRANSPOSE('Entry capacity'!H$12:H$30))/(SUM('Entry capacity'!$H$12:$H$30)-IFERROR(VLOOKUP($A349,'Entry capacity'!$A$12:$I$30,8,FALSE),0))</f>
        <v>745.70508083174684</v>
      </c>
      <c r="I349" s="57">
        <f t="array" ref="I349">SUMPRODUCT('Distance Matrix_ex'!$B84:$T84,TRANSPOSE('Entry capacity'!I$12:I$30))/(SUM('Entry capacity'!$I$12:$I$30)-IFERROR(VLOOKUP($A349,'Entry capacity'!$A$12:$I$30,9,FALSE),0))</f>
        <v>744.68182947369792</v>
      </c>
    </row>
    <row r="350" spans="1:9" s="5" customFormat="1" ht="15" customHeight="1" x14ac:dyDescent="0.25">
      <c r="A350" s="46" t="str">
        <f t="shared" ref="A350:B350" si="74">A85</f>
        <v>41.05_ERM_Belanuntza_Tolosa</v>
      </c>
      <c r="B350" s="4" t="str">
        <f t="shared" si="74"/>
        <v>Salida Nacional / National exit</v>
      </c>
      <c r="C350" s="52">
        <f t="array" ref="C350">SUMPRODUCT('Distance Matrix_ex'!$B85:$T85,TRANSPOSE('Entry capacity'!C$12:C$30))/(SUM('Entry capacity'!$C$12:$C$30)-IFERROR(VLOOKUP($A350,'Entry capacity'!$A$12:$I$30,3,FALSE),0))</f>
        <v>709.30713407363965</v>
      </c>
      <c r="D350" s="52">
        <f t="array" ref="D350">SUMPRODUCT('Distance Matrix_ex'!$B85:$T85,TRANSPOSE('Entry capacity'!D$12:D$30))/(SUM('Entry capacity'!$D$12:$D$30)-IFERROR(VLOOKUP($A350,'Entry capacity'!$A$12:$I$30,4,FALSE),0))</f>
        <v>720.50795627282719</v>
      </c>
      <c r="E350" s="52">
        <f t="array" ref="E350">SUMPRODUCT('Distance Matrix_ex'!$B85:$T85,TRANSPOSE('Entry capacity'!E$12:E$30))/(SUM('Entry capacity'!$E$12:$E$30)-IFERROR(VLOOKUP($A350,'Entry capacity'!$A$12:$I$30,5,FALSE),0))</f>
        <v>734.70569917703335</v>
      </c>
      <c r="F350" s="52">
        <f t="array" ref="F350">SUMPRODUCT('Distance Matrix_ex'!$B85:$T85,TRANSPOSE('Entry capacity'!F$12:F$30))/(SUM('Entry capacity'!$F$12:$F$30)-IFERROR(VLOOKUP($A350,'Entry capacity'!$A$12:$I$30,6,FALSE),0))</f>
        <v>749.71405197865818</v>
      </c>
      <c r="G350" s="52">
        <f t="array" ref="G350">SUMPRODUCT('Distance Matrix_ex'!$B85:$T85,TRANSPOSE('Entry capacity'!G$12:G$30))/(SUM('Entry capacity'!$G$12:$G$30)-IFERROR(VLOOKUP($A350,'Entry capacity'!$A$12:$I$30,7,FALSE),0))</f>
        <v>752.90838584972869</v>
      </c>
      <c r="H350" s="52">
        <f t="array" ref="H350">SUMPRODUCT('Distance Matrix_ex'!$B85:$T85,TRANSPOSE('Entry capacity'!H$12:H$30))/(SUM('Entry capacity'!$H$12:$H$30)-IFERROR(VLOOKUP($A350,'Entry capacity'!$A$12:$I$30,8,FALSE),0))</f>
        <v>752.24122808164975</v>
      </c>
      <c r="I350" s="57">
        <f t="array" ref="I350">SUMPRODUCT('Distance Matrix_ex'!$B85:$T85,TRANSPOSE('Entry capacity'!I$12:I$30))/(SUM('Entry capacity'!$I$12:$I$30)-IFERROR(VLOOKUP($A350,'Entry capacity'!$A$12:$I$30,9,FALSE),0))</f>
        <v>751.16713768388104</v>
      </c>
    </row>
    <row r="351" spans="1:9" s="5" customFormat="1" ht="15" customHeight="1" x14ac:dyDescent="0.25">
      <c r="A351" s="46" t="str">
        <f t="shared" ref="A351:B351" si="75">A86</f>
        <v>41.06_ERM_Billabona</v>
      </c>
      <c r="B351" s="4" t="str">
        <f t="shared" si="75"/>
        <v>Salida Nacional / National exit</v>
      </c>
      <c r="C351" s="52">
        <f t="array" ref="C351">SUMPRODUCT('Distance Matrix_ex'!$B86:$T86,TRANSPOSE('Entry capacity'!C$12:C$30))/(SUM('Entry capacity'!$C$12:$C$30)-IFERROR(VLOOKUP($A351,'Entry capacity'!$A$12:$I$30,3,FALSE),0))</f>
        <v>717.18551775616197</v>
      </c>
      <c r="D351" s="52">
        <f t="array" ref="D351">SUMPRODUCT('Distance Matrix_ex'!$B86:$T86,TRANSPOSE('Entry capacity'!D$12:D$30))/(SUM('Entry capacity'!$D$12:$D$30)-IFERROR(VLOOKUP($A351,'Entry capacity'!$A$12:$I$30,4,FALSE),0))</f>
        <v>728.39948543530954</v>
      </c>
      <c r="E351" s="52">
        <f t="array" ref="E351">SUMPRODUCT('Distance Matrix_ex'!$B86:$T86,TRANSPOSE('Entry capacity'!E$12:E$30))/(SUM('Entry capacity'!$E$12:$E$30)-IFERROR(VLOOKUP($A351,'Entry capacity'!$A$12:$I$30,5,FALSE),0))</f>
        <v>742.60220355042748</v>
      </c>
      <c r="F351" s="52">
        <f t="array" ref="F351">SUMPRODUCT('Distance Matrix_ex'!$B86:$T86,TRANSPOSE('Entry capacity'!F$12:F$30))/(SUM('Entry capacity'!$F$12:$F$30)-IFERROR(VLOOKUP($A351,'Entry capacity'!$A$12:$I$30,6,FALSE),0))</f>
        <v>757.60694679896142</v>
      </c>
      <c r="G351" s="52">
        <f t="array" ref="G351">SUMPRODUCT('Distance Matrix_ex'!$B86:$T86,TRANSPOSE('Entry capacity'!G$12:G$30))/(SUM('Entry capacity'!$G$12:$G$30)-IFERROR(VLOOKUP($A351,'Entry capacity'!$A$12:$I$30,7,FALSE),0))</f>
        <v>760.78855767998482</v>
      </c>
      <c r="H351" s="52">
        <f t="array" ref="H351">SUMPRODUCT('Distance Matrix_ex'!$B86:$T86,TRANSPOSE('Entry capacity'!H$12:H$30))/(SUM('Entry capacity'!$H$12:$H$30)-IFERROR(VLOOKUP($A351,'Entry capacity'!$A$12:$I$30,8,FALSE),0))</f>
        <v>760.09245326887617</v>
      </c>
      <c r="I351" s="57">
        <f t="array" ref="I351">SUMPRODUCT('Distance Matrix_ex'!$B86:$T86,TRANSPOSE('Entry capacity'!I$12:I$30))/(SUM('Entry capacity'!$I$12:$I$30)-IFERROR(VLOOKUP($A351,'Entry capacity'!$A$12:$I$30,9,FALSE),0))</f>
        <v>758.95729497684476</v>
      </c>
    </row>
    <row r="352" spans="1:9" s="5" customFormat="1" ht="15" customHeight="1" x14ac:dyDescent="0.25">
      <c r="A352" s="46" t="str">
        <f t="shared" ref="A352:B352" si="76">A87</f>
        <v>41.07X_Hernani_Osiñaga</v>
      </c>
      <c r="B352" s="4" t="str">
        <f t="shared" si="76"/>
        <v>Salida Nacional / National exit</v>
      </c>
      <c r="C352" s="52">
        <f t="array" ref="C352">SUMPRODUCT('Distance Matrix_ex'!$B87:$T87,TRANSPOSE('Entry capacity'!C$12:C$30))/(SUM('Entry capacity'!$C$12:$C$30)-IFERROR(VLOOKUP($A352,'Entry capacity'!$A$12:$I$30,3,FALSE),0))</f>
        <v>719.4694523027398</v>
      </c>
      <c r="D352" s="52">
        <f t="array" ref="D352">SUMPRODUCT('Distance Matrix_ex'!$B87:$T87,TRANSPOSE('Entry capacity'!D$12:D$30))/(SUM('Entry capacity'!$D$12:$D$30)-IFERROR(VLOOKUP($A352,'Entry capacity'!$A$12:$I$30,4,FALSE),0))</f>
        <v>730.6872308417062</v>
      </c>
      <c r="E352" s="52">
        <f t="array" ref="E352">SUMPRODUCT('Distance Matrix_ex'!$B87:$T87,TRANSPOSE('Entry capacity'!E$12:E$30))/(SUM('Entry capacity'!$E$12:$E$30)-IFERROR(VLOOKUP($A352,'Entry capacity'!$A$12:$I$30,5,FALSE),0))</f>
        <v>744.89139126485782</v>
      </c>
      <c r="F352" s="52">
        <f t="array" ref="F352">SUMPRODUCT('Distance Matrix_ex'!$B87:$T87,TRANSPOSE('Entry capacity'!F$12:F$30))/(SUM('Entry capacity'!$F$12:$F$30)-IFERROR(VLOOKUP($A352,'Entry capacity'!$A$12:$I$30,6,FALSE),0))</f>
        <v>759.89508810802045</v>
      </c>
      <c r="G352" s="52">
        <f t="array" ref="G352">SUMPRODUCT('Distance Matrix_ex'!$B87:$T87,TRANSPOSE('Entry capacity'!G$12:G$30))/(SUM('Entry capacity'!$G$12:$G$30)-IFERROR(VLOOKUP($A352,'Entry capacity'!$A$12:$I$30,7,FALSE),0))</f>
        <v>763.07301060857469</v>
      </c>
      <c r="H352" s="52">
        <f t="array" ref="H352">SUMPRODUCT('Distance Matrix_ex'!$B87:$T87,TRANSPOSE('Entry capacity'!H$12:H$30))/(SUM('Entry capacity'!$H$12:$H$30)-IFERROR(VLOOKUP($A352,'Entry capacity'!$A$12:$I$30,8,FALSE),0))</f>
        <v>762.36851459828938</v>
      </c>
      <c r="I352" s="57">
        <f t="array" ref="I352">SUMPRODUCT('Distance Matrix_ex'!$B87:$T87,TRANSPOSE('Entry capacity'!I$12:I$30))/(SUM('Entry capacity'!$I$12:$I$30)-IFERROR(VLOOKUP($A352,'Entry capacity'!$A$12:$I$30,9,FALSE),0))</f>
        <v>761.2156527925664</v>
      </c>
    </row>
    <row r="353" spans="1:9" s="5" customFormat="1" ht="15" customHeight="1" x14ac:dyDescent="0.25">
      <c r="A353" s="46" t="str">
        <f t="shared" ref="A353:B353" si="77">A88</f>
        <v>41.10_ERM_Irun</v>
      </c>
      <c r="B353" s="4" t="str">
        <f t="shared" si="77"/>
        <v>Salida Nacional / National exit</v>
      </c>
      <c r="C353" s="52">
        <f t="array" ref="C353">SUMPRODUCT('Distance Matrix_ex'!$B88:$T88,TRANSPOSE('Entry capacity'!C$12:C$30))/(SUM('Entry capacity'!$C$12:$C$30)-IFERROR(VLOOKUP($A353,'Entry capacity'!$A$12:$I$30,3,FALSE),0))</f>
        <v>759.91542390825873</v>
      </c>
      <c r="D353" s="52">
        <f t="array" ref="D353">SUMPRODUCT('Distance Matrix_ex'!$B88:$T88,TRANSPOSE('Entry capacity'!D$12:D$30))/(SUM('Entry capacity'!$D$12:$D$30)-IFERROR(VLOOKUP($A353,'Entry capacity'!$A$12:$I$30,4,FALSE),0))</f>
        <v>771.20068858786397</v>
      </c>
      <c r="E353" s="52">
        <f t="array" ref="E353">SUMPRODUCT('Distance Matrix_ex'!$B88:$T88,TRANSPOSE('Entry capacity'!E$12:E$30))/(SUM('Entry capacity'!$E$12:$E$30)-IFERROR(VLOOKUP($A353,'Entry capacity'!$A$12:$I$30,5,FALSE),0))</f>
        <v>785.43039070171983</v>
      </c>
      <c r="F353" s="52">
        <f t="array" ref="F353">SUMPRODUCT('Distance Matrix_ex'!$B88:$T88,TRANSPOSE('Entry capacity'!F$12:F$30))/(SUM('Entry capacity'!$F$12:$F$30)-IFERROR(VLOOKUP($A353,'Entry capacity'!$A$12:$I$30,6,FALSE),0))</f>
        <v>800.41555685537685</v>
      </c>
      <c r="G353" s="52">
        <f t="array" ref="G353">SUMPRODUCT('Distance Matrix_ex'!$B88:$T88,TRANSPOSE('Entry capacity'!G$12:G$30))/(SUM('Entry capacity'!$G$12:$G$30)-IFERROR(VLOOKUP($A353,'Entry capacity'!$A$12:$I$30,7,FALSE),0))</f>
        <v>803.52816219001022</v>
      </c>
      <c r="H353" s="52">
        <f t="array" ref="H353">SUMPRODUCT('Distance Matrix_ex'!$B88:$T88,TRANSPOSE('Entry capacity'!H$12:H$30))/(SUM('Entry capacity'!$H$12:$H$30)-IFERROR(VLOOKUP($A353,'Entry capacity'!$A$12:$I$30,8,FALSE),0))</f>
        <v>802.67506017762662</v>
      </c>
      <c r="I353" s="57">
        <f t="array" ref="I353">SUMPRODUCT('Distance Matrix_ex'!$B88:$T88,TRANSPOSE('Entry capacity'!I$12:I$30))/(SUM('Entry capacity'!$I$12:$I$30)-IFERROR(VLOOKUP($A353,'Entry capacity'!$A$12:$I$30,9,FALSE),0))</f>
        <v>801.20868859415157</v>
      </c>
    </row>
    <row r="354" spans="1:9" s="5" customFormat="1" ht="15" customHeight="1" x14ac:dyDescent="0.25">
      <c r="A354" s="46" t="str">
        <f t="shared" ref="A354:B354" si="78">A89</f>
        <v>41-16_Vergara</v>
      </c>
      <c r="B354" s="4" t="str">
        <f t="shared" si="78"/>
        <v>Salida Nacional / National exit</v>
      </c>
      <c r="C354" s="52">
        <f t="array" ref="C354">SUMPRODUCT('Distance Matrix_ex'!$B89:$T89,TRANSPOSE('Entry capacity'!C$12:C$30))/(SUM('Entry capacity'!$C$12:$C$30)-IFERROR(VLOOKUP($A354,'Entry capacity'!$A$12:$I$30,3,FALSE),0))</f>
        <v>665.06162580663249</v>
      </c>
      <c r="D354" s="52">
        <f t="array" ref="D354">SUMPRODUCT('Distance Matrix_ex'!$B89:$T89,TRANSPOSE('Entry capacity'!D$12:D$30))/(SUM('Entry capacity'!$D$12:$D$30)-IFERROR(VLOOKUP($A354,'Entry capacity'!$A$12:$I$30,4,FALSE),0))</f>
        <v>676.18862214690216</v>
      </c>
      <c r="E354" s="52">
        <f t="array" ref="E354">SUMPRODUCT('Distance Matrix_ex'!$B89:$T89,TRANSPOSE('Entry capacity'!E$12:E$30))/(SUM('Entry capacity'!$E$12:$E$30)-IFERROR(VLOOKUP($A354,'Entry capacity'!$A$12:$I$30,5,FALSE),0))</f>
        <v>690.35842394739984</v>
      </c>
      <c r="F354" s="52">
        <f t="array" ref="F354">SUMPRODUCT('Distance Matrix_ex'!$B89:$T89,TRANSPOSE('Entry capacity'!F$12:F$30))/(SUM('Entry capacity'!$F$12:$F$30)-IFERROR(VLOOKUP($A354,'Entry capacity'!$A$12:$I$30,6,FALSE),0))</f>
        <v>705.38704823078604</v>
      </c>
      <c r="G354" s="52">
        <f t="array" ref="G354">SUMPRODUCT('Distance Matrix_ex'!$B89:$T89,TRANSPOSE('Entry capacity'!G$12:G$30))/(SUM('Entry capacity'!$G$12:$G$30)-IFERROR(VLOOKUP($A354,'Entry capacity'!$A$12:$I$30,7,FALSE),0))</f>
        <v>708.65283523031428</v>
      </c>
      <c r="H354" s="52">
        <f t="array" ref="H354">SUMPRODUCT('Distance Matrix_ex'!$B89:$T89,TRANSPOSE('Entry capacity'!H$12:H$30))/(SUM('Entry capacity'!$H$12:$H$30)-IFERROR(VLOOKUP($A354,'Entry capacity'!$A$12:$I$30,8,FALSE),0))</f>
        <v>708.1482436668133</v>
      </c>
      <c r="I354" s="57">
        <f t="array" ref="I354">SUMPRODUCT('Distance Matrix_ex'!$B89:$T89,TRANSPOSE('Entry capacity'!I$12:I$30))/(SUM('Entry capacity'!$I$12:$I$30)-IFERROR(VLOOKUP($A354,'Entry capacity'!$A$12:$I$30,9,FALSE),0))</f>
        <v>707.41711448156298</v>
      </c>
    </row>
    <row r="355" spans="1:9" s="5" customFormat="1" ht="15" customHeight="1" x14ac:dyDescent="0.25">
      <c r="A355" s="46" t="str">
        <f t="shared" ref="A355:B355" si="79">A90</f>
        <v>43X.00_Dima</v>
      </c>
      <c r="B355" s="4" t="str">
        <f t="shared" si="79"/>
        <v>Salida Nacional / National exit</v>
      </c>
      <c r="C355" s="52">
        <f t="array" ref="C355">SUMPRODUCT('Distance Matrix_ex'!$B90:$T90,TRANSPOSE('Entry capacity'!C$12:C$30))/(SUM('Entry capacity'!$C$12:$C$30)-IFERROR(VLOOKUP($A355,'Entry capacity'!$A$12:$I$30,3,FALSE),0))</f>
        <v>665.0327509381957</v>
      </c>
      <c r="D355" s="52">
        <f t="array" ref="D355">SUMPRODUCT('Distance Matrix_ex'!$B90:$T90,TRANSPOSE('Entry capacity'!D$12:D$30))/(SUM('Entry capacity'!$D$12:$D$30)-IFERROR(VLOOKUP($A355,'Entry capacity'!$A$12:$I$30,4,FALSE),0))</f>
        <v>676.68723346121885</v>
      </c>
      <c r="E355" s="52">
        <f t="array" ref="E355">SUMPRODUCT('Distance Matrix_ex'!$B90:$T90,TRANSPOSE('Entry capacity'!E$12:E$30))/(SUM('Entry capacity'!$E$12:$E$30)-IFERROR(VLOOKUP($A355,'Entry capacity'!$A$12:$I$30,5,FALSE),0))</f>
        <v>691.60855632423477</v>
      </c>
      <c r="F355" s="52">
        <f t="array" ref="F355">SUMPRODUCT('Distance Matrix_ex'!$B90:$T90,TRANSPOSE('Entry capacity'!F$12:F$30))/(SUM('Entry capacity'!$F$12:$F$30)-IFERROR(VLOOKUP($A355,'Entry capacity'!$A$12:$I$30,6,FALSE),0))</f>
        <v>707.44343354950468</v>
      </c>
      <c r="G355" s="52">
        <f t="array" ref="G355">SUMPRODUCT('Distance Matrix_ex'!$B90:$T90,TRANSPOSE('Entry capacity'!G$12:G$30))/(SUM('Entry capacity'!$G$12:$G$30)-IFERROR(VLOOKUP($A355,'Entry capacity'!$A$12:$I$30,7,FALSE),0))</f>
        <v>710.94574731440912</v>
      </c>
      <c r="H355" s="52">
        <f t="array" ref="H355">SUMPRODUCT('Distance Matrix_ex'!$B90:$T90,TRANSPOSE('Entry capacity'!H$12:H$30))/(SUM('Entry capacity'!$H$12:$H$30)-IFERROR(VLOOKUP($A355,'Entry capacity'!$A$12:$I$30,8,FALSE),0))</f>
        <v>710.54418764404306</v>
      </c>
      <c r="I355" s="57">
        <f t="array" ref="I355">SUMPRODUCT('Distance Matrix_ex'!$B90:$T90,TRANSPOSE('Entry capacity'!I$12:I$30))/(SUM('Entry capacity'!$I$12:$I$30)-IFERROR(VLOOKUP($A355,'Entry capacity'!$A$12:$I$30,9,FALSE),0))</f>
        <v>710.03876590026243</v>
      </c>
    </row>
    <row r="356" spans="1:9" s="5" customFormat="1" ht="15" customHeight="1" x14ac:dyDescent="0.25">
      <c r="A356" s="46" t="str">
        <f t="shared" ref="A356:B356" si="80">A91</f>
        <v>45.01DXC_Zabalgarbi</v>
      </c>
      <c r="B356" s="4" t="str">
        <f t="shared" si="80"/>
        <v>Salida Nacional / National exit</v>
      </c>
      <c r="C356" s="52">
        <f t="array" ref="C356">SUMPRODUCT('Distance Matrix_ex'!$B91:$T91,TRANSPOSE('Entry capacity'!C$12:C$30))/(SUM('Entry capacity'!$C$12:$C$30)-IFERROR(VLOOKUP($A356,'Entry capacity'!$A$12:$I$30,3,FALSE),0))</f>
        <v>676.35557100986955</v>
      </c>
      <c r="D356" s="52">
        <f t="array" ref="D356">SUMPRODUCT('Distance Matrix_ex'!$B91:$T91,TRANSPOSE('Entry capacity'!D$12:D$30))/(SUM('Entry capacity'!$D$12:$D$30)-IFERROR(VLOOKUP($A356,'Entry capacity'!$A$12:$I$30,4,FALSE),0))</f>
        <v>688.43591033318705</v>
      </c>
      <c r="E356" s="52">
        <f t="array" ref="E356">SUMPRODUCT('Distance Matrix_ex'!$B91:$T91,TRANSPOSE('Entry capacity'!E$12:E$30))/(SUM('Entry capacity'!$E$12:$E$30)-IFERROR(VLOOKUP($A356,'Entry capacity'!$A$12:$I$30,5,FALSE),0))</f>
        <v>703.98024053229506</v>
      </c>
      <c r="F356" s="52">
        <f t="array" ref="F356">SUMPRODUCT('Distance Matrix_ex'!$B91:$T91,TRANSPOSE('Entry capacity'!F$12:F$30))/(SUM('Entry capacity'!$F$12:$F$30)-IFERROR(VLOOKUP($A356,'Entry capacity'!$A$12:$I$30,6,FALSE),0))</f>
        <v>720.44552385791189</v>
      </c>
      <c r="G356" s="52">
        <f t="array" ref="G356">SUMPRODUCT('Distance Matrix_ex'!$B91:$T91,TRANSPOSE('Entry capacity'!G$12:G$30))/(SUM('Entry capacity'!$G$12:$G$30)-IFERROR(VLOOKUP($A356,'Entry capacity'!$A$12:$I$30,7,FALSE),0))</f>
        <v>724.13160521795726</v>
      </c>
      <c r="H356" s="52">
        <f t="array" ref="H356">SUMPRODUCT('Distance Matrix_ex'!$B91:$T91,TRANSPOSE('Entry capacity'!H$12:H$30))/(SUM('Entry capacity'!$H$12:$H$30)-IFERROR(VLOOKUP($A356,'Entry capacity'!$A$12:$I$30,8,FALSE),0))</f>
        <v>723.78843536398074</v>
      </c>
      <c r="I356" s="57">
        <f t="array" ref="I356">SUMPRODUCT('Distance Matrix_ex'!$B91:$T91,TRANSPOSE('Entry capacity'!I$12:I$30))/(SUM('Entry capacity'!$I$12:$I$30)-IFERROR(VLOOKUP($A356,'Entry capacity'!$A$12:$I$30,9,FALSE),0))</f>
        <v>723.40354694289078</v>
      </c>
    </row>
    <row r="357" spans="1:9" s="5" customFormat="1" ht="15" customHeight="1" x14ac:dyDescent="0.25">
      <c r="A357" s="46" t="str">
        <f t="shared" ref="A357:B357" si="81">A92</f>
        <v>45.01X_ESC Rezola</v>
      </c>
      <c r="B357" s="4" t="str">
        <f t="shared" si="81"/>
        <v>Salida Nacional / National exit</v>
      </c>
      <c r="C357" s="52">
        <f t="array" ref="C357">SUMPRODUCT('Distance Matrix_ex'!$B92:$T92,TRANSPOSE('Entry capacity'!C$12:C$30))/(SUM('Entry capacity'!$C$12:$C$30)-IFERROR(VLOOKUP($A357,'Entry capacity'!$A$12:$I$30,3,FALSE),0))</f>
        <v>676.90107165420955</v>
      </c>
      <c r="D357" s="52">
        <f t="array" ref="D357">SUMPRODUCT('Distance Matrix_ex'!$B92:$T92,TRANSPOSE('Entry capacity'!D$12:D$30))/(SUM('Entry capacity'!$D$12:$D$30)-IFERROR(VLOOKUP($A357,'Entry capacity'!$A$12:$I$30,4,FALSE),0))</f>
        <v>688.9749608028892</v>
      </c>
      <c r="E357" s="52">
        <f t="array" ref="E357">SUMPRODUCT('Distance Matrix_ex'!$B92:$T92,TRANSPOSE('Entry capacity'!E$12:E$30))/(SUM('Entry capacity'!$E$12:$E$30)-IFERROR(VLOOKUP($A357,'Entry capacity'!$A$12:$I$30,5,FALSE),0))</f>
        <v>704.50985471704053</v>
      </c>
      <c r="F357" s="52">
        <f t="array" ref="F357">SUMPRODUCT('Distance Matrix_ex'!$B92:$T92,TRANSPOSE('Entry capacity'!F$12:F$30))/(SUM('Entry capacity'!$F$12:$F$30)-IFERROR(VLOOKUP($A357,'Entry capacity'!$A$12:$I$30,6,FALSE),0))</f>
        <v>720.96558969345369</v>
      </c>
      <c r="G357" s="52">
        <f t="array" ref="G357">SUMPRODUCT('Distance Matrix_ex'!$B92:$T92,TRANSPOSE('Entry capacity'!G$12:G$30))/(SUM('Entry capacity'!$G$12:$G$30)-IFERROR(VLOOKUP($A357,'Entry capacity'!$A$12:$I$30,7,FALSE),0))</f>
        <v>724.64888764583566</v>
      </c>
      <c r="H357" s="52">
        <f t="array" ref="H357">SUMPRODUCT('Distance Matrix_ex'!$B92:$T92,TRANSPOSE('Entry capacity'!H$12:H$30))/(SUM('Entry capacity'!$H$12:$H$30)-IFERROR(VLOOKUP($A357,'Entry capacity'!$A$12:$I$30,8,FALSE),0))</f>
        <v>724.30483339947068</v>
      </c>
      <c r="I357" s="57">
        <f t="array" ref="I357">SUMPRODUCT('Distance Matrix_ex'!$B92:$T92,TRANSPOSE('Entry capacity'!I$12:I$30))/(SUM('Entry capacity'!$I$12:$I$30)-IFERROR(VLOOKUP($A357,'Entry capacity'!$A$12:$I$30,9,FALSE),0))</f>
        <v>723.91811933891597</v>
      </c>
    </row>
    <row r="358" spans="1:9" s="5" customFormat="1" ht="15" customHeight="1" x14ac:dyDescent="0.25">
      <c r="A358" s="46" t="str">
        <f t="shared" ref="A358:B358" si="82">A93</f>
        <v>45.02_Barakaldo</v>
      </c>
      <c r="B358" s="4" t="str">
        <f t="shared" si="82"/>
        <v>Salida Nacional / National exit</v>
      </c>
      <c r="C358" s="52">
        <f t="array" ref="C358">SUMPRODUCT('Distance Matrix_ex'!$B93:$T93,TRANSPOSE('Entry capacity'!C$12:C$30))/(SUM('Entry capacity'!$C$12:$C$30)-IFERROR(VLOOKUP($A358,'Entry capacity'!$A$12:$I$30,3,FALSE),0))</f>
        <v>689.03802561290388</v>
      </c>
      <c r="D358" s="52">
        <f t="array" ref="D358">SUMPRODUCT('Distance Matrix_ex'!$B93:$T93,TRANSPOSE('Entry capacity'!D$12:D$30))/(SUM('Entry capacity'!$D$12:$D$30)-IFERROR(VLOOKUP($A358,'Entry capacity'!$A$12:$I$30,4,FALSE),0))</f>
        <v>701.59535825616581</v>
      </c>
      <c r="E358" s="52">
        <f t="array" ref="E358">SUMPRODUCT('Distance Matrix_ex'!$B93:$T93,TRANSPOSE('Entry capacity'!E$12:E$30))/(SUM('Entry capacity'!$E$12:$E$30)-IFERROR(VLOOKUP($A358,'Entry capacity'!$A$12:$I$30,5,FALSE),0))</f>
        <v>717.83750597841151</v>
      </c>
      <c r="F358" s="52">
        <f t="array" ref="F358">SUMPRODUCT('Distance Matrix_ex'!$B93:$T93,TRANSPOSE('Entry capacity'!F$12:F$30))/(SUM('Entry capacity'!$F$12:$F$30)-IFERROR(VLOOKUP($A358,'Entry capacity'!$A$12:$I$30,6,FALSE),0))</f>
        <v>735.00889402869166</v>
      </c>
      <c r="G358" s="52">
        <f t="array" ref="G358">SUMPRODUCT('Distance Matrix_ex'!$B93:$T93,TRANSPOSE('Entry capacity'!G$12:G$30))/(SUM('Entry capacity'!$G$12:$G$30)-IFERROR(VLOOKUP($A358,'Entry capacity'!$A$12:$I$30,7,FALSE),0))</f>
        <v>738.90080963922708</v>
      </c>
      <c r="H358" s="52">
        <f t="array" ref="H358">SUMPRODUCT('Distance Matrix_ex'!$B93:$T93,TRANSPOSE('Entry capacity'!H$12:H$30))/(SUM('Entry capacity'!$H$12:$H$30)-IFERROR(VLOOKUP($A358,'Entry capacity'!$A$12:$I$30,8,FALSE),0))</f>
        <v>738.62304100075619</v>
      </c>
      <c r="I358" s="57">
        <f t="array" ref="I358">SUMPRODUCT('Distance Matrix_ex'!$B93:$T93,TRANSPOSE('Entry capacity'!I$12:I$30))/(SUM('Entry capacity'!$I$12:$I$30)-IFERROR(VLOOKUP($A358,'Entry capacity'!$A$12:$I$30,9,FALSE),0))</f>
        <v>738.37315944045758</v>
      </c>
    </row>
    <row r="359" spans="1:9" s="5" customFormat="1" ht="15" customHeight="1" x14ac:dyDescent="0.25">
      <c r="A359" s="46" t="str">
        <f t="shared" ref="A359:B359" si="83">A94</f>
        <v>45.05.0 BBC Zierbana-Superpuerto</v>
      </c>
      <c r="B359" s="4" t="str">
        <f t="shared" si="83"/>
        <v>Salida Nacional / National exit</v>
      </c>
      <c r="C359" s="52">
        <f t="array" ref="C359">SUMPRODUCT('Distance Matrix_ex'!$B94:$T94,TRANSPOSE('Entry capacity'!C$12:C$30))/(SUM('Entry capacity'!$C$12:$C$30)-IFERROR(VLOOKUP($A359,'Entry capacity'!$A$12:$I$30,3,FALSE),0))</f>
        <v>702.13223317344625</v>
      </c>
      <c r="D359" s="52">
        <f t="array" ref="D359">SUMPRODUCT('Distance Matrix_ex'!$B94:$T94,TRANSPOSE('Entry capacity'!D$12:D$30))/(SUM('Entry capacity'!$D$12:$D$30)-IFERROR(VLOOKUP($A359,'Entry capacity'!$A$12:$I$30,4,FALSE),0))</f>
        <v>715.18204536675182</v>
      </c>
      <c r="E359" s="52">
        <f t="array" ref="E359">SUMPRODUCT('Distance Matrix_ex'!$B94:$T94,TRANSPOSE('Entry capacity'!E$12:E$30))/(SUM('Entry capacity'!$E$12:$E$30)-IFERROR(VLOOKUP($A359,'Entry capacity'!$A$12:$I$30,5,FALSE),0))</f>
        <v>732.14466619718883</v>
      </c>
      <c r="F359" s="52">
        <f t="array" ref="F359">SUMPRODUCT('Distance Matrix_ex'!$B94:$T94,TRANSPOSE('Entry capacity'!F$12:F$30))/(SUM('Entry capacity'!$F$12:$F$30)-IFERROR(VLOOKUP($A359,'Entry capacity'!$A$12:$I$30,6,FALSE),0))</f>
        <v>750.04508361233786</v>
      </c>
      <c r="G359" s="52">
        <f t="array" ref="G359">SUMPRODUCT('Distance Matrix_ex'!$B94:$T94,TRANSPOSE('Entry capacity'!G$12:G$30))/(SUM('Entry capacity'!$G$12:$G$30)-IFERROR(VLOOKUP($A359,'Entry capacity'!$A$12:$I$30,7,FALSE),0))</f>
        <v>754.14951615932966</v>
      </c>
      <c r="H359" s="52">
        <f t="array" ref="H359">SUMPRODUCT('Distance Matrix_ex'!$B94:$T94,TRANSPOSE('Entry capacity'!H$12:H$30))/(SUM('Entry capacity'!$H$12:$H$30)-IFERROR(VLOOKUP($A359,'Entry capacity'!$A$12:$I$30,8,FALSE),0))</f>
        <v>753.93927207484649</v>
      </c>
      <c r="I359" s="57">
        <f t="array" ref="I359">SUMPRODUCT('Distance Matrix_ex'!$B94:$T94,TRANSPOSE('Entry capacity'!I$12:I$30))/(SUM('Entry capacity'!$I$12:$I$30)-IFERROR(VLOOKUP($A359,'Entry capacity'!$A$12:$I$30,9,FALSE),0))</f>
        <v>753.82878055477522</v>
      </c>
    </row>
    <row r="360" spans="1:9" s="5" customFormat="1" ht="15" customHeight="1" x14ac:dyDescent="0.25">
      <c r="A360" s="46" t="str">
        <f t="shared" ref="A360:B360" si="84">A95</f>
        <v>45_16_Arrigorriaga_16</v>
      </c>
      <c r="B360" s="4" t="str">
        <f t="shared" si="84"/>
        <v>Salida Nacional / National exit</v>
      </c>
      <c r="C360" s="52">
        <f t="array" ref="C360">SUMPRODUCT('Distance Matrix_ex'!$B95:$T95,TRANSPOSE('Entry capacity'!C$12:C$30))/(SUM('Entry capacity'!$C$12:$C$30)-IFERROR(VLOOKUP($A360,'Entry capacity'!$A$12:$I$30,3,FALSE),0))</f>
        <v>676.18407165420945</v>
      </c>
      <c r="D360" s="52">
        <f t="array" ref="D360">SUMPRODUCT('Distance Matrix_ex'!$B95:$T95,TRANSPOSE('Entry capacity'!D$12:D$30))/(SUM('Entry capacity'!$D$12:$D$30)-IFERROR(VLOOKUP($A360,'Entry capacity'!$A$12:$I$30,4,FALSE),0))</f>
        <v>688.2579608028891</v>
      </c>
      <c r="E360" s="52">
        <f t="array" ref="E360">SUMPRODUCT('Distance Matrix_ex'!$B95:$T95,TRANSPOSE('Entry capacity'!E$12:E$30))/(SUM('Entry capacity'!$E$12:$E$30)-IFERROR(VLOOKUP($A360,'Entry capacity'!$A$12:$I$30,5,FALSE),0))</f>
        <v>703.79285471704031</v>
      </c>
      <c r="F360" s="52">
        <f t="array" ref="F360">SUMPRODUCT('Distance Matrix_ex'!$B95:$T95,TRANSPOSE('Entry capacity'!F$12:F$30))/(SUM('Entry capacity'!$F$12:$F$30)-IFERROR(VLOOKUP($A360,'Entry capacity'!$A$12:$I$30,6,FALSE),0))</f>
        <v>720.24858969345337</v>
      </c>
      <c r="G360" s="52">
        <f t="array" ref="G360">SUMPRODUCT('Distance Matrix_ex'!$B95:$T95,TRANSPOSE('Entry capacity'!G$12:G$30))/(SUM('Entry capacity'!$G$12:$G$30)-IFERROR(VLOOKUP($A360,'Entry capacity'!$A$12:$I$30,7,FALSE),0))</f>
        <v>723.93188764583556</v>
      </c>
      <c r="H360" s="52">
        <f t="array" ref="H360">SUMPRODUCT('Distance Matrix_ex'!$B95:$T95,TRANSPOSE('Entry capacity'!H$12:H$30))/(SUM('Entry capacity'!$H$12:$H$30)-IFERROR(VLOOKUP($A360,'Entry capacity'!$A$12:$I$30,8,FALSE),0))</f>
        <v>723.58783339947047</v>
      </c>
      <c r="I360" s="57">
        <f t="array" ref="I360">SUMPRODUCT('Distance Matrix_ex'!$B95:$T95,TRANSPOSE('Entry capacity'!I$12:I$30))/(SUM('Entry capacity'!$I$12:$I$30)-IFERROR(VLOOKUP($A360,'Entry capacity'!$A$12:$I$30,9,FALSE),0))</f>
        <v>723.20111933891587</v>
      </c>
    </row>
    <row r="361" spans="1:9" s="5" customFormat="1" ht="15" customHeight="1" x14ac:dyDescent="0.25">
      <c r="A361" s="46" t="str">
        <f t="shared" ref="A361:B361" si="85">A96</f>
        <v>6_Subirats</v>
      </c>
      <c r="B361" s="4" t="str">
        <f t="shared" si="85"/>
        <v>Salida Nacional / National exit</v>
      </c>
      <c r="C361" s="52">
        <f t="array" ref="C361">SUMPRODUCT('Distance Matrix_ex'!$B96:$T96,TRANSPOSE('Entry capacity'!C$12:C$30))/(SUM('Entry capacity'!$C$12:$C$30)-IFERROR(VLOOKUP($A361,'Entry capacity'!$A$12:$I$30,3,FALSE),0))</f>
        <v>692.58414719439236</v>
      </c>
      <c r="D361" s="52">
        <f t="array" ref="D361">SUMPRODUCT('Distance Matrix_ex'!$B96:$T96,TRANSPOSE('Entry capacity'!D$12:D$30))/(SUM('Entry capacity'!$D$12:$D$30)-IFERROR(VLOOKUP($A361,'Entry capacity'!$A$12:$I$30,4,FALSE),0))</f>
        <v>687.11144105558458</v>
      </c>
      <c r="E361" s="52">
        <f t="array" ref="E361">SUMPRODUCT('Distance Matrix_ex'!$B96:$T96,TRANSPOSE('Entry capacity'!E$12:E$30))/(SUM('Entry capacity'!$E$12:$E$30)-IFERROR(VLOOKUP($A361,'Entry capacity'!$A$12:$I$30,5,FALSE),0))</f>
        <v>681.83476186449172</v>
      </c>
      <c r="F361" s="52">
        <f t="array" ref="F361">SUMPRODUCT('Distance Matrix_ex'!$B96:$T96,TRANSPOSE('Entry capacity'!F$12:F$30))/(SUM('Entry capacity'!$F$12:$F$30)-IFERROR(VLOOKUP($A361,'Entry capacity'!$A$12:$I$30,6,FALSE),0))</f>
        <v>677.94754861493107</v>
      </c>
      <c r="G361" s="52">
        <f t="array" ref="G361">SUMPRODUCT('Distance Matrix_ex'!$B96:$T96,TRANSPOSE('Entry capacity'!G$12:G$30))/(SUM('Entry capacity'!$G$12:$G$30)-IFERROR(VLOOKUP($A361,'Entry capacity'!$A$12:$I$30,7,FALSE),0))</f>
        <v>678.98606258636607</v>
      </c>
      <c r="H361" s="52">
        <f t="array" ref="H361">SUMPRODUCT('Distance Matrix_ex'!$B96:$T96,TRANSPOSE('Entry capacity'!H$12:H$30))/(SUM('Entry capacity'!$H$12:$H$30)-IFERROR(VLOOKUP($A361,'Entry capacity'!$A$12:$I$30,8,FALSE),0))</f>
        <v>683.86381061893121</v>
      </c>
      <c r="I361" s="57">
        <f t="array" ref="I361">SUMPRODUCT('Distance Matrix_ex'!$B96:$T96,TRANSPOSE('Entry capacity'!I$12:I$30))/(SUM('Entry capacity'!$I$12:$I$30)-IFERROR(VLOOKUP($A361,'Entry capacity'!$A$12:$I$30,9,FALSE),0))</f>
        <v>694.13239797761264</v>
      </c>
    </row>
    <row r="362" spans="1:9" s="5" customFormat="1" ht="15" customHeight="1" x14ac:dyDescent="0.25">
      <c r="A362" s="46" t="str">
        <f t="shared" ref="A362:B362" si="86">A97</f>
        <v>7A_Vilafranca</v>
      </c>
      <c r="B362" s="4" t="str">
        <f t="shared" si="86"/>
        <v>Salida Nacional / National exit</v>
      </c>
      <c r="C362" s="52">
        <f t="array" ref="C362">SUMPRODUCT('Distance Matrix_ex'!$B97:$T97,TRANSPOSE('Entry capacity'!C$12:C$30))/(SUM('Entry capacity'!$C$12:$C$30)-IFERROR(VLOOKUP($A362,'Entry capacity'!$A$12:$I$30,3,FALSE),0))</f>
        <v>685.9627311333611</v>
      </c>
      <c r="D362" s="52">
        <f t="array" ref="D362">SUMPRODUCT('Distance Matrix_ex'!$B97:$T97,TRANSPOSE('Entry capacity'!D$12:D$30))/(SUM('Entry capacity'!$D$12:$D$30)-IFERROR(VLOOKUP($A362,'Entry capacity'!$A$12:$I$30,4,FALSE),0))</f>
        <v>680.55020120724794</v>
      </c>
      <c r="E362" s="52">
        <f t="array" ref="E362">SUMPRODUCT('Distance Matrix_ex'!$B97:$T97,TRANSPOSE('Entry capacity'!E$12:E$30))/(SUM('Entry capacity'!$E$12:$E$30)-IFERROR(VLOOKUP($A362,'Entry capacity'!$A$12:$I$30,5,FALSE),0))</f>
        <v>675.29596274278799</v>
      </c>
      <c r="F362" s="52">
        <f t="array" ref="F362">SUMPRODUCT('Distance Matrix_ex'!$B97:$T97,TRANSPOSE('Entry capacity'!F$12:F$30))/(SUM('Entry capacity'!$F$12:$F$30)-IFERROR(VLOOKUP($A362,'Entry capacity'!$A$12:$I$30,6,FALSE),0))</f>
        <v>671.41526240805206</v>
      </c>
      <c r="G362" s="52">
        <f t="array" ref="G362">SUMPRODUCT('Distance Matrix_ex'!$B97:$T97,TRANSPOSE('Entry capacity'!G$12:G$30))/(SUM('Entry capacity'!$G$12:$G$30)-IFERROR(VLOOKUP($A362,'Entry capacity'!$A$12:$I$30,7,FALSE),0))</f>
        <v>672.40929146341341</v>
      </c>
      <c r="H362" s="52">
        <f t="array" ref="H362">SUMPRODUCT('Distance Matrix_ex'!$B97:$T97,TRANSPOSE('Entry capacity'!H$12:H$30))/(SUM('Entry capacity'!$H$12:$H$30)-IFERROR(VLOOKUP($A362,'Entry capacity'!$A$12:$I$30,8,FALSE),0))</f>
        <v>677.18395515244845</v>
      </c>
      <c r="I362" s="57">
        <f t="array" ref="I362">SUMPRODUCT('Distance Matrix_ex'!$B97:$T97,TRANSPOSE('Entry capacity'!I$12:I$30))/(SUM('Entry capacity'!$I$12:$I$30)-IFERROR(VLOOKUP($A362,'Entry capacity'!$A$12:$I$30,9,FALSE),0))</f>
        <v>687.23974686950237</v>
      </c>
    </row>
    <row r="363" spans="1:9" s="5" customFormat="1" ht="15" customHeight="1" x14ac:dyDescent="0.25">
      <c r="A363" s="46" t="str">
        <f t="shared" ref="A363:B363" si="87">A98</f>
        <v>7B_Santa Margarita</v>
      </c>
      <c r="B363" s="4" t="str">
        <f t="shared" si="87"/>
        <v>Salida Nacional / National exit</v>
      </c>
      <c r="C363" s="52">
        <f t="array" ref="C363">SUMPRODUCT('Distance Matrix_ex'!$B98:$T98,TRANSPOSE('Entry capacity'!C$12:C$30))/(SUM('Entry capacity'!$C$12:$C$30)-IFERROR(VLOOKUP($A363,'Entry capacity'!$A$12:$I$30,3,FALSE),0))</f>
        <v>682.2673256142333</v>
      </c>
      <c r="D363" s="52">
        <f t="array" ref="D363">SUMPRODUCT('Distance Matrix_ex'!$B98:$T98,TRANSPOSE('Entry capacity'!D$12:D$30))/(SUM('Entry capacity'!$D$12:$D$30)-IFERROR(VLOOKUP($A363,'Entry capacity'!$A$12:$I$30,4,FALSE),0))</f>
        <v>676.88837997076655</v>
      </c>
      <c r="E363" s="52">
        <f t="array" ref="E363">SUMPRODUCT('Distance Matrix_ex'!$B98:$T98,TRANSPOSE('Entry capacity'!E$12:E$30))/(SUM('Entry capacity'!$E$12:$E$30)-IFERROR(VLOOKUP($A363,'Entry capacity'!$A$12:$I$30,5,FALSE),0))</f>
        <v>671.64666565284642</v>
      </c>
      <c r="F363" s="52">
        <f t="array" ref="F363">SUMPRODUCT('Distance Matrix_ex'!$B98:$T98,TRANSPOSE('Entry capacity'!F$12:F$30))/(SUM('Entry capacity'!$F$12:$F$30)-IFERROR(VLOOKUP($A363,'Entry capacity'!$A$12:$I$30,6,FALSE),0))</f>
        <v>667.76960016920123</v>
      </c>
      <c r="G363" s="52">
        <f t="array" ref="G363">SUMPRODUCT('Distance Matrix_ex'!$B98:$T98,TRANSPOSE('Entry capacity'!G$12:G$30))/(SUM('Entry capacity'!$G$12:$G$30)-IFERROR(VLOOKUP($A363,'Entry capacity'!$A$12:$I$30,7,FALSE),0))</f>
        <v>668.73880223848232</v>
      </c>
      <c r="H363" s="52">
        <f t="array" ref="H363">SUMPRODUCT('Distance Matrix_ex'!$B98:$T98,TRANSPOSE('Entry capacity'!H$12:H$30))/(SUM('Entry capacity'!$H$12:$H$30)-IFERROR(VLOOKUP($A363,'Entry capacity'!$A$12:$I$30,8,FALSE),0))</f>
        <v>673.45593466101695</v>
      </c>
      <c r="I363" s="57">
        <f t="array" ref="I363">SUMPRODUCT('Distance Matrix_ex'!$B98:$T98,TRANSPOSE('Entry capacity'!I$12:I$30))/(SUM('Entry capacity'!$I$12:$I$30)-IFERROR(VLOOKUP($A363,'Entry capacity'!$A$12:$I$30,9,FALSE),0))</f>
        <v>683.39296534851667</v>
      </c>
    </row>
    <row r="364" spans="1:9" s="5" customFormat="1" ht="15" customHeight="1" x14ac:dyDescent="0.25">
      <c r="A364" s="46" t="str">
        <f t="shared" ref="A364:B364" si="88">A99</f>
        <v>A1_Sabiñanigo</v>
      </c>
      <c r="B364" s="4" t="str">
        <f t="shared" si="88"/>
        <v>Salida Nacional / National exit</v>
      </c>
      <c r="C364" s="52">
        <f t="array" ref="C364">SUMPRODUCT('Distance Matrix_ex'!$B99:$T99,TRANSPOSE('Entry capacity'!C$12:C$30))/(SUM('Entry capacity'!$C$12:$C$30)-IFERROR(VLOOKUP($A364,'Entry capacity'!$A$12:$I$30,3,FALSE),0))</f>
        <v>743.8148646965642</v>
      </c>
      <c r="D364" s="52">
        <f t="array" ref="D364">SUMPRODUCT('Distance Matrix_ex'!$B99:$T99,TRANSPOSE('Entry capacity'!D$12:D$30))/(SUM('Entry capacity'!$D$12:$D$30)-IFERROR(VLOOKUP($A364,'Entry capacity'!$A$12:$I$30,4,FALSE),0))</f>
        <v>744.83371724334552</v>
      </c>
      <c r="E364" s="52">
        <f t="array" ref="E364">SUMPRODUCT('Distance Matrix_ex'!$B99:$T99,TRANSPOSE('Entry capacity'!E$12:E$30))/(SUM('Entry capacity'!$E$12:$E$30)-IFERROR(VLOOKUP($A364,'Entry capacity'!$A$12:$I$30,5,FALSE),0))</f>
        <v>745.9669395384368</v>
      </c>
      <c r="F364" s="52">
        <f t="array" ref="F364">SUMPRODUCT('Distance Matrix_ex'!$B99:$T99,TRANSPOSE('Entry capacity'!F$12:F$30))/(SUM('Entry capacity'!$F$12:$F$30)-IFERROR(VLOOKUP($A364,'Entry capacity'!$A$12:$I$30,6,FALSE),0))</f>
        <v>748.59967847047847</v>
      </c>
      <c r="G364" s="52">
        <f t="array" ref="G364">SUMPRODUCT('Distance Matrix_ex'!$B99:$T99,TRANSPOSE('Entry capacity'!G$12:G$30))/(SUM('Entry capacity'!$G$12:$G$30)-IFERROR(VLOOKUP($A364,'Entry capacity'!$A$12:$I$30,7,FALSE),0))</f>
        <v>749.60294860861347</v>
      </c>
      <c r="H364" s="52">
        <f t="array" ref="H364">SUMPRODUCT('Distance Matrix_ex'!$B99:$T99,TRANSPOSE('Entry capacity'!H$12:H$30))/(SUM('Entry capacity'!$H$12:$H$30)-IFERROR(VLOOKUP($A364,'Entry capacity'!$A$12:$I$30,8,FALSE),0))</f>
        <v>751.14904296088537</v>
      </c>
      <c r="I364" s="57">
        <f t="array" ref="I364">SUMPRODUCT('Distance Matrix_ex'!$B99:$T99,TRANSPOSE('Entry capacity'!I$12:I$30))/(SUM('Entry capacity'!$I$12:$I$30)-IFERROR(VLOOKUP($A364,'Entry capacity'!$A$12:$I$30,9,FALSE),0))</f>
        <v>754.74422845506706</v>
      </c>
    </row>
    <row r="365" spans="1:9" s="5" customFormat="1" ht="15" customHeight="1" x14ac:dyDescent="0.25">
      <c r="A365" s="46" t="str">
        <f t="shared" ref="A365:B365" si="89">A100</f>
        <v>A10_Zaragoza</v>
      </c>
      <c r="B365" s="4" t="str">
        <f t="shared" si="89"/>
        <v>Salida Nacional / National exit</v>
      </c>
      <c r="C365" s="52">
        <f t="array" ref="C365">SUMPRODUCT('Distance Matrix_ex'!$B100:$T100,TRANSPOSE('Entry capacity'!C$12:C$30))/(SUM('Entry capacity'!$C$12:$C$30)-IFERROR(VLOOKUP($A365,'Entry capacity'!$A$12:$I$30,3,FALSE),0))</f>
        <v>626.02631795795185</v>
      </c>
      <c r="D365" s="52">
        <f t="array" ref="D365">SUMPRODUCT('Distance Matrix_ex'!$B100:$T100,TRANSPOSE('Entry capacity'!D$12:D$30))/(SUM('Entry capacity'!$D$12:$D$30)-IFERROR(VLOOKUP($A365,'Entry capacity'!$A$12:$I$30,4,FALSE),0))</f>
        <v>627.0811718622839</v>
      </c>
      <c r="E365" s="52">
        <f t="array" ref="E365">SUMPRODUCT('Distance Matrix_ex'!$B100:$T100,TRANSPOSE('Entry capacity'!E$12:E$30))/(SUM('Entry capacity'!$E$12:$E$30)-IFERROR(VLOOKUP($A365,'Entry capacity'!$A$12:$I$30,5,FALSE),0))</f>
        <v>628.6300990267606</v>
      </c>
      <c r="F365" s="52">
        <f t="array" ref="F365">SUMPRODUCT('Distance Matrix_ex'!$B100:$T100,TRANSPOSE('Entry capacity'!F$12:F$30))/(SUM('Entry capacity'!$F$12:$F$30)-IFERROR(VLOOKUP($A365,'Entry capacity'!$A$12:$I$30,6,FALSE),0))</f>
        <v>631.44805419143358</v>
      </c>
      <c r="G365" s="52">
        <f t="array" ref="G365">SUMPRODUCT('Distance Matrix_ex'!$B100:$T100,TRANSPOSE('Entry capacity'!G$12:G$30))/(SUM('Entry capacity'!$G$12:$G$30)-IFERROR(VLOOKUP($A365,'Entry capacity'!$A$12:$I$30,7,FALSE),0))</f>
        <v>632.66117056032101</v>
      </c>
      <c r="H365" s="52">
        <f t="array" ref="H365">SUMPRODUCT('Distance Matrix_ex'!$B100:$T100,TRANSPOSE('Entry capacity'!H$12:H$30))/(SUM('Entry capacity'!$H$12:$H$30)-IFERROR(VLOOKUP($A365,'Entry capacity'!$A$12:$I$30,8,FALSE),0))</f>
        <v>634.41278070032217</v>
      </c>
      <c r="I365" s="57">
        <f t="array" ref="I365">SUMPRODUCT('Distance Matrix_ex'!$B100:$T100,TRANSPOSE('Entry capacity'!I$12:I$30))/(SUM('Entry capacity'!$I$12:$I$30)-IFERROR(VLOOKUP($A365,'Entry capacity'!$A$12:$I$30,9,FALSE),0))</f>
        <v>638.34887404638312</v>
      </c>
    </row>
    <row r="366" spans="1:9" s="5" customFormat="1" ht="15" customHeight="1" x14ac:dyDescent="0.25">
      <c r="A366" s="46" t="str">
        <f t="shared" ref="A366:B366" si="90">A101</f>
        <v>A36 Barcelona</v>
      </c>
      <c r="B366" s="4" t="str">
        <f t="shared" si="90"/>
        <v>Salida Nacional / National exit</v>
      </c>
      <c r="C366" s="52">
        <f t="array" ref="C366">SUMPRODUCT('Distance Matrix_ex'!$B101:$T101,TRANSPOSE('Entry capacity'!C$12:C$30))/(SUM('Entry capacity'!$C$12:$C$30)-IFERROR(VLOOKUP($A366,'Entry capacity'!$A$12:$I$30,3,FALSE),0))</f>
        <v>738.38421993270356</v>
      </c>
      <c r="D366" s="52">
        <f t="array" ref="D366">SUMPRODUCT('Distance Matrix_ex'!$B101:$T101,TRANSPOSE('Entry capacity'!D$12:D$30))/(SUM('Entry capacity'!$D$12:$D$30)-IFERROR(VLOOKUP($A366,'Entry capacity'!$A$12:$I$30,4,FALSE),0))</f>
        <v>732.61603114148113</v>
      </c>
      <c r="E366" s="52">
        <f t="array" ref="E366">SUMPRODUCT('Distance Matrix_ex'!$B101:$T101,TRANSPOSE('Entry capacity'!E$12:E$30))/(SUM('Entry capacity'!$E$12:$E$30)-IFERROR(VLOOKUP($A366,'Entry capacity'!$A$12:$I$30,5,FALSE),0))</f>
        <v>727.22916147593605</v>
      </c>
      <c r="F366" s="52">
        <f t="array" ref="F366">SUMPRODUCT('Distance Matrix_ex'!$B101:$T101,TRANSPOSE('Entry capacity'!F$12:F$30))/(SUM('Entry capacity'!$F$12:$F$30)-IFERROR(VLOOKUP($A366,'Entry capacity'!$A$12:$I$30,6,FALSE),0))</f>
        <v>723.30996792616702</v>
      </c>
      <c r="G366" s="52">
        <f t="array" ref="G366">SUMPRODUCT('Distance Matrix_ex'!$B101:$T101,TRANSPOSE('Entry capacity'!G$12:G$30))/(SUM('Entry capacity'!$G$12:$G$30)-IFERROR(VLOOKUP($A366,'Entry capacity'!$A$12:$I$30,7,FALSE),0))</f>
        <v>724.56691573391902</v>
      </c>
      <c r="H366" s="52">
        <f t="array" ref="H366">SUMPRODUCT('Distance Matrix_ex'!$B101:$T101,TRANSPOSE('Entry capacity'!H$12:H$30))/(SUM('Entry capacity'!$H$12:$H$30)-IFERROR(VLOOKUP($A366,'Entry capacity'!$A$12:$I$30,8,FALSE),0))</f>
        <v>729.95083778250728</v>
      </c>
      <c r="I366" s="57">
        <f t="array" ref="I366">SUMPRODUCT('Distance Matrix_ex'!$B101:$T101,TRANSPOSE('Entry capacity'!I$12:I$30))/(SUM('Entry capacity'!$I$12:$I$30)-IFERROR(VLOOKUP($A366,'Entry capacity'!$A$12:$I$30,9,FALSE),0))</f>
        <v>741.26431344164519</v>
      </c>
    </row>
    <row r="367" spans="1:9" s="5" customFormat="1" ht="15" customHeight="1" x14ac:dyDescent="0.25">
      <c r="A367" s="46" t="str">
        <f t="shared" ref="A367:B367" si="91">A102</f>
        <v>A5A_Gurrea Gallego</v>
      </c>
      <c r="B367" s="4" t="str">
        <f t="shared" si="91"/>
        <v>Salida Nacional / National exit</v>
      </c>
      <c r="C367" s="52">
        <f t="array" ref="C367">SUMPRODUCT('Distance Matrix_ex'!$B102:$T102,TRANSPOSE('Entry capacity'!C$12:C$30))/(SUM('Entry capacity'!$C$12:$C$30)-IFERROR(VLOOKUP($A367,'Entry capacity'!$A$12:$I$30,3,FALSE),0))</f>
        <v>681.36598421983024</v>
      </c>
      <c r="D367" s="52">
        <f t="array" ref="D367">SUMPRODUCT('Distance Matrix_ex'!$B102:$T102,TRANSPOSE('Entry capacity'!D$12:D$30))/(SUM('Entry capacity'!$D$12:$D$30)-IFERROR(VLOOKUP($A367,'Entry capacity'!$A$12:$I$30,4,FALSE),0))</f>
        <v>682.4039238895698</v>
      </c>
      <c r="E367" s="52">
        <f t="array" ref="E367">SUMPRODUCT('Distance Matrix_ex'!$B102:$T102,TRANSPOSE('Entry capacity'!E$12:E$30))/(SUM('Entry capacity'!$E$12:$E$30)-IFERROR(VLOOKUP($A367,'Entry capacity'!$A$12:$I$30,5,FALSE),0))</f>
        <v>683.75754370564812</v>
      </c>
      <c r="F367" s="52">
        <f t="array" ref="F367">SUMPRODUCT('Distance Matrix_ex'!$B102:$T102,TRANSPOSE('Entry capacity'!F$12:F$30))/(SUM('Entry capacity'!$F$12:$F$30)-IFERROR(VLOOKUP($A367,'Entry capacity'!$A$12:$I$30,6,FALSE),0))</f>
        <v>686.48848018485535</v>
      </c>
      <c r="G367" s="52">
        <f t="array" ref="G367">SUMPRODUCT('Distance Matrix_ex'!$B102:$T102,TRANSPOSE('Entry capacity'!G$12:G$30))/(SUM('Entry capacity'!$G$12:$G$30)-IFERROR(VLOOKUP($A367,'Entry capacity'!$A$12:$I$30,7,FALSE),0))</f>
        <v>687.60300615002632</v>
      </c>
      <c r="H367" s="52">
        <f t="array" ref="H367">SUMPRODUCT('Distance Matrix_ex'!$B102:$T102,TRANSPOSE('Entry capacity'!H$12:H$30))/(SUM('Entry capacity'!$H$12:$H$30)-IFERROR(VLOOKUP($A367,'Entry capacity'!$A$12:$I$30,8,FALSE),0))</f>
        <v>689.2580604242886</v>
      </c>
      <c r="I367" s="57">
        <f t="array" ref="I367">SUMPRODUCT('Distance Matrix_ex'!$B102:$T102,TRANSPOSE('Entry capacity'!I$12:I$30))/(SUM('Entry capacity'!$I$12:$I$30)-IFERROR(VLOOKUP($A367,'Entry capacity'!$A$12:$I$30,9,FALSE),0))</f>
        <v>693.03398771625143</v>
      </c>
    </row>
    <row r="368" spans="1:9" s="5" customFormat="1" ht="15" customHeight="1" x14ac:dyDescent="0.25">
      <c r="A368" s="46" t="str">
        <f t="shared" ref="A368:B368" si="92">A103</f>
        <v>A6_Zuera</v>
      </c>
      <c r="B368" s="4" t="str">
        <f t="shared" si="92"/>
        <v>Salida Nacional / National exit</v>
      </c>
      <c r="C368" s="52">
        <f t="array" ref="C368">SUMPRODUCT('Distance Matrix_ex'!$B103:$T103,TRANSPOSE('Entry capacity'!C$12:C$30))/(SUM('Entry capacity'!$C$12:$C$30)-IFERROR(VLOOKUP($A368,'Entry capacity'!$A$12:$I$30,3,FALSE),0))</f>
        <v>667.6618269375972</v>
      </c>
      <c r="D368" s="52">
        <f t="array" ref="D368">SUMPRODUCT('Distance Matrix_ex'!$B103:$T103,TRANSPOSE('Entry capacity'!D$12:D$30))/(SUM('Entry capacity'!$D$12:$D$30)-IFERROR(VLOOKUP($A368,'Entry capacity'!$A$12:$I$30,4,FALSE),0))</f>
        <v>668.7039552002002</v>
      </c>
      <c r="E368" s="52">
        <f t="array" ref="E368">SUMPRODUCT('Distance Matrix_ex'!$B103:$T103,TRANSPOSE('Entry capacity'!E$12:E$30))/(SUM('Entry capacity'!$E$12:$E$30)-IFERROR(VLOOKUP($A368,'Entry capacity'!$A$12:$I$30,5,FALSE),0))</f>
        <v>670.10594037157648</v>
      </c>
      <c r="F368" s="52">
        <f t="array" ref="F368">SUMPRODUCT('Distance Matrix_ex'!$B103:$T103,TRANSPOSE('Entry capacity'!F$12:F$30))/(SUM('Entry capacity'!$F$12:$F$30)-IFERROR(VLOOKUP($A368,'Entry capacity'!$A$12:$I$30,6,FALSE),0))</f>
        <v>672.85842591012351</v>
      </c>
      <c r="G368" s="52">
        <f t="array" ref="G368">SUMPRODUCT('Distance Matrix_ex'!$B103:$T103,TRANSPOSE('Entry capacity'!G$12:G$30))/(SUM('Entry capacity'!$G$12:$G$30)-IFERROR(VLOOKUP($A368,'Entry capacity'!$A$12:$I$30,7,FALSE),0))</f>
        <v>673.99736652197214</v>
      </c>
      <c r="H368" s="52">
        <f t="array" ref="H368">SUMPRODUCT('Distance Matrix_ex'!$B103:$T103,TRANSPOSE('Entry capacity'!H$12:H$30))/(SUM('Entry capacity'!$H$12:$H$30)-IFERROR(VLOOKUP($A368,'Entry capacity'!$A$12:$I$30,8,FALSE),0))</f>
        <v>675.67633161572417</v>
      </c>
      <c r="I368" s="57">
        <f t="array" ref="I368">SUMPRODUCT('Distance Matrix_ex'!$B103:$T103,TRANSPOSE('Entry capacity'!I$12:I$30))/(SUM('Entry capacity'!$I$12:$I$30)-IFERROR(VLOOKUP($A368,'Entry capacity'!$A$12:$I$30,9,FALSE),0))</f>
        <v>679.49192197298726</v>
      </c>
    </row>
    <row r="369" spans="1:9" s="5" customFormat="1" ht="15" customHeight="1" x14ac:dyDescent="0.25">
      <c r="A369" s="46" t="str">
        <f t="shared" ref="A369:B369" si="93">A104</f>
        <v>A7_Villanueva de Gallego</v>
      </c>
      <c r="B369" s="4" t="str">
        <f t="shared" si="93"/>
        <v>Salida Nacional / National exit</v>
      </c>
      <c r="C369" s="52">
        <f t="array" ref="C369">SUMPRODUCT('Distance Matrix_ex'!$B104:$T104,TRANSPOSE('Entry capacity'!C$12:C$30))/(SUM('Entry capacity'!$C$12:$C$30)-IFERROR(VLOOKUP($A369,'Entry capacity'!$A$12:$I$30,3,FALSE),0))</f>
        <v>653.21645688409387</v>
      </c>
      <c r="D369" s="52">
        <f t="array" ref="D369">SUMPRODUCT('Distance Matrix_ex'!$B104:$T104,TRANSPOSE('Entry capacity'!D$12:D$30))/(SUM('Entry capacity'!$D$12:$D$30)-IFERROR(VLOOKUP($A369,'Entry capacity'!$A$12:$I$30,4,FALSE),0))</f>
        <v>654.26300028676451</v>
      </c>
      <c r="E369" s="52">
        <f t="array" ref="E369">SUMPRODUCT('Distance Matrix_ex'!$B104:$T104,TRANSPOSE('Entry capacity'!E$12:E$30))/(SUM('Entry capacity'!$E$12:$E$30)-IFERROR(VLOOKUP($A369,'Entry capacity'!$A$12:$I$30,5,FALSE),0))</f>
        <v>655.71596673635167</v>
      </c>
      <c r="F369" s="52">
        <f t="array" ref="F369">SUMPRODUCT('Distance Matrix_ex'!$B104:$T104,TRANSPOSE('Entry capacity'!F$12:F$30))/(SUM('Entry capacity'!$F$12:$F$30)-IFERROR(VLOOKUP($A369,'Entry capacity'!$A$12:$I$30,6,FALSE),0))</f>
        <v>658.49116685194667</v>
      </c>
      <c r="G369" s="52">
        <f t="array" ref="G369">SUMPRODUCT('Distance Matrix_ex'!$B104:$T104,TRANSPOSE('Entry capacity'!G$12:G$30))/(SUM('Entry capacity'!$G$12:$G$30)-IFERROR(VLOOKUP($A369,'Entry capacity'!$A$12:$I$30,7,FALSE),0))</f>
        <v>659.65584261837091</v>
      </c>
      <c r="H369" s="52">
        <f t="array" ref="H369">SUMPRODUCT('Distance Matrix_ex'!$B104:$T104,TRANSPOSE('Entry capacity'!H$12:H$30))/(SUM('Entry capacity'!$H$12:$H$30)-IFERROR(VLOOKUP($A369,'Entry capacity'!$A$12:$I$30,8,FALSE),0))</f>
        <v>661.36001178915569</v>
      </c>
      <c r="I369" s="57">
        <f t="array" ref="I369">SUMPRODUCT('Distance Matrix_ex'!$B104:$T104,TRANSPOSE('Entry capacity'!I$12:I$30))/(SUM('Entry capacity'!$I$12:$I$30)-IFERROR(VLOOKUP($A369,'Entry capacity'!$A$12:$I$30,9,FALSE),0))</f>
        <v>665.21741045640215</v>
      </c>
    </row>
    <row r="370" spans="1:9" s="5" customFormat="1" ht="15" customHeight="1" x14ac:dyDescent="0.25">
      <c r="A370" s="46" t="str">
        <f t="shared" ref="A370:B370" si="94">A105</f>
        <v>A8_Zorongo</v>
      </c>
      <c r="B370" s="4" t="str">
        <f t="shared" si="94"/>
        <v>Salida Nacional / National exit</v>
      </c>
      <c r="C370" s="52">
        <f t="array" ref="C370">SUMPRODUCT('Distance Matrix_ex'!$B105:$T105,TRANSPOSE('Entry capacity'!C$12:C$30))/(SUM('Entry capacity'!$C$12:$C$30)-IFERROR(VLOOKUP($A370,'Entry capacity'!$A$12:$I$30,3,FALSE),0))</f>
        <v>648.49353871340804</v>
      </c>
      <c r="D370" s="52">
        <f t="array" ref="D370">SUMPRODUCT('Distance Matrix_ex'!$B105:$T105,TRANSPOSE('Entry capacity'!D$12:D$30))/(SUM('Entry capacity'!$D$12:$D$30)-IFERROR(VLOOKUP($A370,'Entry capacity'!$A$12:$I$30,4,FALSE),0))</f>
        <v>649.54152564747858</v>
      </c>
      <c r="E370" s="52">
        <f t="array" ref="E370">SUMPRODUCT('Distance Matrix_ex'!$B105:$T105,TRANSPOSE('Entry capacity'!E$12:E$30))/(SUM('Entry capacity'!$E$12:$E$30)-IFERROR(VLOOKUP($A370,'Entry capacity'!$A$12:$I$30,5,FALSE),0))</f>
        <v>651.01116044161722</v>
      </c>
      <c r="F370" s="52">
        <f t="array" ref="F370">SUMPRODUCT('Distance Matrix_ex'!$B105:$T105,TRANSPOSE('Entry capacity'!F$12:F$30))/(SUM('Entry capacity'!$F$12:$F$30)-IFERROR(VLOOKUP($A370,'Entry capacity'!$A$12:$I$30,6,FALSE),0))</f>
        <v>653.79378709514674</v>
      </c>
      <c r="G370" s="52">
        <f t="array" ref="G370">SUMPRODUCT('Distance Matrix_ex'!$B105:$T105,TRANSPOSE('Entry capacity'!G$12:G$30))/(SUM('Entry capacity'!$G$12:$G$30)-IFERROR(VLOOKUP($A370,'Entry capacity'!$A$12:$I$30,7,FALSE),0))</f>
        <v>654.96687697825462</v>
      </c>
      <c r="H370" s="52">
        <f t="array" ref="H370">SUMPRODUCT('Distance Matrix_ex'!$B105:$T105,TRANSPOSE('Entry capacity'!H$12:H$30))/(SUM('Entry capacity'!$H$12:$H$30)-IFERROR(VLOOKUP($A370,'Entry capacity'!$A$12:$I$30,8,FALSE),0))</f>
        <v>656.67928662975771</v>
      </c>
      <c r="I370" s="57">
        <f t="array" ref="I370">SUMPRODUCT('Distance Matrix_ex'!$B105:$T105,TRANSPOSE('Entry capacity'!I$12:I$30))/(SUM('Entry capacity'!$I$12:$I$30)-IFERROR(VLOOKUP($A370,'Entry capacity'!$A$12:$I$30,9,FALSE),0))</f>
        <v>660.55035453677965</v>
      </c>
    </row>
    <row r="371" spans="1:9" s="5" customFormat="1" ht="15" customHeight="1" x14ac:dyDescent="0.25">
      <c r="A371" s="46" t="str">
        <f t="shared" ref="A371:B371" si="95">A106</f>
        <v>A9_Juslibol</v>
      </c>
      <c r="B371" s="4" t="str">
        <f t="shared" si="95"/>
        <v>Salida Nacional / National exit</v>
      </c>
      <c r="C371" s="52">
        <f t="array" ref="C371">SUMPRODUCT('Distance Matrix_ex'!$B106:$T106,TRANSPOSE('Entry capacity'!C$12:C$30))/(SUM('Entry capacity'!$C$12:$C$30)-IFERROR(VLOOKUP($A371,'Entry capacity'!$A$12:$I$30,3,FALSE),0))</f>
        <v>640.77752350446326</v>
      </c>
      <c r="D371" s="52">
        <f t="array" ref="D371">SUMPRODUCT('Distance Matrix_ex'!$B106:$T106,TRANSPOSE('Entry capacity'!D$12:D$30))/(SUM('Entry capacity'!$D$12:$D$30)-IFERROR(VLOOKUP($A371,'Entry capacity'!$A$12:$I$30,4,FALSE),0))</f>
        <v>641.82786879195714</v>
      </c>
      <c r="E371" s="52">
        <f t="array" ref="E371">SUMPRODUCT('Distance Matrix_ex'!$B106:$T106,TRANSPOSE('Entry capacity'!E$12:E$30))/(SUM('Entry capacity'!$E$12:$E$30)-IFERROR(VLOOKUP($A371,'Entry capacity'!$A$12:$I$30,5,FALSE),0))</f>
        <v>643.32473530924221</v>
      </c>
      <c r="F371" s="52">
        <f t="array" ref="F371">SUMPRODUCT('Distance Matrix_ex'!$B106:$T106,TRANSPOSE('Entry capacity'!F$12:F$30))/(SUM('Entry capacity'!$F$12:$F$30)-IFERROR(VLOOKUP($A371,'Entry capacity'!$A$12:$I$30,6,FALSE),0))</f>
        <v>646.11949498680065</v>
      </c>
      <c r="G371" s="52">
        <f t="array" ref="G371">SUMPRODUCT('Distance Matrix_ex'!$B106:$T106,TRANSPOSE('Entry capacity'!G$12:G$30))/(SUM('Entry capacity'!$G$12:$G$30)-IFERROR(VLOOKUP($A371,'Entry capacity'!$A$12:$I$30,7,FALSE),0))</f>
        <v>647.30633133977244</v>
      </c>
      <c r="H371" s="52">
        <f t="array" ref="H371">SUMPRODUCT('Distance Matrix_ex'!$B106:$T106,TRANSPOSE('Entry capacity'!H$12:H$30))/(SUM('Entry capacity'!$H$12:$H$30)-IFERROR(VLOOKUP($A371,'Entry capacity'!$A$12:$I$30,8,FALSE),0))</f>
        <v>649.03220378530511</v>
      </c>
      <c r="I371" s="57">
        <f t="array" ref="I371">SUMPRODUCT('Distance Matrix_ex'!$B106:$T106,TRANSPOSE('Entry capacity'!I$12:I$30))/(SUM('Entry capacity'!$I$12:$I$30)-IFERROR(VLOOKUP($A371,'Entry capacity'!$A$12:$I$30,9,FALSE),0))</f>
        <v>652.92560366128998</v>
      </c>
    </row>
    <row r="372" spans="1:9" s="5" customFormat="1" ht="15" customHeight="1" x14ac:dyDescent="0.25">
      <c r="A372" s="46" t="str">
        <f t="shared" ref="A372:B372" si="96">A107</f>
        <v>A9A_Ramal Utebo-Sobradiel</v>
      </c>
      <c r="B372" s="4" t="str">
        <f t="shared" si="96"/>
        <v>Salida Nacional / National exit</v>
      </c>
      <c r="C372" s="52">
        <f t="array" ref="C372">SUMPRODUCT('Distance Matrix_ex'!$B107:$T107,TRANSPOSE('Entry capacity'!C$12:C$30))/(SUM('Entry capacity'!$C$12:$C$30)-IFERROR(VLOOKUP($A372,'Entry capacity'!$A$12:$I$30,3,FALSE),0))</f>
        <v>639.11685625739835</v>
      </c>
      <c r="D372" s="52">
        <f t="array" ref="D372">SUMPRODUCT('Distance Matrix_ex'!$B107:$T107,TRANSPOSE('Entry capacity'!D$12:D$30))/(SUM('Entry capacity'!$D$12:$D$30)-IFERROR(VLOOKUP($A372,'Entry capacity'!$A$12:$I$30,4,FALSE),0))</f>
        <v>640.167709117801</v>
      </c>
      <c r="E372" s="52">
        <f t="array" ref="E372">SUMPRODUCT('Distance Matrix_ex'!$B107:$T107,TRANSPOSE('Entry capacity'!E$12:E$30))/(SUM('Entry capacity'!$E$12:$E$30)-IFERROR(VLOOKUP($A372,'Entry capacity'!$A$12:$I$30,5,FALSE),0))</f>
        <v>641.67043653990368</v>
      </c>
      <c r="F372" s="52">
        <f t="array" ref="F372">SUMPRODUCT('Distance Matrix_ex'!$B107:$T107,TRANSPOSE('Entry capacity'!F$12:F$30))/(SUM('Entry capacity'!$F$12:$F$30)-IFERROR(VLOOKUP($A372,'Entry capacity'!$A$12:$I$30,6,FALSE),0))</f>
        <v>644.46780752849088</v>
      </c>
      <c r="G372" s="52">
        <f t="array" ref="G372">SUMPRODUCT('Distance Matrix_ex'!$B107:$T107,TRANSPOSE('Entry capacity'!G$12:G$30))/(SUM('Entry capacity'!$G$12:$G$30)-IFERROR(VLOOKUP($A372,'Entry capacity'!$A$12:$I$30,7,FALSE),0))</f>
        <v>645.65760244383546</v>
      </c>
      <c r="H372" s="52">
        <f t="array" ref="H372">SUMPRODUCT('Distance Matrix_ex'!$B107:$T107,TRANSPOSE('Entry capacity'!H$12:H$30))/(SUM('Entry capacity'!$H$12:$H$30)-IFERROR(VLOOKUP($A372,'Entry capacity'!$A$12:$I$30,8,FALSE),0))</f>
        <v>647.3863723980553</v>
      </c>
      <c r="I372" s="57">
        <f t="array" ref="I372">SUMPRODUCT('Distance Matrix_ex'!$B107:$T107,TRANSPOSE('Entry capacity'!I$12:I$30))/(SUM('Entry capacity'!$I$12:$I$30)-IFERROR(VLOOKUP($A372,'Entry capacity'!$A$12:$I$30,9,FALSE),0))</f>
        <v>651.28457863696383</v>
      </c>
    </row>
    <row r="373" spans="1:9" s="5" customFormat="1" ht="15" customHeight="1" x14ac:dyDescent="0.25">
      <c r="A373" s="46" t="str">
        <f t="shared" ref="A373:B373" si="97">A108</f>
        <v>A9B_Zaragoza Plaza</v>
      </c>
      <c r="B373" s="4" t="str">
        <f t="shared" si="97"/>
        <v>Salida Nacional / National exit</v>
      </c>
      <c r="C373" s="52">
        <f t="array" ref="C373">SUMPRODUCT('Distance Matrix_ex'!$B108:$T108,TRANSPOSE('Entry capacity'!C$12:C$30))/(SUM('Entry capacity'!$C$12:$C$30)-IFERROR(VLOOKUP($A373,'Entry capacity'!$A$12:$I$30,3,FALSE),0))</f>
        <v>632.38652741445378</v>
      </c>
      <c r="D373" s="52">
        <f t="array" ref="D373">SUMPRODUCT('Distance Matrix_ex'!$B108:$T108,TRANSPOSE('Entry capacity'!D$12:D$30))/(SUM('Entry capacity'!$D$12:$D$30)-IFERROR(VLOOKUP($A373,'Entry capacity'!$A$12:$I$30,4,FALSE),0))</f>
        <v>633.43943735919822</v>
      </c>
      <c r="E373" s="52">
        <f t="array" ref="E373">SUMPRODUCT('Distance Matrix_ex'!$B108:$T108,TRANSPOSE('Entry capacity'!E$12:E$30))/(SUM('Entry capacity'!$E$12:$E$30)-IFERROR(VLOOKUP($A373,'Entry capacity'!$A$12:$I$30,5,FALSE),0))</f>
        <v>634.96591777384583</v>
      </c>
      <c r="F373" s="52">
        <f t="array" ref="F373">SUMPRODUCT('Distance Matrix_ex'!$B108:$T108,TRANSPOSE('Entry capacity'!F$12:F$30))/(SUM('Entry capacity'!$F$12:$F$30)-IFERROR(VLOOKUP($A373,'Entry capacity'!$A$12:$I$30,6,FALSE),0))</f>
        <v>637.77387184701286</v>
      </c>
      <c r="G373" s="52">
        <f t="array" ref="G373">SUMPRODUCT('Distance Matrix_ex'!$B108:$T108,TRANSPOSE('Entry capacity'!G$12:G$30))/(SUM('Entry capacity'!$G$12:$G$30)-IFERROR(VLOOKUP($A373,'Entry capacity'!$A$12:$I$30,7,FALSE),0))</f>
        <v>638.97565718229646</v>
      </c>
      <c r="H373" s="52">
        <f t="array" ref="H373">SUMPRODUCT('Distance Matrix_ex'!$B108:$T108,TRANSPOSE('Entry capacity'!H$12:H$30))/(SUM('Entry capacity'!$H$12:$H$30)-IFERROR(VLOOKUP($A373,'Entry capacity'!$A$12:$I$30,8,FALSE),0))</f>
        <v>640.71617011893818</v>
      </c>
      <c r="I373" s="57">
        <f t="array" ref="I373">SUMPRODUCT('Distance Matrix_ex'!$B108:$T108,TRANSPOSE('Entry capacity'!I$12:I$30))/(SUM('Entry capacity'!$I$12:$I$30)-IFERROR(VLOOKUP($A373,'Entry capacity'!$A$12:$I$30,9,FALSE),0))</f>
        <v>644.63385551784836</v>
      </c>
    </row>
    <row r="374" spans="1:9" s="5" customFormat="1" ht="15" customHeight="1" x14ac:dyDescent="0.25">
      <c r="A374" s="46" t="str">
        <f t="shared" ref="A374:B374" si="98">A109</f>
        <v>Abegondo (I15)</v>
      </c>
      <c r="B374" s="4" t="str">
        <f t="shared" si="98"/>
        <v>Salida Nacional / National exit</v>
      </c>
      <c r="C374" s="52">
        <f t="array" ref="C374">SUMPRODUCT('Distance Matrix_ex'!$B109:$T109,TRANSPOSE('Entry capacity'!C$12:C$30))/(SUM('Entry capacity'!$C$12:$C$30)-IFERROR(VLOOKUP($A374,'Entry capacity'!$A$12:$I$30,3,FALSE),0))</f>
        <v>1133.8488104590547</v>
      </c>
      <c r="D374" s="52">
        <f t="array" ref="D374">SUMPRODUCT('Distance Matrix_ex'!$B109:$T109,TRANSPOSE('Entry capacity'!D$12:D$30))/(SUM('Entry capacity'!$D$12:$D$30)-IFERROR(VLOOKUP($A374,'Entry capacity'!$A$12:$I$30,4,FALSE),0))</f>
        <v>1140.5128677639775</v>
      </c>
      <c r="E374" s="52">
        <f t="array" ref="E374">SUMPRODUCT('Distance Matrix_ex'!$B109:$T109,TRANSPOSE('Entry capacity'!E$12:E$30))/(SUM('Entry capacity'!$E$12:$E$30)-IFERROR(VLOOKUP($A374,'Entry capacity'!$A$12:$I$30,5,FALSE),0))</f>
        <v>1149.3022658335676</v>
      </c>
      <c r="F374" s="52">
        <f t="array" ref="F374">SUMPRODUCT('Distance Matrix_ex'!$B109:$T109,TRANSPOSE('Entry capacity'!F$12:F$30))/(SUM('Entry capacity'!$F$12:$F$30)-IFERROR(VLOOKUP($A374,'Entry capacity'!$A$12:$I$30,6,FALSE),0))</f>
        <v>1158.7899646431758</v>
      </c>
      <c r="G374" s="52">
        <f t="array" ref="G374">SUMPRODUCT('Distance Matrix_ex'!$B109:$T109,TRANSPOSE('Entry capacity'!G$12:G$30))/(SUM('Entry capacity'!$G$12:$G$30)-IFERROR(VLOOKUP($A374,'Entry capacity'!$A$12:$I$30,7,FALSE),0))</f>
        <v>1161.1348076212369</v>
      </c>
      <c r="H374" s="52">
        <f t="array" ref="H374">SUMPRODUCT('Distance Matrix_ex'!$B109:$T109,TRANSPOSE('Entry capacity'!H$12:H$30))/(SUM('Entry capacity'!$H$12:$H$30)-IFERROR(VLOOKUP($A374,'Entry capacity'!$A$12:$I$30,8,FALSE),0))</f>
        <v>1161.4818078942083</v>
      </c>
      <c r="I374" s="57">
        <f t="array" ref="I374">SUMPRODUCT('Distance Matrix_ex'!$B109:$T109,TRANSPOSE('Entry capacity'!I$12:I$30))/(SUM('Entry capacity'!$I$12:$I$30)-IFERROR(VLOOKUP($A374,'Entry capacity'!$A$12:$I$30,9,FALSE),0))</f>
        <v>1162.4111317124884</v>
      </c>
    </row>
    <row r="375" spans="1:9" s="5" customFormat="1" ht="15" customHeight="1" x14ac:dyDescent="0.25">
      <c r="A375" s="46" t="str">
        <f t="shared" ref="A375:B375" si="99">A110</f>
        <v>Andosilla</v>
      </c>
      <c r="B375" s="4" t="str">
        <f t="shared" si="99"/>
        <v>Salida Nacional / National exit</v>
      </c>
      <c r="C375" s="52">
        <f t="array" ref="C375">SUMPRODUCT('Distance Matrix_ex'!$B110:$T110,TRANSPOSE('Entry capacity'!C$12:C$30))/(SUM('Entry capacity'!$C$12:$C$30)-IFERROR(VLOOKUP($A375,'Entry capacity'!$A$12:$I$30,3,FALSE),0))</f>
        <v>611.17202338042171</v>
      </c>
      <c r="D375" s="52">
        <f t="array" ref="D375">SUMPRODUCT('Distance Matrix_ex'!$B110:$T110,TRANSPOSE('Entry capacity'!D$12:D$30))/(SUM('Entry capacity'!$D$12:$D$30)-IFERROR(VLOOKUP($A375,'Entry capacity'!$A$12:$I$30,4,FALSE),0))</f>
        <v>617.49186538902279</v>
      </c>
      <c r="E375" s="52">
        <f t="array" ref="E375">SUMPRODUCT('Distance Matrix_ex'!$B110:$T110,TRANSPOSE('Entry capacity'!E$12:E$30))/(SUM('Entry capacity'!$E$12:$E$30)-IFERROR(VLOOKUP($A375,'Entry capacity'!$A$12:$I$30,5,FALSE),0))</f>
        <v>625.25468907701236</v>
      </c>
      <c r="F375" s="52">
        <f t="array" ref="F375">SUMPRODUCT('Distance Matrix_ex'!$B110:$T110,TRANSPOSE('Entry capacity'!F$12:F$30))/(SUM('Entry capacity'!$F$12:$F$30)-IFERROR(VLOOKUP($A375,'Entry capacity'!$A$12:$I$30,6,FALSE),0))</f>
        <v>633.81850139580797</v>
      </c>
      <c r="G375" s="52">
        <f t="array" ref="G375">SUMPRODUCT('Distance Matrix_ex'!$B110:$T110,TRANSPOSE('Entry capacity'!G$12:G$30))/(SUM('Entry capacity'!$G$12:$G$30)-IFERROR(VLOOKUP($A375,'Entry capacity'!$A$12:$I$30,7,FALSE),0))</f>
        <v>635.59990372107177</v>
      </c>
      <c r="H375" s="52">
        <f t="array" ref="H375">SUMPRODUCT('Distance Matrix_ex'!$B110:$T110,TRANSPOSE('Entry capacity'!H$12:H$30))/(SUM('Entry capacity'!$H$12:$H$30)-IFERROR(VLOOKUP($A375,'Entry capacity'!$A$12:$I$30,8,FALSE),0))</f>
        <v>635.32397588016102</v>
      </c>
      <c r="I375" s="57">
        <f t="array" ref="I375">SUMPRODUCT('Distance Matrix_ex'!$B110:$T110,TRANSPOSE('Entry capacity'!I$12:I$30))/(SUM('Entry capacity'!$I$12:$I$30)-IFERROR(VLOOKUP($A375,'Entry capacity'!$A$12:$I$30,9,FALSE),0))</f>
        <v>635.02995341743258</v>
      </c>
    </row>
    <row r="376" spans="1:9" s="5" customFormat="1" ht="15" customHeight="1" x14ac:dyDescent="0.25">
      <c r="A376" s="46" t="str">
        <f t="shared" ref="A376:B376" si="100">A111</f>
        <v>B02_Briviesca</v>
      </c>
      <c r="B376" s="4" t="str">
        <f t="shared" si="100"/>
        <v>Salida Nacional / National exit</v>
      </c>
      <c r="C376" s="52">
        <f t="array" ref="C376">SUMPRODUCT('Distance Matrix_ex'!$B111:$T111,TRANSPOSE('Entry capacity'!C$12:C$30))/(SUM('Entry capacity'!$C$12:$C$30)-IFERROR(VLOOKUP($A376,'Entry capacity'!$A$12:$I$30,3,FALSE),0))</f>
        <v>603.45044481417176</v>
      </c>
      <c r="D376" s="52">
        <f t="array" ref="D376">SUMPRODUCT('Distance Matrix_ex'!$B111:$T111,TRANSPOSE('Entry capacity'!D$12:D$30))/(SUM('Entry capacity'!$D$12:$D$30)-IFERROR(VLOOKUP($A376,'Entry capacity'!$A$12:$I$30,4,FALSE),0))</f>
        <v>611.98032879052448</v>
      </c>
      <c r="E376" s="52">
        <f t="array" ref="E376">SUMPRODUCT('Distance Matrix_ex'!$B111:$T111,TRANSPOSE('Entry capacity'!E$12:E$30))/(SUM('Entry capacity'!$E$12:$E$30)-IFERROR(VLOOKUP($A376,'Entry capacity'!$A$12:$I$30,5,FALSE),0))</f>
        <v>622.64848723622822</v>
      </c>
      <c r="F376" s="52">
        <f t="array" ref="F376">SUMPRODUCT('Distance Matrix_ex'!$B111:$T111,TRANSPOSE('Entry capacity'!F$12:F$30))/(SUM('Entry capacity'!$F$12:$F$30)-IFERROR(VLOOKUP($A376,'Entry capacity'!$A$12:$I$30,6,FALSE),0))</f>
        <v>633.98779002969673</v>
      </c>
      <c r="G376" s="52">
        <f t="array" ref="G376">SUMPRODUCT('Distance Matrix_ex'!$B111:$T111,TRANSPOSE('Entry capacity'!G$12:G$30))/(SUM('Entry capacity'!$G$12:$G$30)-IFERROR(VLOOKUP($A376,'Entry capacity'!$A$12:$I$30,7,FALSE),0))</f>
        <v>636.3205566534773</v>
      </c>
      <c r="H376" s="52">
        <f t="array" ref="H376">SUMPRODUCT('Distance Matrix_ex'!$B111:$T111,TRANSPOSE('Entry capacity'!H$12:H$30))/(SUM('Entry capacity'!$H$12:$H$30)-IFERROR(VLOOKUP($A376,'Entry capacity'!$A$12:$I$30,8,FALSE),0))</f>
        <v>635.6845406057198</v>
      </c>
      <c r="I376" s="57">
        <f t="array" ref="I376">SUMPRODUCT('Distance Matrix_ex'!$B111:$T111,TRANSPOSE('Entry capacity'!I$12:I$30))/(SUM('Entry capacity'!$I$12:$I$30)-IFERROR(VLOOKUP($A376,'Entry capacity'!$A$12:$I$30,9,FALSE),0))</f>
        <v>634.62580950640802</v>
      </c>
    </row>
    <row r="377" spans="1:9" s="5" customFormat="1" ht="15" customHeight="1" x14ac:dyDescent="0.25">
      <c r="A377" s="46" t="str">
        <f t="shared" ref="A377:B377" si="101">A112</f>
        <v>B04_Burgos</v>
      </c>
      <c r="B377" s="4" t="str">
        <f t="shared" si="101"/>
        <v>Salida Nacional / National exit</v>
      </c>
      <c r="C377" s="52">
        <f t="array" ref="C377">SUMPRODUCT('Distance Matrix_ex'!$B112:$T112,TRANSPOSE('Entry capacity'!C$12:C$30))/(SUM('Entry capacity'!$C$12:$C$30)-IFERROR(VLOOKUP($A377,'Entry capacity'!$A$12:$I$30,3,FALSE),0))</f>
        <v>603.15298223880245</v>
      </c>
      <c r="D377" s="52">
        <f t="array" ref="D377">SUMPRODUCT('Distance Matrix_ex'!$B112:$T112,TRANSPOSE('Entry capacity'!D$12:D$30))/(SUM('Entry capacity'!$D$12:$D$30)-IFERROR(VLOOKUP($A377,'Entry capacity'!$A$12:$I$30,4,FALSE),0))</f>
        <v>611.10756604130984</v>
      </c>
      <c r="E377" s="52">
        <f t="array" ref="E377">SUMPRODUCT('Distance Matrix_ex'!$B112:$T112,TRANSPOSE('Entry capacity'!E$12:E$30))/(SUM('Entry capacity'!$E$12:$E$30)-IFERROR(VLOOKUP($A377,'Entry capacity'!$A$12:$I$30,5,FALSE),0))</f>
        <v>620.94654398489774</v>
      </c>
      <c r="F377" s="52">
        <f t="array" ref="F377">SUMPRODUCT('Distance Matrix_ex'!$B112:$T112,TRANSPOSE('Entry capacity'!F$12:F$30))/(SUM('Entry capacity'!$F$12:$F$30)-IFERROR(VLOOKUP($A377,'Entry capacity'!$A$12:$I$30,6,FALSE),0))</f>
        <v>631.36416569990411</v>
      </c>
      <c r="G377" s="52">
        <f t="array" ref="G377">SUMPRODUCT('Distance Matrix_ex'!$B112:$T112,TRANSPOSE('Entry capacity'!G$12:G$30))/(SUM('Entry capacity'!$G$12:$G$30)-IFERROR(VLOOKUP($A377,'Entry capacity'!$A$12:$I$30,7,FALSE),0))</f>
        <v>633.41046331496364</v>
      </c>
      <c r="H377" s="52">
        <f t="array" ref="H377">SUMPRODUCT('Distance Matrix_ex'!$B112:$T112,TRANSPOSE('Entry capacity'!H$12:H$30))/(SUM('Entry capacity'!$H$12:$H$30)-IFERROR(VLOOKUP($A377,'Entry capacity'!$A$12:$I$30,8,FALSE),0))</f>
        <v>632.60709502338875</v>
      </c>
      <c r="I377" s="57">
        <f t="array" ref="I377">SUMPRODUCT('Distance Matrix_ex'!$B112:$T112,TRANSPOSE('Entry capacity'!I$12:I$30))/(SUM('Entry capacity'!$I$12:$I$30)-IFERROR(VLOOKUP($A377,'Entry capacity'!$A$12:$I$30,9,FALSE),0))</f>
        <v>631.18092236047767</v>
      </c>
    </row>
    <row r="378" spans="1:9" s="5" customFormat="1" ht="15" customHeight="1" x14ac:dyDescent="0.25">
      <c r="A378" s="46" t="str">
        <f t="shared" ref="A378:B378" si="102">A113</f>
        <v>B05_Villalonquejar</v>
      </c>
      <c r="B378" s="4" t="str">
        <f t="shared" si="102"/>
        <v>Salida Nacional / National exit</v>
      </c>
      <c r="C378" s="52">
        <f t="array" ref="C378">SUMPRODUCT('Distance Matrix_ex'!$B113:$T113,TRANSPOSE('Entry capacity'!C$12:C$30))/(SUM('Entry capacity'!$C$12:$C$30)-IFERROR(VLOOKUP($A378,'Entry capacity'!$A$12:$I$30,3,FALSE),0))</f>
        <v>603.58921656731411</v>
      </c>
      <c r="D378" s="52">
        <f t="array" ref="D378">SUMPRODUCT('Distance Matrix_ex'!$B113:$T113,TRANSPOSE('Entry capacity'!D$12:D$30))/(SUM('Entry capacity'!$D$12:$D$30)-IFERROR(VLOOKUP($A378,'Entry capacity'!$A$12:$I$30,4,FALSE),0))</f>
        <v>611.42450906010424</v>
      </c>
      <c r="E378" s="52">
        <f t="array" ref="E378">SUMPRODUCT('Distance Matrix_ex'!$B113:$T113,TRANSPOSE('Entry capacity'!E$12:E$30))/(SUM('Entry capacity'!$E$12:$E$30)-IFERROR(VLOOKUP($A378,'Entry capacity'!$A$12:$I$30,5,FALSE),0))</f>
        <v>621.07831497030941</v>
      </c>
      <c r="F378" s="52">
        <f t="array" ref="F378">SUMPRODUCT('Distance Matrix_ex'!$B113:$T113,TRANSPOSE('Entry capacity'!F$12:F$30))/(SUM('Entry capacity'!$F$12:$F$30)-IFERROR(VLOOKUP($A378,'Entry capacity'!$A$12:$I$30,6,FALSE),0))</f>
        <v>631.28466108856969</v>
      </c>
      <c r="G378" s="52">
        <f t="array" ref="G378">SUMPRODUCT('Distance Matrix_ex'!$B113:$T113,TRANSPOSE('Entry capacity'!G$12:G$30))/(SUM('Entry capacity'!$G$12:$G$30)-IFERROR(VLOOKUP($A378,'Entry capacity'!$A$12:$I$30,7,FALSE),0))</f>
        <v>633.25523518007606</v>
      </c>
      <c r="H378" s="52">
        <f t="array" ref="H378">SUMPRODUCT('Distance Matrix_ex'!$B113:$T113,TRANSPOSE('Entry capacity'!H$12:H$30))/(SUM('Entry capacity'!$H$12:$H$30)-IFERROR(VLOOKUP($A378,'Entry capacity'!$A$12:$I$30,8,FALSE),0))</f>
        <v>632.39022501713646</v>
      </c>
      <c r="I378" s="57">
        <f t="array" ref="I378">SUMPRODUCT('Distance Matrix_ex'!$B113:$T113,TRANSPOSE('Entry capacity'!I$12:I$30))/(SUM('Entry capacity'!$I$12:$I$30)-IFERROR(VLOOKUP($A378,'Entry capacity'!$A$12:$I$30,9,FALSE),0))</f>
        <v>630.83135175861185</v>
      </c>
    </row>
    <row r="379" spans="1:9" s="5" customFormat="1" ht="15" customHeight="1" x14ac:dyDescent="0.25">
      <c r="A379" s="46" t="str">
        <f t="shared" ref="A379:B379" si="103">A114</f>
        <v>B08_Lerma</v>
      </c>
      <c r="B379" s="4" t="str">
        <f t="shared" si="103"/>
        <v>Salida Nacional / National exit</v>
      </c>
      <c r="C379" s="52">
        <f t="array" ref="C379">SUMPRODUCT('Distance Matrix_ex'!$B114:$T114,TRANSPOSE('Entry capacity'!C$12:C$30))/(SUM('Entry capacity'!$C$12:$C$30)-IFERROR(VLOOKUP($A379,'Entry capacity'!$A$12:$I$30,3,FALSE),0))</f>
        <v>605.83103945355629</v>
      </c>
      <c r="D379" s="52">
        <f t="array" ref="D379">SUMPRODUCT('Distance Matrix_ex'!$B114:$T114,TRANSPOSE('Entry capacity'!D$12:D$30))/(SUM('Entry capacity'!$D$12:$D$30)-IFERROR(VLOOKUP($A379,'Entry capacity'!$A$12:$I$30,4,FALSE),0))</f>
        <v>613.05328989354439</v>
      </c>
      <c r="E379" s="52">
        <f t="array" ref="E379">SUMPRODUCT('Distance Matrix_ex'!$B114:$T114,TRANSPOSE('Entry capacity'!E$12:E$30))/(SUM('Entry capacity'!$E$12:$E$30)-IFERROR(VLOOKUP($A379,'Entry capacity'!$A$12:$I$30,5,FALSE),0))</f>
        <v>621.75549049624101</v>
      </c>
      <c r="F379" s="52">
        <f t="array" ref="F379">SUMPRODUCT('Distance Matrix_ex'!$B114:$T114,TRANSPOSE('Entry capacity'!F$12:F$30))/(SUM('Entry capacity'!$F$12:$F$30)-IFERROR(VLOOKUP($A379,'Entry capacity'!$A$12:$I$30,6,FALSE),0))</f>
        <v>630.87608421691709</v>
      </c>
      <c r="G379" s="52">
        <f t="array" ref="G379">SUMPRODUCT('Distance Matrix_ex'!$B114:$T114,TRANSPOSE('Entry capacity'!G$12:G$30))/(SUM('Entry capacity'!$G$12:$G$30)-IFERROR(VLOOKUP($A379,'Entry capacity'!$A$12:$I$30,7,FALSE),0))</f>
        <v>632.45751257404663</v>
      </c>
      <c r="H379" s="52">
        <f t="array" ref="H379">SUMPRODUCT('Distance Matrix_ex'!$B114:$T114,TRANSPOSE('Entry capacity'!H$12:H$30))/(SUM('Entry capacity'!$H$12:$H$30)-IFERROR(VLOOKUP($A379,'Entry capacity'!$A$12:$I$30,8,FALSE),0))</f>
        <v>631.27572276094156</v>
      </c>
      <c r="I379" s="57">
        <f t="array" ref="I379">SUMPRODUCT('Distance Matrix_ex'!$B114:$T114,TRANSPOSE('Entry capacity'!I$12:I$30))/(SUM('Entry capacity'!$I$12:$I$30)-IFERROR(VLOOKUP($A379,'Entry capacity'!$A$12:$I$30,9,FALSE),0))</f>
        <v>629.03489667839369</v>
      </c>
    </row>
    <row r="380" spans="1:9" s="5" customFormat="1" ht="15" customHeight="1" x14ac:dyDescent="0.25">
      <c r="A380" s="46" t="str">
        <f t="shared" ref="A380:B380" si="104">A115</f>
        <v>B10_Aranda de Duero</v>
      </c>
      <c r="B380" s="4" t="str">
        <f t="shared" si="104"/>
        <v>Salida Nacional / National exit</v>
      </c>
      <c r="C380" s="52">
        <f t="array" ref="C380">SUMPRODUCT('Distance Matrix_ex'!$B115:$T115,TRANSPOSE('Entry capacity'!C$12:C$30))/(SUM('Entry capacity'!$C$12:$C$30)-IFERROR(VLOOKUP($A380,'Entry capacity'!$A$12:$I$30,3,FALSE),0))</f>
        <v>606.81112334955526</v>
      </c>
      <c r="D380" s="52">
        <f t="array" ref="D380">SUMPRODUCT('Distance Matrix_ex'!$B115:$T115,TRANSPOSE('Entry capacity'!D$12:D$30))/(SUM('Entry capacity'!$D$12:$D$30)-IFERROR(VLOOKUP($A380,'Entry capacity'!$A$12:$I$30,4,FALSE),0))</f>
        <v>613.33177300821615</v>
      </c>
      <c r="E380" s="52">
        <f t="array" ref="E380">SUMPRODUCT('Distance Matrix_ex'!$B115:$T115,TRANSPOSE('Entry capacity'!E$12:E$30))/(SUM('Entry capacity'!$E$12:$E$30)-IFERROR(VLOOKUP($A380,'Entry capacity'!$A$12:$I$30,5,FALSE),0))</f>
        <v>620.99925782917205</v>
      </c>
      <c r="F380" s="52">
        <f t="array" ref="F380">SUMPRODUCT('Distance Matrix_ex'!$B115:$T115,TRANSPOSE('Entry capacity'!F$12:F$30))/(SUM('Entry capacity'!$F$12:$F$30)-IFERROR(VLOOKUP($A380,'Entry capacity'!$A$12:$I$30,6,FALSE),0))</f>
        <v>628.96546954219241</v>
      </c>
      <c r="G380" s="52">
        <f t="array" ref="G380">SUMPRODUCT('Distance Matrix_ex'!$B115:$T115,TRANSPOSE('Entry capacity'!G$12:G$30))/(SUM('Entry capacity'!$G$12:$G$30)-IFERROR(VLOOKUP($A380,'Entry capacity'!$A$12:$I$30,7,FALSE),0))</f>
        <v>630.17183126668021</v>
      </c>
      <c r="H380" s="52">
        <f t="array" ref="H380">SUMPRODUCT('Distance Matrix_ex'!$B115:$T115,TRANSPOSE('Entry capacity'!H$12:H$30))/(SUM('Entry capacity'!$H$12:$H$30)-IFERROR(VLOOKUP($A380,'Entry capacity'!$A$12:$I$30,8,FALSE),0))</f>
        <v>628.74507025706487</v>
      </c>
      <c r="I380" s="57">
        <f t="array" ref="I380">SUMPRODUCT('Distance Matrix_ex'!$B115:$T115,TRANSPOSE('Entry capacity'!I$12:I$30))/(SUM('Entry capacity'!$I$12:$I$30)-IFERROR(VLOOKUP($A380,'Entry capacity'!$A$12:$I$30,9,FALSE),0))</f>
        <v>625.97155029958094</v>
      </c>
    </row>
    <row r="381" spans="1:9" s="5" customFormat="1" ht="15" customHeight="1" x14ac:dyDescent="0.25">
      <c r="A381" s="46" t="str">
        <f t="shared" ref="A381:B381" si="105">A116</f>
        <v>B18_Algete</v>
      </c>
      <c r="B381" s="4" t="str">
        <f t="shared" si="105"/>
        <v>Salida Nacional / National exit</v>
      </c>
      <c r="C381" s="52">
        <f t="array" ref="C381">SUMPRODUCT('Distance Matrix_ex'!$B116:$T116,TRANSPOSE('Entry capacity'!C$12:C$30))/(SUM('Entry capacity'!$C$12:$C$30)-IFERROR(VLOOKUP($A381,'Entry capacity'!$A$12:$I$30,3,FALSE),0))</f>
        <v>591.7943215120481</v>
      </c>
      <c r="D381" s="52">
        <f t="array" ref="D381">SUMPRODUCT('Distance Matrix_ex'!$B116:$T116,TRANSPOSE('Entry capacity'!D$12:D$30))/(SUM('Entry capacity'!$D$12:$D$30)-IFERROR(VLOOKUP($A381,'Entry capacity'!$A$12:$I$30,4,FALSE),0))</f>
        <v>595.01654379452464</v>
      </c>
      <c r="E381" s="52">
        <f t="array" ref="E381">SUMPRODUCT('Distance Matrix_ex'!$B116:$T116,TRANSPOSE('Entry capacity'!E$12:E$30))/(SUM('Entry capacity'!$E$12:$E$30)-IFERROR(VLOOKUP($A381,'Entry capacity'!$A$12:$I$30,5,FALSE),0))</f>
        <v>598.27398289285179</v>
      </c>
      <c r="F381" s="52">
        <f t="array" ref="F381">SUMPRODUCT('Distance Matrix_ex'!$B116:$T116,TRANSPOSE('Entry capacity'!F$12:F$30))/(SUM('Entry capacity'!$F$12:$F$30)-IFERROR(VLOOKUP($A381,'Entry capacity'!$A$12:$I$30,6,FALSE),0))</f>
        <v>601.57912213327779</v>
      </c>
      <c r="G381" s="52">
        <f t="array" ref="G381">SUMPRODUCT('Distance Matrix_ex'!$B116:$T116,TRANSPOSE('Entry capacity'!G$12:G$30))/(SUM('Entry capacity'!$G$12:$G$30)-IFERROR(VLOOKUP($A381,'Entry capacity'!$A$12:$I$30,7,FALSE),0))</f>
        <v>601.62702404965</v>
      </c>
      <c r="H381" s="52">
        <f t="array" ref="H381">SUMPRODUCT('Distance Matrix_ex'!$B116:$T116,TRANSPOSE('Entry capacity'!H$12:H$30))/(SUM('Entry capacity'!$H$12:$H$30)-IFERROR(VLOOKUP($A381,'Entry capacity'!$A$12:$I$30,8,FALSE),0))</f>
        <v>600.06794166459815</v>
      </c>
      <c r="I381" s="57">
        <f t="array" ref="I381">SUMPRODUCT('Distance Matrix_ex'!$B116:$T116,TRANSPOSE('Entry capacity'!I$12:I$30))/(SUM('Entry capacity'!$I$12:$I$30)-IFERROR(VLOOKUP($A381,'Entry capacity'!$A$12:$I$30,9,FALSE),0))</f>
        <v>596.9440504730718</v>
      </c>
    </row>
    <row r="382" spans="1:9" s="5" customFormat="1" ht="15" customHeight="1" x14ac:dyDescent="0.25">
      <c r="A382" s="46" t="str">
        <f t="shared" ref="A382:B382" si="106">A117</f>
        <v>B19_San Fernando</v>
      </c>
      <c r="B382" s="4" t="str">
        <f t="shared" si="106"/>
        <v>Salida Nacional / National exit</v>
      </c>
      <c r="C382" s="52">
        <f t="array" ref="C382">SUMPRODUCT('Distance Matrix_ex'!$B117:$T117,TRANSPOSE('Entry capacity'!C$12:C$30))/(SUM('Entry capacity'!$C$12:$C$30)-IFERROR(VLOOKUP($A382,'Entry capacity'!$A$12:$I$30,3,FALSE),0))</f>
        <v>591.16129748358856</v>
      </c>
      <c r="D382" s="52">
        <f t="array" ref="D382">SUMPRODUCT('Distance Matrix_ex'!$B117:$T117,TRANSPOSE('Entry capacity'!D$12:D$30))/(SUM('Entry capacity'!$D$12:$D$30)-IFERROR(VLOOKUP($A382,'Entry capacity'!$A$12:$I$30,4,FALSE),0))</f>
        <v>594.01318402713946</v>
      </c>
      <c r="E382" s="52">
        <f t="array" ref="E382">SUMPRODUCT('Distance Matrix_ex'!$B117:$T117,TRANSPOSE('Entry capacity'!E$12:E$30))/(SUM('Entry capacity'!$E$12:$E$30)-IFERROR(VLOOKUP($A382,'Entry capacity'!$A$12:$I$30,5,FALSE),0))</f>
        <v>596.79138933875151</v>
      </c>
      <c r="F382" s="52">
        <f t="array" ref="F382">SUMPRODUCT('Distance Matrix_ex'!$B117:$T117,TRANSPOSE('Entry capacity'!F$12:F$30))/(SUM('Entry capacity'!$F$12:$F$30)-IFERROR(VLOOKUP($A382,'Entry capacity'!$A$12:$I$30,6,FALSE),0))</f>
        <v>599.5778936031852</v>
      </c>
      <c r="G382" s="52">
        <f t="array" ref="G382">SUMPRODUCT('Distance Matrix_ex'!$B117:$T117,TRANSPOSE('Entry capacity'!G$12:G$30))/(SUM('Entry capacity'!$G$12:$G$30)-IFERROR(VLOOKUP($A382,'Entry capacity'!$A$12:$I$30,7,FALSE),0))</f>
        <v>599.50358894942667</v>
      </c>
      <c r="H382" s="52">
        <f t="array" ref="H382">SUMPRODUCT('Distance Matrix_ex'!$B117:$T117,TRANSPOSE('Entry capacity'!H$12:H$30))/(SUM('Entry capacity'!$H$12:$H$30)-IFERROR(VLOOKUP($A382,'Entry capacity'!$A$12:$I$30,8,FALSE),0))</f>
        <v>597.93704959026002</v>
      </c>
      <c r="I382" s="57">
        <f t="array" ref="I382">SUMPRODUCT('Distance Matrix_ex'!$B117:$T117,TRANSPOSE('Entry capacity'!I$12:I$30))/(SUM('Entry capacity'!$I$12:$I$30)-IFERROR(VLOOKUP($A382,'Entry capacity'!$A$12:$I$30,9,FALSE),0))</f>
        <v>594.78516365028406</v>
      </c>
    </row>
    <row r="383" spans="1:9" s="5" customFormat="1" ht="15" customHeight="1" x14ac:dyDescent="0.25">
      <c r="A383" s="46" t="str">
        <f t="shared" ref="A383:B383" si="107">A118</f>
        <v>B20_Rivas</v>
      </c>
      <c r="B383" s="4" t="str">
        <f t="shared" si="107"/>
        <v>Salida Nacional / National exit</v>
      </c>
      <c r="C383" s="52">
        <f t="array" ref="C383">SUMPRODUCT('Distance Matrix_ex'!$B118:$T118,TRANSPOSE('Entry capacity'!C$12:C$30))/(SUM('Entry capacity'!$C$12:$C$30)-IFERROR(VLOOKUP($A383,'Entry capacity'!$A$12:$I$30,3,FALSE),0))</f>
        <v>590.6875097714717</v>
      </c>
      <c r="D383" s="52">
        <f t="array" ref="D383">SUMPRODUCT('Distance Matrix_ex'!$B118:$T118,TRANSPOSE('Entry capacity'!D$12:D$30))/(SUM('Entry capacity'!$D$12:$D$30)-IFERROR(VLOOKUP($A383,'Entry capacity'!$A$12:$I$30,4,FALSE),0))</f>
        <v>593.26221801756128</v>
      </c>
      <c r="E383" s="52">
        <f t="array" ref="E383">SUMPRODUCT('Distance Matrix_ex'!$B118:$T118,TRANSPOSE('Entry capacity'!E$12:E$30))/(SUM('Entry capacity'!$E$12:$E$30)-IFERROR(VLOOKUP($A383,'Entry capacity'!$A$12:$I$30,5,FALSE),0))</f>
        <v>595.68174013680039</v>
      </c>
      <c r="F383" s="52">
        <f t="array" ref="F383">SUMPRODUCT('Distance Matrix_ex'!$B118:$T118,TRANSPOSE('Entry capacity'!F$12:F$30))/(SUM('Entry capacity'!$F$12:$F$30)-IFERROR(VLOOKUP($A383,'Entry capacity'!$A$12:$I$30,6,FALSE),0))</f>
        <v>598.08007133409581</v>
      </c>
      <c r="G383" s="52">
        <f t="array" ref="G383">SUMPRODUCT('Distance Matrix_ex'!$B118:$T118,TRANSPOSE('Entry capacity'!G$12:G$30))/(SUM('Entry capacity'!$G$12:$G$30)-IFERROR(VLOOKUP($A383,'Entry capacity'!$A$12:$I$30,7,FALSE),0))</f>
        <v>597.91430100342075</v>
      </c>
      <c r="H383" s="52">
        <f t="array" ref="H383">SUMPRODUCT('Distance Matrix_ex'!$B118:$T118,TRANSPOSE('Entry capacity'!H$12:H$30))/(SUM('Entry capacity'!$H$12:$H$30)-IFERROR(VLOOKUP($A383,'Entry capacity'!$A$12:$I$30,8,FALSE),0))</f>
        <v>596.34218046163471</v>
      </c>
      <c r="I383" s="57">
        <f t="array" ref="I383">SUMPRODUCT('Distance Matrix_ex'!$B118:$T118,TRANSPOSE('Entry capacity'!I$12:I$30))/(SUM('Entry capacity'!$I$12:$I$30)-IFERROR(VLOOKUP($A383,'Entry capacity'!$A$12:$I$30,9,FALSE),0))</f>
        <v>593.16934181335296</v>
      </c>
    </row>
    <row r="384" spans="1:9" s="5" customFormat="1" ht="15" customHeight="1" x14ac:dyDescent="0.25">
      <c r="A384" s="46" t="str">
        <f t="shared" ref="A384:B384" si="108">A119</f>
        <v>BI Madrid</v>
      </c>
      <c r="B384" s="4" t="str">
        <f t="shared" si="108"/>
        <v>Salida Nacional / National exit</v>
      </c>
      <c r="C384" s="52">
        <f t="array" ref="C384">SUMPRODUCT('Distance Matrix_ex'!$B119:$T119,TRANSPOSE('Entry capacity'!C$12:C$30))/(SUM('Entry capacity'!$C$12:$C$30)-IFERROR(VLOOKUP($A384,'Entry capacity'!$A$12:$I$30,3,FALSE),0))</f>
        <v>590.53883203009536</v>
      </c>
      <c r="D384" s="52">
        <f t="array" ref="D384">SUMPRODUCT('Distance Matrix_ex'!$B119:$T119,TRANSPOSE('Entry capacity'!D$12:D$30))/(SUM('Entry capacity'!$D$12:$D$30)-IFERROR(VLOOKUP($A384,'Entry capacity'!$A$12:$I$30,4,FALSE),0))</f>
        <v>592.94207446281973</v>
      </c>
      <c r="E384" s="52">
        <f t="array" ref="E384">SUMPRODUCT('Distance Matrix_ex'!$B119:$T119,TRANSPOSE('Entry capacity'!E$12:E$30))/(SUM('Entry capacity'!$E$12:$E$30)-IFERROR(VLOOKUP($A384,'Entry capacity'!$A$12:$I$30,5,FALSE),0))</f>
        <v>595.14183198148623</v>
      </c>
      <c r="F384" s="52">
        <f t="array" ref="F384">SUMPRODUCT('Distance Matrix_ex'!$B119:$T119,TRANSPOSE('Entry capacity'!F$12:F$30))/(SUM('Entry capacity'!$F$12:$F$30)-IFERROR(VLOOKUP($A384,'Entry capacity'!$A$12:$I$30,6,FALSE),0))</f>
        <v>597.30404175860394</v>
      </c>
      <c r="G384" s="52">
        <f t="array" ref="G384">SUMPRODUCT('Distance Matrix_ex'!$B119:$T119,TRANSPOSE('Entry capacity'!G$12:G$30))/(SUM('Entry capacity'!$G$12:$G$30)-IFERROR(VLOOKUP($A384,'Entry capacity'!$A$12:$I$30,7,FALSE),0))</f>
        <v>597.08479977094203</v>
      </c>
      <c r="H384" s="52">
        <f t="array" ref="H384">SUMPRODUCT('Distance Matrix_ex'!$B119:$T119,TRANSPOSE('Entry capacity'!H$12:H$30))/(SUM('Entry capacity'!$H$12:$H$30)-IFERROR(VLOOKUP($A384,'Entry capacity'!$A$12:$I$30,8,FALSE),0))</f>
        <v>595.5145730145997</v>
      </c>
      <c r="I384" s="57">
        <f t="array" ref="I384">SUMPRODUCT('Distance Matrix_ex'!$B119:$T119,TRANSPOSE('Entry capacity'!I$12:I$30))/(SUM('Entry capacity'!$I$12:$I$30)-IFERROR(VLOOKUP($A384,'Entry capacity'!$A$12:$I$30,9,FALSE),0))</f>
        <v>592.34005664682979</v>
      </c>
    </row>
    <row r="385" spans="1:9" s="5" customFormat="1" ht="15" customHeight="1" x14ac:dyDescent="0.25">
      <c r="A385" s="46" t="str">
        <f t="shared" ref="A385:B385" si="109">A120</f>
        <v>B22_Getafe</v>
      </c>
      <c r="B385" s="4" t="str">
        <f t="shared" si="109"/>
        <v>Salida Nacional / National exit</v>
      </c>
      <c r="C385" s="52">
        <f t="array" ref="C385">SUMPRODUCT('Distance Matrix_ex'!$B120:$T120,TRANSPOSE('Entry capacity'!C$12:C$30))/(SUM('Entry capacity'!$C$12:$C$30)-IFERROR(VLOOKUP($A385,'Entry capacity'!$A$12:$I$30,3,FALSE),0))</f>
        <v>590.16127076573366</v>
      </c>
      <c r="D385" s="52">
        <f t="array" ref="D385">SUMPRODUCT('Distance Matrix_ex'!$B120:$T120,TRANSPOSE('Entry capacity'!D$12:D$30))/(SUM('Entry capacity'!$D$12:$D$30)-IFERROR(VLOOKUP($A385,'Entry capacity'!$A$12:$I$30,4,FALSE),0))</f>
        <v>592.42649856766343</v>
      </c>
      <c r="E385" s="52">
        <f t="array" ref="E385">SUMPRODUCT('Distance Matrix_ex'!$B120:$T120,TRANSPOSE('Entry capacity'!E$12:E$30))/(SUM('Entry capacity'!$E$12:$E$30)-IFERROR(VLOOKUP($A385,'Entry capacity'!$A$12:$I$30,5,FALSE),0))</f>
        <v>594.44558135137754</v>
      </c>
      <c r="F385" s="52">
        <f t="array" ref="F385">SUMPRODUCT('Distance Matrix_ex'!$B120:$T120,TRANSPOSE('Entry capacity'!F$12:F$30))/(SUM('Entry capacity'!$F$12:$F$30)-IFERROR(VLOOKUP($A385,'Entry capacity'!$A$12:$I$30,6,FALSE),0))</f>
        <v>596.41058354059419</v>
      </c>
      <c r="G385" s="52">
        <f t="array" ref="G385">SUMPRODUCT('Distance Matrix_ex'!$B120:$T120,TRANSPOSE('Entry capacity'!G$12:G$30))/(SUM('Entry capacity'!$G$12:$G$30)-IFERROR(VLOOKUP($A385,'Entry capacity'!$A$12:$I$30,7,FALSE),0))</f>
        <v>596.14275130317867</v>
      </c>
      <c r="H385" s="52">
        <f t="array" ref="H385">SUMPRODUCT('Distance Matrix_ex'!$B120:$T120,TRANSPOSE('Entry capacity'!H$12:H$30))/(SUM('Entry capacity'!$H$12:$H$30)-IFERROR(VLOOKUP($A385,'Entry capacity'!$A$12:$I$30,8,FALSE),0))</f>
        <v>594.56450720835028</v>
      </c>
      <c r="I385" s="57">
        <f t="array" ref="I385">SUMPRODUCT('Distance Matrix_ex'!$B120:$T120,TRANSPOSE('Entry capacity'!I$12:I$30))/(SUM('Entry capacity'!$I$12:$I$30)-IFERROR(VLOOKUP($A385,'Entry capacity'!$A$12:$I$30,9,FALSE),0))</f>
        <v>591.36850361265988</v>
      </c>
    </row>
    <row r="386" spans="1:9" s="5" customFormat="1" ht="15" customHeight="1" x14ac:dyDescent="0.25">
      <c r="A386" s="46" t="str">
        <f t="shared" ref="A386:B386" si="110">A121</f>
        <v>C1.01_Arrieta</v>
      </c>
      <c r="B386" s="4" t="str">
        <f t="shared" si="110"/>
        <v>Salida Nacional / National exit</v>
      </c>
      <c r="C386" s="52">
        <f t="array" ref="C386">SUMPRODUCT('Distance Matrix_ex'!$B121:$T121,TRANSPOSE('Entry capacity'!C$12:C$30))/(SUM('Entry capacity'!$C$12:$C$30)-IFERROR(VLOOKUP($A386,'Entry capacity'!$A$12:$I$30,3,FALSE),0))</f>
        <v>683.97582559156342</v>
      </c>
      <c r="D386" s="52">
        <f t="array" ref="D386">SUMPRODUCT('Distance Matrix_ex'!$B121:$T121,TRANSPOSE('Entry capacity'!D$12:D$30))/(SUM('Entry capacity'!$D$12:$D$30)-IFERROR(VLOOKUP($A386,'Entry capacity'!$A$12:$I$30,4,FALSE),0))</f>
        <v>695.62567205833955</v>
      </c>
      <c r="E386" s="52">
        <f t="array" ref="E386">SUMPRODUCT('Distance Matrix_ex'!$B121:$T121,TRANSPOSE('Entry capacity'!E$12:E$30))/(SUM('Entry capacity'!$E$12:$E$30)-IFERROR(VLOOKUP($A386,'Entry capacity'!$A$12:$I$30,5,FALSE),0))</f>
        <v>710.4934627412465</v>
      </c>
      <c r="F386" s="52">
        <f t="array" ref="F386">SUMPRODUCT('Distance Matrix_ex'!$B121:$T121,TRANSPOSE('Entry capacity'!F$12:F$30))/(SUM('Entry capacity'!$F$12:$F$30)-IFERROR(VLOOKUP($A386,'Entry capacity'!$A$12:$I$30,6,FALSE),0))</f>
        <v>726.30448884170517</v>
      </c>
      <c r="G386" s="52">
        <f t="array" ref="G386">SUMPRODUCT('Distance Matrix_ex'!$B121:$T121,TRANSPOSE('Entry capacity'!G$12:G$30))/(SUM('Entry capacity'!$G$12:$G$30)-IFERROR(VLOOKUP($A386,'Entry capacity'!$A$12:$I$30,7,FALSE),0))</f>
        <v>729.77977976649618</v>
      </c>
      <c r="H386" s="52">
        <f t="array" ref="H386">SUMPRODUCT('Distance Matrix_ex'!$B121:$T121,TRANSPOSE('Entry capacity'!H$12:H$30))/(SUM('Entry capacity'!$H$12:$H$30)-IFERROR(VLOOKUP($A386,'Entry capacity'!$A$12:$I$30,8,FALSE),0))</f>
        <v>729.3517549065831</v>
      </c>
      <c r="I386" s="57">
        <f t="array" ref="I386">SUMPRODUCT('Distance Matrix_ex'!$B121:$T121,TRANSPOSE('Entry capacity'!I$12:I$30))/(SUM('Entry capacity'!$I$12:$I$30)-IFERROR(VLOOKUP($A386,'Entry capacity'!$A$12:$I$30,9,FALSE),0))</f>
        <v>728.80243293003764</v>
      </c>
    </row>
    <row r="387" spans="1:9" s="5" customFormat="1" ht="15" customHeight="1" x14ac:dyDescent="0.25">
      <c r="A387" s="46" t="str">
        <f t="shared" ref="A387:B387" si="111">A122</f>
        <v>C2X.01_Sollube</v>
      </c>
      <c r="B387" s="4" t="str">
        <f t="shared" si="111"/>
        <v>Salida Nacional / National exit</v>
      </c>
      <c r="C387" s="52">
        <f t="array" ref="C387">SUMPRODUCT('Distance Matrix_ex'!$B122:$T122,TRANSPOSE('Entry capacity'!C$12:C$30))/(SUM('Entry capacity'!$C$12:$C$30)-IFERROR(VLOOKUP($A387,'Entry capacity'!$A$12:$I$30,3,FALSE),0))</f>
        <v>691.16906362538043</v>
      </c>
      <c r="D387" s="52">
        <f t="array" ref="D387">SUMPRODUCT('Distance Matrix_ex'!$B122:$T122,TRANSPOSE('Entry capacity'!D$12:D$30))/(SUM('Entry capacity'!$D$12:$D$30)-IFERROR(VLOOKUP($A387,'Entry capacity'!$A$12:$I$30,4,FALSE),0))</f>
        <v>702.81714964636149</v>
      </c>
      <c r="E387" s="52">
        <f t="array" ref="E387">SUMPRODUCT('Distance Matrix_ex'!$B122:$T122,TRANSPOSE('Entry capacity'!E$12:E$30))/(SUM('Entry capacity'!$E$12:$E$30)-IFERROR(VLOOKUP($A387,'Entry capacity'!$A$12:$I$30,5,FALSE),0))</f>
        <v>717.66461259889536</v>
      </c>
      <c r="F387" s="52">
        <f t="array" ref="F387">SUMPRODUCT('Distance Matrix_ex'!$B122:$T122,TRANSPOSE('Entry capacity'!F$12:F$30))/(SUM('Entry capacity'!$F$12:$F$30)-IFERROR(VLOOKUP($A387,'Entry capacity'!$A$12:$I$30,6,FALSE),0))</f>
        <v>733.46658173150286</v>
      </c>
      <c r="G387" s="52">
        <f t="array" ref="G387">SUMPRODUCT('Distance Matrix_ex'!$B122:$T122,TRANSPOSE('Entry capacity'!G$12:G$30))/(SUM('Entry capacity'!$G$12:$G$30)-IFERROR(VLOOKUP($A387,'Entry capacity'!$A$12:$I$30,7,FALSE),0))</f>
        <v>736.93161129561986</v>
      </c>
      <c r="H387" s="52">
        <f t="array" ref="H387">SUMPRODUCT('Distance Matrix_ex'!$B122:$T122,TRANSPOSE('Entry capacity'!H$12:H$30))/(SUM('Entry capacity'!$H$12:$H$30)-IFERROR(VLOOKUP($A387,'Entry capacity'!$A$12:$I$30,8,FALSE),0))</f>
        <v>736.49353683122058</v>
      </c>
      <c r="I387" s="57">
        <f t="array" ref="I387">SUMPRODUCT('Distance Matrix_ex'!$B122:$T122,TRANSPOSE('Entry capacity'!I$12:I$30))/(SUM('Entry capacity'!$I$12:$I$30)-IFERROR(VLOOKUP($A387,'Entry capacity'!$A$12:$I$30,9,FALSE),0))</f>
        <v>735.92754465568225</v>
      </c>
    </row>
    <row r="388" spans="1:9" s="5" customFormat="1" ht="15" customHeight="1" x14ac:dyDescent="0.25">
      <c r="A388" s="46" t="str">
        <f t="shared" ref="A388:B388" si="112">A123</f>
        <v>Cas Tresorer</v>
      </c>
      <c r="B388" s="4" t="str">
        <f t="shared" si="112"/>
        <v>Salida Nacional / National exit</v>
      </c>
      <c r="C388" s="52">
        <f t="array" ref="C388">SUMPRODUCT('Distance Matrix_ex'!$B123:$T123,TRANSPOSE('Entry capacity'!C$12:C$30))/(SUM('Entry capacity'!$C$12:$C$30)-IFERROR(VLOOKUP($A388,'Entry capacity'!$A$12:$I$30,3,FALSE),0))</f>
        <v>813.38529636333135</v>
      </c>
      <c r="D388" s="52">
        <f t="array" ref="D388">SUMPRODUCT('Distance Matrix_ex'!$B123:$T123,TRANSPOSE('Entry capacity'!D$12:D$30))/(SUM('Entry capacity'!$D$12:$D$30)-IFERROR(VLOOKUP($A388,'Entry capacity'!$A$12:$I$30,4,FALSE),0))</f>
        <v>802.36579286732672</v>
      </c>
      <c r="E388" s="52">
        <f t="array" ref="E388">SUMPRODUCT('Distance Matrix_ex'!$B123:$T123,TRANSPOSE('Entry capacity'!E$12:E$30))/(SUM('Entry capacity'!$E$12:$E$30)-IFERROR(VLOOKUP($A388,'Entry capacity'!$A$12:$I$30,5,FALSE),0))</f>
        <v>788.76272430151926</v>
      </c>
      <c r="F388" s="52">
        <f t="array" ref="F388">SUMPRODUCT('Distance Matrix_ex'!$B123:$T123,TRANSPOSE('Entry capacity'!F$12:F$30))/(SUM('Entry capacity'!$F$12:$F$30)-IFERROR(VLOOKUP($A388,'Entry capacity'!$A$12:$I$30,6,FALSE),0))</f>
        <v>775.56830871106934</v>
      </c>
      <c r="G388" s="52">
        <f t="array" ref="G388">SUMPRODUCT('Distance Matrix_ex'!$B123:$T123,TRANSPOSE('Entry capacity'!G$12:G$30))/(SUM('Entry capacity'!$G$12:$G$30)-IFERROR(VLOOKUP($A388,'Entry capacity'!$A$12:$I$30,7,FALSE),0))</f>
        <v>773.48657984654733</v>
      </c>
      <c r="H388" s="52">
        <f t="array" ref="H388">SUMPRODUCT('Distance Matrix_ex'!$B123:$T123,TRANSPOSE('Entry capacity'!H$12:H$30))/(SUM('Entry capacity'!$H$12:$H$30)-IFERROR(VLOOKUP($A388,'Entry capacity'!$A$12:$I$30,8,FALSE),0))</f>
        <v>776.18366169269609</v>
      </c>
      <c r="I388" s="57">
        <f t="array" ref="I388">SUMPRODUCT('Distance Matrix_ex'!$B123:$T123,TRANSPOSE('Entry capacity'!I$12:I$30))/(SUM('Entry capacity'!$I$12:$I$30)-IFERROR(VLOOKUP($A388,'Entry capacity'!$A$12:$I$30,9,FALSE),0))</f>
        <v>781.73802424117468</v>
      </c>
    </row>
    <row r="389" spans="1:9" s="5" customFormat="1" ht="15" customHeight="1" x14ac:dyDescent="0.25">
      <c r="A389" s="46" t="str">
        <f t="shared" ref="A389:B389" si="113">A124</f>
        <v>cc Escatron</v>
      </c>
      <c r="B389" s="4" t="str">
        <f t="shared" si="113"/>
        <v>Salida Nacional / National exit</v>
      </c>
      <c r="C389" s="52">
        <f t="array" ref="C389">SUMPRODUCT('Distance Matrix_ex'!$B124:$T124,TRANSPOSE('Entry capacity'!C$12:C$30))/(SUM('Entry capacity'!$C$12:$C$30)-IFERROR(VLOOKUP($A389,'Entry capacity'!$A$12:$I$30,3,FALSE),0))</f>
        <v>633.36960218256058</v>
      </c>
      <c r="D389" s="52">
        <f t="array" ref="D389">SUMPRODUCT('Distance Matrix_ex'!$B124:$T124,TRANSPOSE('Entry capacity'!D$12:D$30))/(SUM('Entry capacity'!$D$12:$D$30)-IFERROR(VLOOKUP($A389,'Entry capacity'!$A$12:$I$30,4,FALSE),0))</f>
        <v>631.76534031758433</v>
      </c>
      <c r="E389" s="52">
        <f t="array" ref="E389">SUMPRODUCT('Distance Matrix_ex'!$B124:$T124,TRANSPOSE('Entry capacity'!E$12:E$30))/(SUM('Entry capacity'!$E$12:$E$30)-IFERROR(VLOOKUP($A389,'Entry capacity'!$A$12:$I$30,5,FALSE),0))</f>
        <v>630.25250111302057</v>
      </c>
      <c r="F389" s="52">
        <f t="array" ref="F389">SUMPRODUCT('Distance Matrix_ex'!$B124:$T124,TRANSPOSE('Entry capacity'!F$12:F$30))/(SUM('Entry capacity'!$F$12:$F$30)-IFERROR(VLOOKUP($A389,'Entry capacity'!$A$12:$I$30,6,FALSE),0))</f>
        <v>630.00385207709508</v>
      </c>
      <c r="G389" s="52">
        <f t="array" ref="G389">SUMPRODUCT('Distance Matrix_ex'!$B124:$T124,TRANSPOSE('Entry capacity'!G$12:G$30))/(SUM('Entry capacity'!$G$12:$G$30)-IFERROR(VLOOKUP($A389,'Entry capacity'!$A$12:$I$30,7,FALSE),0))</f>
        <v>630.85513231510015</v>
      </c>
      <c r="H389" s="52">
        <f t="array" ref="H389">SUMPRODUCT('Distance Matrix_ex'!$B124:$T124,TRANSPOSE('Entry capacity'!H$12:H$30))/(SUM('Entry capacity'!$H$12:$H$30)-IFERROR(VLOOKUP($A389,'Entry capacity'!$A$12:$I$30,8,FALSE),0))</f>
        <v>633.42700830880995</v>
      </c>
      <c r="I389" s="57">
        <f t="array" ref="I389">SUMPRODUCT('Distance Matrix_ex'!$B124:$T124,TRANSPOSE('Entry capacity'!I$12:I$30))/(SUM('Entry capacity'!$I$12:$I$30)-IFERROR(VLOOKUP($A389,'Entry capacity'!$A$12:$I$30,9,FALSE),0))</f>
        <v>639.01201414597108</v>
      </c>
    </row>
    <row r="390" spans="1:9" s="5" customFormat="1" ht="15" customHeight="1" x14ac:dyDescent="0.25">
      <c r="A390" s="46" t="str">
        <f t="shared" ref="A390:B390" si="114">A125</f>
        <v>cc SAGUNTO</v>
      </c>
      <c r="B390" s="4" t="str">
        <f t="shared" si="114"/>
        <v>Salida Nacional / National exit</v>
      </c>
      <c r="C390" s="52">
        <f t="array" ref="C390">SUMPRODUCT('Distance Matrix_ex'!$B125:$T125,TRANSPOSE('Entry capacity'!C$12:C$30))/(SUM('Entry capacity'!$C$12:$C$30)-IFERROR(VLOOKUP($A390,'Entry capacity'!$A$12:$I$30,3,FALSE),0))</f>
        <v>606.53573048184114</v>
      </c>
      <c r="D390" s="52">
        <f t="array" ref="D390">SUMPRODUCT('Distance Matrix_ex'!$B125:$T125,TRANSPOSE('Entry capacity'!D$12:D$30))/(SUM('Entry capacity'!$D$12:$D$30)-IFERROR(VLOOKUP($A390,'Entry capacity'!$A$12:$I$30,4,FALSE),0))</f>
        <v>597.24695629421785</v>
      </c>
      <c r="E390" s="52">
        <f t="array" ref="E390">SUMPRODUCT('Distance Matrix_ex'!$B125:$T125,TRANSPOSE('Entry capacity'!E$12:E$30))/(SUM('Entry capacity'!$E$12:$E$30)-IFERROR(VLOOKUP($A390,'Entry capacity'!$A$12:$I$30,5,FALSE),0))</f>
        <v>586.28474477027351</v>
      </c>
      <c r="F390" s="52">
        <f t="array" ref="F390">SUMPRODUCT('Distance Matrix_ex'!$B125:$T125,TRANSPOSE('Entry capacity'!F$12:F$30))/(SUM('Entry capacity'!$F$12:$F$30)-IFERROR(VLOOKUP($A390,'Entry capacity'!$A$12:$I$30,6,FALSE),0))</f>
        <v>576.08805054526931</v>
      </c>
      <c r="G390" s="52">
        <f t="array" ref="G390">SUMPRODUCT('Distance Matrix_ex'!$B125:$T125,TRANSPOSE('Entry capacity'!G$12:G$30))/(SUM('Entry capacity'!$G$12:$G$30)-IFERROR(VLOOKUP($A390,'Entry capacity'!$A$12:$I$30,7,FALSE),0))</f>
        <v>575.04983085643505</v>
      </c>
      <c r="H390" s="52">
        <f t="array" ref="H390">SUMPRODUCT('Distance Matrix_ex'!$B125:$T125,TRANSPOSE('Entry capacity'!H$12:H$30))/(SUM('Entry capacity'!$H$12:$H$30)-IFERROR(VLOOKUP($A390,'Entry capacity'!$A$12:$I$30,8,FALSE),0))</f>
        <v>578.55084706977993</v>
      </c>
      <c r="I390" s="57">
        <f t="array" ref="I390">SUMPRODUCT('Distance Matrix_ex'!$B125:$T125,TRANSPOSE('Entry capacity'!I$12:I$30))/(SUM('Entry capacity'!$I$12:$I$30)-IFERROR(VLOOKUP($A390,'Entry capacity'!$A$12:$I$30,9,FALSE),0))</f>
        <v>585.84131900649606</v>
      </c>
    </row>
    <row r="391" spans="1:9" s="5" customFormat="1" ht="15" customHeight="1" x14ac:dyDescent="0.25">
      <c r="A391" s="46" t="str">
        <f t="shared" ref="A391:B391" si="115">A126</f>
        <v>Conex Olite</v>
      </c>
      <c r="B391" s="4" t="str">
        <f t="shared" si="115"/>
        <v>Salida Nacional / National exit</v>
      </c>
      <c r="C391" s="52">
        <f t="array" ref="C391">SUMPRODUCT('Distance Matrix_ex'!$B126:$T126,TRANSPOSE('Entry capacity'!C$12:C$30))/(SUM('Entry capacity'!$C$12:$C$30)-IFERROR(VLOOKUP($A391,'Entry capacity'!$A$12:$I$30,3,FALSE),0))</f>
        <v>614.66900977969544</v>
      </c>
      <c r="D391" s="52">
        <f t="array" ref="D391">SUMPRODUCT('Distance Matrix_ex'!$B126:$T126,TRANSPOSE('Entry capacity'!D$12:D$30))/(SUM('Entry capacity'!$D$12:$D$30)-IFERROR(VLOOKUP($A391,'Entry capacity'!$A$12:$I$30,4,FALSE),0))</f>
        <v>620.64968684418579</v>
      </c>
      <c r="E391" s="52">
        <f t="array" ref="E391">SUMPRODUCT('Distance Matrix_ex'!$B126:$T126,TRANSPOSE('Entry capacity'!E$12:E$30))/(SUM('Entry capacity'!$E$12:$E$30)-IFERROR(VLOOKUP($A391,'Entry capacity'!$A$12:$I$30,5,FALSE),0))</f>
        <v>627.97945606499707</v>
      </c>
      <c r="F391" s="52">
        <f t="array" ref="F391">SUMPRODUCT('Distance Matrix_ex'!$B126:$T126,TRANSPOSE('Entry capacity'!F$12:F$30))/(SUM('Entry capacity'!$F$12:$F$30)-IFERROR(VLOOKUP($A391,'Entry capacity'!$A$12:$I$30,6,FALSE),0))</f>
        <v>636.11645856472967</v>
      </c>
      <c r="G391" s="52">
        <f t="array" ref="G391">SUMPRODUCT('Distance Matrix_ex'!$B126:$T126,TRANSPOSE('Entry capacity'!G$12:G$30))/(SUM('Entry capacity'!$G$12:$G$30)-IFERROR(VLOOKUP($A391,'Entry capacity'!$A$12:$I$30,7,FALSE),0))</f>
        <v>637.81677942514739</v>
      </c>
      <c r="H391" s="52">
        <f t="array" ref="H391">SUMPRODUCT('Distance Matrix_ex'!$B126:$T126,TRANSPOSE('Entry capacity'!H$12:H$30))/(SUM('Entry capacity'!$H$12:$H$30)-IFERROR(VLOOKUP($A391,'Entry capacity'!$A$12:$I$30,8,FALSE),0))</f>
        <v>637.59612876252277</v>
      </c>
      <c r="I391" s="57">
        <f t="array" ref="I391">SUMPRODUCT('Distance Matrix_ex'!$B126:$T126,TRANSPOSE('Entry capacity'!I$12:I$30))/(SUM('Entry capacity'!$I$12:$I$30)-IFERROR(VLOOKUP($A391,'Entry capacity'!$A$12:$I$30,9,FALSE),0))</f>
        <v>637.41513806982425</v>
      </c>
    </row>
    <row r="392" spans="1:9" s="5" customFormat="1" ht="15" customHeight="1" x14ac:dyDescent="0.25">
      <c r="A392" s="46" t="str">
        <f t="shared" ref="A392:B392" si="116">A127</f>
        <v>CT Ibiza</v>
      </c>
      <c r="B392" s="4" t="str">
        <f t="shared" si="116"/>
        <v>Salida Nacional / National exit</v>
      </c>
      <c r="C392" s="52">
        <f t="array" ref="C392">SUMPRODUCT('Distance Matrix_ex'!$B127:$T127,TRANSPOSE('Entry capacity'!C$12:C$30))/(SUM('Entry capacity'!$C$12:$C$30)-IFERROR(VLOOKUP($A392,'Entry capacity'!$A$12:$I$30,3,FALSE),0))</f>
        <v>810.58529636333151</v>
      </c>
      <c r="D392" s="52">
        <f t="array" ref="D392">SUMPRODUCT('Distance Matrix_ex'!$B127:$T127,TRANSPOSE('Entry capacity'!D$12:D$30))/(SUM('Entry capacity'!$D$12:$D$30)-IFERROR(VLOOKUP($A392,'Entry capacity'!$A$12:$I$30,4,FALSE),0))</f>
        <v>799.56579286732654</v>
      </c>
      <c r="E392" s="52">
        <f t="array" ref="E392">SUMPRODUCT('Distance Matrix_ex'!$B127:$T127,TRANSPOSE('Entry capacity'!E$12:E$30))/(SUM('Entry capacity'!$E$12:$E$30)-IFERROR(VLOOKUP($A392,'Entry capacity'!$A$12:$I$30,5,FALSE),0))</f>
        <v>785.96272430151907</v>
      </c>
      <c r="F392" s="52">
        <f t="array" ref="F392">SUMPRODUCT('Distance Matrix_ex'!$B127:$T127,TRANSPOSE('Entry capacity'!F$12:F$30))/(SUM('Entry capacity'!$F$12:$F$30)-IFERROR(VLOOKUP($A392,'Entry capacity'!$A$12:$I$30,6,FALSE),0))</f>
        <v>772.76830871106927</v>
      </c>
      <c r="G392" s="52">
        <f t="array" ref="G392">SUMPRODUCT('Distance Matrix_ex'!$B127:$T127,TRANSPOSE('Entry capacity'!G$12:G$30))/(SUM('Entry capacity'!$G$12:$G$30)-IFERROR(VLOOKUP($A392,'Entry capacity'!$A$12:$I$30,7,FALSE),0))</f>
        <v>770.68657984654715</v>
      </c>
      <c r="H392" s="52">
        <f t="array" ref="H392">SUMPRODUCT('Distance Matrix_ex'!$B127:$T127,TRANSPOSE('Entry capacity'!H$12:H$30))/(SUM('Entry capacity'!$H$12:$H$30)-IFERROR(VLOOKUP($A392,'Entry capacity'!$A$12:$I$30,8,FALSE),0))</f>
        <v>773.38366169269602</v>
      </c>
      <c r="I392" s="57">
        <f t="array" ref="I392">SUMPRODUCT('Distance Matrix_ex'!$B127:$T127,TRANSPOSE('Entry capacity'!I$12:I$30))/(SUM('Entry capacity'!$I$12:$I$30)-IFERROR(VLOOKUP($A392,'Entry capacity'!$A$12:$I$30,9,FALSE),0))</f>
        <v>778.93802424117484</v>
      </c>
    </row>
    <row r="393" spans="1:9" s="5" customFormat="1" ht="15" customHeight="1" x14ac:dyDescent="0.25">
      <c r="A393" s="46" t="str">
        <f t="shared" ref="A393:B393" si="117">A128</f>
        <v>CT Son Reus</v>
      </c>
      <c r="B393" s="4" t="str">
        <f t="shared" si="117"/>
        <v>Salida Nacional / National exit</v>
      </c>
      <c r="C393" s="52">
        <f t="array" ref="C393">SUMPRODUCT('Distance Matrix_ex'!$B128:$T128,TRANSPOSE('Entry capacity'!C$12:C$30))/(SUM('Entry capacity'!$C$12:$C$30)-IFERROR(VLOOKUP($A393,'Entry capacity'!$A$12:$I$30,3,FALSE),0))</f>
        <v>830.38529636333146</v>
      </c>
      <c r="D393" s="52">
        <f t="array" ref="D393">SUMPRODUCT('Distance Matrix_ex'!$B128:$T128,TRANSPOSE('Entry capacity'!D$12:D$30))/(SUM('Entry capacity'!$D$12:$D$30)-IFERROR(VLOOKUP($A393,'Entry capacity'!$A$12:$I$30,4,FALSE),0))</f>
        <v>819.3657928673266</v>
      </c>
      <c r="E393" s="52">
        <f t="array" ref="E393">SUMPRODUCT('Distance Matrix_ex'!$B128:$T128,TRANSPOSE('Entry capacity'!E$12:E$30))/(SUM('Entry capacity'!$E$12:$E$30)-IFERROR(VLOOKUP($A393,'Entry capacity'!$A$12:$I$30,5,FALSE),0))</f>
        <v>805.76272430151914</v>
      </c>
      <c r="F393" s="52">
        <f t="array" ref="F393">SUMPRODUCT('Distance Matrix_ex'!$B128:$T128,TRANSPOSE('Entry capacity'!F$12:F$30))/(SUM('Entry capacity'!$F$12:$F$30)-IFERROR(VLOOKUP($A393,'Entry capacity'!$A$12:$I$30,6,FALSE),0))</f>
        <v>792.56830871106934</v>
      </c>
      <c r="G393" s="52">
        <f t="array" ref="G393">SUMPRODUCT('Distance Matrix_ex'!$B128:$T128,TRANSPOSE('Entry capacity'!G$12:G$30))/(SUM('Entry capacity'!$G$12:$G$30)-IFERROR(VLOOKUP($A393,'Entry capacity'!$A$12:$I$30,7,FALSE),0))</f>
        <v>790.48657984654733</v>
      </c>
      <c r="H393" s="52">
        <f t="array" ref="H393">SUMPRODUCT('Distance Matrix_ex'!$B128:$T128,TRANSPOSE('Entry capacity'!H$12:H$30))/(SUM('Entry capacity'!$H$12:$H$30)-IFERROR(VLOOKUP($A393,'Entry capacity'!$A$12:$I$30,8,FALSE),0))</f>
        <v>793.18366169269598</v>
      </c>
      <c r="I393" s="57">
        <f t="array" ref="I393">SUMPRODUCT('Distance Matrix_ex'!$B128:$T128,TRANSPOSE('Entry capacity'!I$12:I$30))/(SUM('Entry capacity'!$I$12:$I$30)-IFERROR(VLOOKUP($A393,'Entry capacity'!$A$12:$I$30,9,FALSE),0))</f>
        <v>798.73802424117468</v>
      </c>
    </row>
    <row r="394" spans="1:9" s="5" customFormat="1" ht="15" customHeight="1" x14ac:dyDescent="0.25">
      <c r="A394" s="46" t="str">
        <f t="shared" ref="A394:B394" si="118">A129</f>
        <v>ctcc Barcelona</v>
      </c>
      <c r="B394" s="4" t="str">
        <f t="shared" si="118"/>
        <v>Salida Nacional / National exit</v>
      </c>
      <c r="C394" s="52">
        <f t="array" ref="C394">SUMPRODUCT('Distance Matrix_ex'!$B129:$T129,TRANSPOSE('Entry capacity'!C$12:C$30))/(SUM('Entry capacity'!$C$12:$C$30)-IFERROR(VLOOKUP($A394,'Entry capacity'!$A$12:$I$30,3,FALSE),0))</f>
        <v>725.09361113825139</v>
      </c>
      <c r="D394" s="52">
        <f t="array" ref="D394">SUMPRODUCT('Distance Matrix_ex'!$B129:$T129,TRANSPOSE('Entry capacity'!D$12:D$30))/(SUM('Entry capacity'!$D$12:$D$30)-IFERROR(VLOOKUP($A394,'Entry capacity'!$A$12:$I$30,4,FALSE),0))</f>
        <v>719.32545514417984</v>
      </c>
      <c r="E394" s="52">
        <f t="array" ref="E394">SUMPRODUCT('Distance Matrix_ex'!$B129:$T129,TRANSPOSE('Entry capacity'!E$12:E$30))/(SUM('Entry capacity'!$E$12:$E$30)-IFERROR(VLOOKUP($A394,'Entry capacity'!$A$12:$I$30,5,FALSE),0))</f>
        <v>713.93859770924689</v>
      </c>
      <c r="F394" s="52">
        <f t="array" ref="F394">SUMPRODUCT('Distance Matrix_ex'!$B129:$T129,TRANSPOSE('Entry capacity'!F$12:F$30))/(SUM('Entry capacity'!$F$12:$F$30)-IFERROR(VLOOKUP($A394,'Entry capacity'!$A$12:$I$30,6,FALSE),0))</f>
        <v>710.01940770913711</v>
      </c>
      <c r="G394" s="52">
        <f t="array" ref="G394">SUMPRODUCT('Distance Matrix_ex'!$B129:$T129,TRANSPOSE('Entry capacity'!G$12:G$30))/(SUM('Entry capacity'!$G$12:$G$30)-IFERROR(VLOOKUP($A394,'Entry capacity'!$A$12:$I$30,7,FALSE),0))</f>
        <v>711.27633127178547</v>
      </c>
      <c r="H394" s="52">
        <f t="array" ref="H394">SUMPRODUCT('Distance Matrix_ex'!$B129:$T129,TRANSPOSE('Entry capacity'!H$12:H$30))/(SUM('Entry capacity'!$H$12:$H$30)-IFERROR(VLOOKUP($A394,'Entry capacity'!$A$12:$I$30,8,FALSE),0))</f>
        <v>716.6601971374962</v>
      </c>
      <c r="I394" s="57">
        <f t="array" ref="I394">SUMPRODUCT('Distance Matrix_ex'!$B129:$T129,TRANSPOSE('Entry capacity'!I$12:I$30))/(SUM('Entry capacity'!$I$12:$I$30)-IFERROR(VLOOKUP($A394,'Entry capacity'!$A$12:$I$30,9,FALSE),0))</f>
        <v>727.97355681906618</v>
      </c>
    </row>
    <row r="395" spans="1:9" s="5" customFormat="1" ht="15" customHeight="1" x14ac:dyDescent="0.25">
      <c r="A395" s="46" t="str">
        <f t="shared" ref="A395:B395" si="119">A130</f>
        <v>D01A_Montorio</v>
      </c>
      <c r="B395" s="4" t="str">
        <f t="shared" si="119"/>
        <v>Salida Nacional / National exit</v>
      </c>
      <c r="C395" s="52">
        <f t="array" ref="C395">SUMPRODUCT('Distance Matrix_ex'!$B130:$T130,TRANSPOSE('Entry capacity'!C$12:C$30))/(SUM('Entry capacity'!$C$12:$C$30)-IFERROR(VLOOKUP($A395,'Entry capacity'!$A$12:$I$30,3,FALSE),0))</f>
        <v>627.5792672036705</v>
      </c>
      <c r="D395" s="52">
        <f t="array" ref="D395">SUMPRODUCT('Distance Matrix_ex'!$B130:$T130,TRANSPOSE('Entry capacity'!D$12:D$30))/(SUM('Entry capacity'!$D$12:$D$30)-IFERROR(VLOOKUP($A395,'Entry capacity'!$A$12:$I$30,4,FALSE),0))</f>
        <v>635.45536566473015</v>
      </c>
      <c r="E395" s="52">
        <f t="array" ref="E395">SUMPRODUCT('Distance Matrix_ex'!$B130:$T130,TRANSPOSE('Entry capacity'!E$12:E$30))/(SUM('Entry capacity'!$E$12:$E$30)-IFERROR(VLOOKUP($A395,'Entry capacity'!$A$12:$I$30,5,FALSE),0))</f>
        <v>645.22198202014795</v>
      </c>
      <c r="F395" s="52">
        <f t="array" ref="F395">SUMPRODUCT('Distance Matrix_ex'!$B130:$T130,TRANSPOSE('Entry capacity'!F$12:F$30))/(SUM('Entry capacity'!$F$12:$F$30)-IFERROR(VLOOKUP($A395,'Entry capacity'!$A$12:$I$30,6,FALSE),0))</f>
        <v>655.57593978407942</v>
      </c>
      <c r="G395" s="52">
        <f t="array" ref="G395">SUMPRODUCT('Distance Matrix_ex'!$B130:$T130,TRANSPOSE('Entry capacity'!G$12:G$30))/(SUM('Entry capacity'!$G$12:$G$30)-IFERROR(VLOOKUP($A395,'Entry capacity'!$A$12:$I$30,7,FALSE),0))</f>
        <v>657.63341545524167</v>
      </c>
      <c r="H395" s="52">
        <f t="array" ref="H395">SUMPRODUCT('Distance Matrix_ex'!$B130:$T130,TRANSPOSE('Entry capacity'!H$12:H$30))/(SUM('Entry capacity'!$H$12:$H$30)-IFERROR(VLOOKUP($A395,'Entry capacity'!$A$12:$I$30,8,FALSE),0))</f>
        <v>656.89016907293558</v>
      </c>
      <c r="I395" s="57">
        <f t="array" ref="I395">SUMPRODUCT('Distance Matrix_ex'!$B130:$T130,TRANSPOSE('Entry capacity'!I$12:I$30))/(SUM('Entry capacity'!$I$12:$I$30)-IFERROR(VLOOKUP($A395,'Entry capacity'!$A$12:$I$30,9,FALSE),0))</f>
        <v>655.5878680032406</v>
      </c>
    </row>
    <row r="396" spans="1:9" s="5" customFormat="1" ht="15" customHeight="1" x14ac:dyDescent="0.25">
      <c r="A396" s="46" t="str">
        <f t="shared" ref="A396:B396" si="120">A131</f>
        <v>D03A_Aguilar</v>
      </c>
      <c r="B396" s="4" t="str">
        <f t="shared" si="120"/>
        <v>Salida Nacional / National exit</v>
      </c>
      <c r="C396" s="52">
        <f t="array" ref="C396">SUMPRODUCT('Distance Matrix_ex'!$B131:$T131,TRANSPOSE('Entry capacity'!C$12:C$30))/(SUM('Entry capacity'!$C$12:$C$30)-IFERROR(VLOOKUP($A396,'Entry capacity'!$A$12:$I$30,3,FALSE),0))</f>
        <v>674.55852897110071</v>
      </c>
      <c r="D396" s="52">
        <f t="array" ref="D396">SUMPRODUCT('Distance Matrix_ex'!$B131:$T131,TRANSPOSE('Entry capacity'!D$12:D$30))/(SUM('Entry capacity'!$D$12:$D$30)-IFERROR(VLOOKUP($A396,'Entry capacity'!$A$12:$I$30,4,FALSE),0))</f>
        <v>682.28367597122099</v>
      </c>
      <c r="E396" s="52">
        <f t="array" ref="E396">SUMPRODUCT('Distance Matrix_ex'!$B131:$T131,TRANSPOSE('Entry capacity'!E$12:E$30))/(SUM('Entry capacity'!$E$12:$E$30)-IFERROR(VLOOKUP($A396,'Entry capacity'!$A$12:$I$30,5,FALSE),0))</f>
        <v>691.91111872748354</v>
      </c>
      <c r="F396" s="52">
        <f t="array" ref="F396">SUMPRODUCT('Distance Matrix_ex'!$B131:$T131,TRANSPOSE('Entry capacity'!F$12:F$30))/(SUM('Entry capacity'!$F$12:$F$30)-IFERROR(VLOOKUP($A396,'Entry capacity'!$A$12:$I$30,6,FALSE),0))</f>
        <v>702.14263112459037</v>
      </c>
      <c r="G396" s="52">
        <f t="array" ref="G396">SUMPRODUCT('Distance Matrix_ex'!$B131:$T131,TRANSPOSE('Entry capacity'!G$12:G$30))/(SUM('Entry capacity'!$G$12:$G$30)-IFERROR(VLOOKUP($A396,'Entry capacity'!$A$12:$I$30,7,FALSE),0))</f>
        <v>704.22160563703994</v>
      </c>
      <c r="H396" s="52">
        <f t="array" ref="H396">SUMPRODUCT('Distance Matrix_ex'!$B131:$T131,TRANSPOSE('Entry capacity'!H$12:H$30))/(SUM('Entry capacity'!$H$12:$H$30)-IFERROR(VLOOKUP($A396,'Entry capacity'!$A$12:$I$30,8,FALSE),0))</f>
        <v>703.59399218530621</v>
      </c>
      <c r="I396" s="57">
        <f t="array" ref="I396">SUMPRODUCT('Distance Matrix_ex'!$B131:$T131,TRANSPOSE('Entry capacity'!I$12:I$30))/(SUM('Entry capacity'!$I$12:$I$30)-IFERROR(VLOOKUP($A396,'Entry capacity'!$A$12:$I$30,9,FALSE),0))</f>
        <v>702.52993430370236</v>
      </c>
    </row>
    <row r="397" spans="1:9" s="5" customFormat="1" ht="15" customHeight="1" x14ac:dyDescent="0.25">
      <c r="A397" s="46" t="str">
        <f t="shared" ref="A397:B397" si="121">A132</f>
        <v>D04_Reinosa</v>
      </c>
      <c r="B397" s="4" t="str">
        <f t="shared" si="121"/>
        <v>Salida Nacional / National exit</v>
      </c>
      <c r="C397" s="52">
        <f t="array" ref="C397">SUMPRODUCT('Distance Matrix_ex'!$B132:$T132,TRANSPOSE('Entry capacity'!C$12:C$30))/(SUM('Entry capacity'!$C$12:$C$30)-IFERROR(VLOOKUP($A397,'Entry capacity'!$A$12:$I$30,3,FALSE),0))</f>
        <v>685.4968072728683</v>
      </c>
      <c r="D397" s="52">
        <f t="array" ref="D397">SUMPRODUCT('Distance Matrix_ex'!$B132:$T132,TRANSPOSE('Entry capacity'!D$12:D$30))/(SUM('Entry capacity'!$D$12:$D$30)-IFERROR(VLOOKUP($A397,'Entry capacity'!$A$12:$I$30,4,FALSE),0))</f>
        <v>693.18680793335477</v>
      </c>
      <c r="E397" s="52">
        <f t="array" ref="E397">SUMPRODUCT('Distance Matrix_ex'!$B132:$T132,TRANSPOSE('Entry capacity'!E$12:E$30))/(SUM('Entry capacity'!$E$12:$E$30)-IFERROR(VLOOKUP($A397,'Entry capacity'!$A$12:$I$30,5,FALSE),0))</f>
        <v>702.78184661380737</v>
      </c>
      <c r="F397" s="52">
        <f t="array" ref="F397">SUMPRODUCT('Distance Matrix_ex'!$B132:$T132,TRANSPOSE('Entry capacity'!F$12:F$30))/(SUM('Entry capacity'!$F$12:$F$30)-IFERROR(VLOOKUP($A397,'Entry capacity'!$A$12:$I$30,6,FALSE),0))</f>
        <v>712.98484980390003</v>
      </c>
      <c r="G397" s="52">
        <f t="array" ref="G397">SUMPRODUCT('Distance Matrix_ex'!$B132:$T132,TRANSPOSE('Entry capacity'!G$12:G$30))/(SUM('Entry capacity'!$G$12:$G$30)-IFERROR(VLOOKUP($A397,'Entry capacity'!$A$12:$I$30,7,FALSE),0))</f>
        <v>715.06882993585759</v>
      </c>
      <c r="H397" s="52">
        <f t="array" ref="H397">SUMPRODUCT('Distance Matrix_ex'!$B132:$T132,TRANSPOSE('Entry capacity'!H$12:H$30))/(SUM('Entry capacity'!$H$12:$H$30)-IFERROR(VLOOKUP($A397,'Entry capacity'!$A$12:$I$30,8,FALSE),0))</f>
        <v>714.46813953757055</v>
      </c>
      <c r="I397" s="57">
        <f t="array" ref="I397">SUMPRODUCT('Distance Matrix_ex'!$B132:$T132,TRANSPOSE('Entry capacity'!I$12:I$30))/(SUM('Entry capacity'!$I$12:$I$30)-IFERROR(VLOOKUP($A397,'Entry capacity'!$A$12:$I$30,9,FALSE),0))</f>
        <v>713.45955230826735</v>
      </c>
    </row>
    <row r="398" spans="1:9" s="5" customFormat="1" ht="15" customHeight="1" x14ac:dyDescent="0.25">
      <c r="A398" s="46" t="str">
        <f t="shared" ref="A398:B398" si="122">A133</f>
        <v>D06_Corrales</v>
      </c>
      <c r="B398" s="4" t="str">
        <f t="shared" si="122"/>
        <v>Salida Nacional / National exit</v>
      </c>
      <c r="C398" s="52">
        <f t="array" ref="C398">SUMPRODUCT('Distance Matrix_ex'!$B133:$T133,TRANSPOSE('Entry capacity'!C$12:C$30))/(SUM('Entry capacity'!$C$12:$C$30)-IFERROR(VLOOKUP($A398,'Entry capacity'!$A$12:$I$30,3,FALSE),0))</f>
        <v>721.33674362382021</v>
      </c>
      <c r="D398" s="52">
        <f t="array" ref="D398">SUMPRODUCT('Distance Matrix_ex'!$B133:$T133,TRANSPOSE('Entry capacity'!D$12:D$30))/(SUM('Entry capacity'!$D$12:$D$30)-IFERROR(VLOOKUP($A398,'Entry capacity'!$A$12:$I$30,4,FALSE),0))</f>
        <v>728.91158515773418</v>
      </c>
      <c r="E398" s="52">
        <f t="array" ref="E398">SUMPRODUCT('Distance Matrix_ex'!$B133:$T133,TRANSPOSE('Entry capacity'!E$12:E$30))/(SUM('Entry capacity'!$E$12:$E$30)-IFERROR(VLOOKUP($A398,'Entry capacity'!$A$12:$I$30,5,FALSE),0))</f>
        <v>738.40044990637523</v>
      </c>
      <c r="F398" s="52">
        <f t="array" ref="F398">SUMPRODUCT('Distance Matrix_ex'!$B133:$T133,TRANSPOSE('Entry capacity'!F$12:F$30))/(SUM('Entry capacity'!$F$12:$F$30)-IFERROR(VLOOKUP($A398,'Entry capacity'!$A$12:$I$30,6,FALSE),0))</f>
        <v>748.51004093994675</v>
      </c>
      <c r="G398" s="52">
        <f t="array" ref="G398">SUMPRODUCT('Distance Matrix_ex'!$B133:$T133,TRANSPOSE('Entry capacity'!G$12:G$30))/(SUM('Entry capacity'!$G$12:$G$30)-IFERROR(VLOOKUP($A398,'Entry capacity'!$A$12:$I$30,7,FALSE),0))</f>
        <v>750.6104222896837</v>
      </c>
      <c r="H398" s="52">
        <f t="array" ref="H398">SUMPRODUCT('Distance Matrix_ex'!$B133:$T133,TRANSPOSE('Entry capacity'!H$12:H$30))/(SUM('Entry capacity'!$H$12:$H$30)-IFERROR(VLOOKUP($A398,'Entry capacity'!$A$12:$I$30,8,FALSE),0))</f>
        <v>750.09794691896138</v>
      </c>
      <c r="I398" s="57">
        <f t="array" ref="I398">SUMPRODUCT('Distance Matrix_ex'!$B133:$T133,TRANSPOSE('Entry capacity'!I$12:I$30))/(SUM('Entry capacity'!$I$12:$I$30)-IFERROR(VLOOKUP($A398,'Entry capacity'!$A$12:$I$30,9,FALSE),0))</f>
        <v>749.27111266695056</v>
      </c>
    </row>
    <row r="399" spans="1:9" s="5" customFormat="1" ht="15" customHeight="1" x14ac:dyDescent="0.25">
      <c r="A399" s="46" t="str">
        <f t="shared" ref="A399:B399" si="123">A134</f>
        <v>D06A_Reocin</v>
      </c>
      <c r="B399" s="4" t="str">
        <f t="shared" si="123"/>
        <v>Salida Nacional / National exit</v>
      </c>
      <c r="C399" s="52">
        <f t="array" ref="C399">SUMPRODUCT('Distance Matrix_ex'!$B134:$T134,TRANSPOSE('Entry capacity'!C$12:C$30))/(SUM('Entry capacity'!$C$12:$C$30)-IFERROR(VLOOKUP($A399,'Entry capacity'!$A$12:$I$30,3,FALSE),0))</f>
        <v>731.95466180354867</v>
      </c>
      <c r="D399" s="52">
        <f t="array" ref="D399">SUMPRODUCT('Distance Matrix_ex'!$B134:$T134,TRANSPOSE('Entry capacity'!D$12:D$30))/(SUM('Entry capacity'!$D$12:$D$30)-IFERROR(VLOOKUP($A399,'Entry capacity'!$A$12:$I$30,4,FALSE),0))</f>
        <v>739.49538636326849</v>
      </c>
      <c r="E399" s="52">
        <f t="array" ref="E399">SUMPRODUCT('Distance Matrix_ex'!$B134:$T134,TRANSPOSE('Entry capacity'!E$12:E$30))/(SUM('Entry capacity'!$E$12:$E$30)-IFERROR(VLOOKUP($A399,'Entry capacity'!$A$12:$I$30,5,FALSE),0))</f>
        <v>748.95279608615976</v>
      </c>
      <c r="F399" s="52">
        <f t="array" ref="F399">SUMPRODUCT('Distance Matrix_ex'!$B134:$T134,TRANSPOSE('Entry capacity'!F$12:F$30))/(SUM('Entry capacity'!$F$12:$F$30)-IFERROR(VLOOKUP($A399,'Entry capacity'!$A$12:$I$30,6,FALSE),0))</f>
        <v>759.03471288992193</v>
      </c>
      <c r="G399" s="52">
        <f t="array" ref="G399">SUMPRODUCT('Distance Matrix_ex'!$B134:$T134,TRANSPOSE('Entry capacity'!G$12:G$30))/(SUM('Entry capacity'!$G$12:$G$30)-IFERROR(VLOOKUP($A399,'Entry capacity'!$A$12:$I$30,7,FALSE),0))</f>
        <v>761.13995325466135</v>
      </c>
      <c r="H399" s="52">
        <f t="array" ref="H399">SUMPRODUCT('Distance Matrix_ex'!$B134:$T134,TRANSPOSE('Entry capacity'!H$12:H$30))/(SUM('Entry capacity'!$H$12:$H$30)-IFERROR(VLOOKUP($A399,'Entry capacity'!$A$12:$I$30,8,FALSE),0))</f>
        <v>760.65361241542189</v>
      </c>
      <c r="I399" s="57">
        <f t="array" ref="I399">SUMPRODUCT('Distance Matrix_ex'!$B134:$T134,TRANSPOSE('Entry capacity'!I$12:I$30))/(SUM('Entry capacity'!$I$12:$I$30)-IFERROR(VLOOKUP($A399,'Entry capacity'!$A$12:$I$30,9,FALSE),0))</f>
        <v>759.88062419212372</v>
      </c>
    </row>
    <row r="400" spans="1:9" s="5" customFormat="1" ht="15" customHeight="1" x14ac:dyDescent="0.25">
      <c r="A400" s="46" t="str">
        <f t="shared" ref="A400:B400" si="124">A135</f>
        <v>D07.14_Cicero</v>
      </c>
      <c r="B400" s="4" t="str">
        <f t="shared" si="124"/>
        <v>Salida Nacional / National exit</v>
      </c>
      <c r="C400" s="52">
        <f t="array" ref="C400">SUMPRODUCT('Distance Matrix_ex'!$B135:$T135,TRANSPOSE('Entry capacity'!C$12:C$30))/(SUM('Entry capacity'!$C$12:$C$30)-IFERROR(VLOOKUP($A400,'Entry capacity'!$A$12:$I$30,3,FALSE),0))</f>
        <v>753.94014824968417</v>
      </c>
      <c r="D400" s="52">
        <f t="array" ref="D400">SUMPRODUCT('Distance Matrix_ex'!$B135:$T135,TRANSPOSE('Entry capacity'!D$12:D$30))/(SUM('Entry capacity'!$D$12:$D$30)-IFERROR(VLOOKUP($A400,'Entry capacity'!$A$12:$I$30,4,FALSE),0))</f>
        <v>766.9382428265252</v>
      </c>
      <c r="E400" s="52">
        <f t="array" ref="E400">SUMPRODUCT('Distance Matrix_ex'!$B135:$T135,TRANSPOSE('Entry capacity'!E$12:E$30))/(SUM('Entry capacity'!$E$12:$E$30)-IFERROR(VLOOKUP($A400,'Entry capacity'!$A$12:$I$30,5,FALSE),0))</f>
        <v>783.82520335415506</v>
      </c>
      <c r="F400" s="52">
        <f t="array" ref="F400">SUMPRODUCT('Distance Matrix_ex'!$B135:$T135,TRANSPOSE('Entry capacity'!F$12:F$30))/(SUM('Entry capacity'!$F$12:$F$30)-IFERROR(VLOOKUP($A400,'Entry capacity'!$A$12:$I$30,6,FALSE),0))</f>
        <v>801.64906193334718</v>
      </c>
      <c r="G400" s="52">
        <f t="array" ref="G400">SUMPRODUCT('Distance Matrix_ex'!$B135:$T135,TRANSPOSE('Entry capacity'!G$12:G$30))/(SUM('Entry capacity'!$G$12:$G$30)-IFERROR(VLOOKUP($A400,'Entry capacity'!$A$12:$I$30,7,FALSE),0))</f>
        <v>805.73117706754294</v>
      </c>
      <c r="H400" s="52">
        <f t="array" ref="H400">SUMPRODUCT('Distance Matrix_ex'!$B135:$T135,TRANSPOSE('Entry capacity'!H$12:H$30))/(SUM('Entry capacity'!$H$12:$H$30)-IFERROR(VLOOKUP($A400,'Entry capacity'!$A$12:$I$30,8,FALSE),0))</f>
        <v>805.51384190895385</v>
      </c>
      <c r="I400" s="57">
        <f t="array" ref="I400">SUMPRODUCT('Distance Matrix_ex'!$B135:$T135,TRANSPOSE('Entry capacity'!I$12:I$30))/(SUM('Entry capacity'!$I$12:$I$30)-IFERROR(VLOOKUP($A400,'Entry capacity'!$A$12:$I$30,9,FALSE),0))</f>
        <v>805.38871237875844</v>
      </c>
    </row>
    <row r="401" spans="1:9" s="5" customFormat="1" ht="15" customHeight="1" x14ac:dyDescent="0.25">
      <c r="A401" s="46" t="str">
        <f t="shared" ref="A401:B401" si="125">A136</f>
        <v>D07_Villapresente</v>
      </c>
      <c r="B401" s="4" t="str">
        <f t="shared" si="125"/>
        <v>Salida Nacional / National exit</v>
      </c>
      <c r="C401" s="52">
        <f t="array" ref="C401">SUMPRODUCT('Distance Matrix_ex'!$B136:$T136,TRANSPOSE('Entry capacity'!C$12:C$30))/(SUM('Entry capacity'!$C$12:$C$30)-IFERROR(VLOOKUP($A401,'Entry capacity'!$A$12:$I$30,3,FALSE),0))</f>
        <v>734.86702654935982</v>
      </c>
      <c r="D401" s="52">
        <f t="array" ref="D401">SUMPRODUCT('Distance Matrix_ex'!$B136:$T136,TRANSPOSE('Entry capacity'!D$12:D$30))/(SUM('Entry capacity'!$D$12:$D$30)-IFERROR(VLOOKUP($A401,'Entry capacity'!$A$12:$I$30,4,FALSE),0))</f>
        <v>742.39839324144589</v>
      </c>
      <c r="E401" s="52">
        <f t="array" ref="E401">SUMPRODUCT('Distance Matrix_ex'!$B136:$T136,TRANSPOSE('Entry capacity'!E$12:E$30))/(SUM('Entry capacity'!$E$12:$E$30)-IFERROR(VLOOKUP($A401,'Entry capacity'!$A$12:$I$30,5,FALSE),0))</f>
        <v>751.8471752365167</v>
      </c>
      <c r="F401" s="52">
        <f t="array" ref="F401">SUMPRODUCT('Distance Matrix_ex'!$B136:$T136,TRANSPOSE('Entry capacity'!F$12:F$30))/(SUM('Entry capacity'!$F$12:$F$30)-IFERROR(VLOOKUP($A401,'Entry capacity'!$A$12:$I$30,6,FALSE),0))</f>
        <v>761.9215013384196</v>
      </c>
      <c r="G401" s="52">
        <f t="array" ref="G401">SUMPRODUCT('Distance Matrix_ex'!$B136:$T136,TRANSPOSE('Entry capacity'!G$12:G$30))/(SUM('Entry capacity'!$G$12:$G$30)-IFERROR(VLOOKUP($A401,'Entry capacity'!$A$12:$I$30,7,FALSE),0))</f>
        <v>764.02807447138696</v>
      </c>
      <c r="H401" s="52">
        <f t="array" ref="H401">SUMPRODUCT('Distance Matrix_ex'!$B136:$T136,TRANSPOSE('Entry capacity'!H$12:H$30))/(SUM('Entry capacity'!$H$12:$H$30)-IFERROR(VLOOKUP($A401,'Entry capacity'!$A$12:$I$30,8,FALSE),0))</f>
        <v>763.5489020136373</v>
      </c>
      <c r="I401" s="57">
        <f t="array" ref="I401">SUMPRODUCT('Distance Matrix_ex'!$B136:$T136,TRANSPOSE('Entry capacity'!I$12:I$30))/(SUM('Entry capacity'!$I$12:$I$30)-IFERROR(VLOOKUP($A401,'Entry capacity'!$A$12:$I$30,9,FALSE),0))</f>
        <v>762.79068309568413</v>
      </c>
    </row>
    <row r="402" spans="1:9" s="5" customFormat="1" ht="15" customHeight="1" x14ac:dyDescent="0.25">
      <c r="A402" s="46" t="str">
        <f t="shared" ref="A402:B402" si="126">A137</f>
        <v>D07A_Ruiloba</v>
      </c>
      <c r="B402" s="4" t="str">
        <f t="shared" si="126"/>
        <v>Salida Nacional / National exit</v>
      </c>
      <c r="C402" s="52">
        <f t="array" ref="C402">SUMPRODUCT('Distance Matrix_ex'!$B137:$T137,TRANSPOSE('Entry capacity'!C$12:C$30))/(SUM('Entry capacity'!$C$12:$C$30)-IFERROR(VLOOKUP($A402,'Entry capacity'!$A$12:$I$30,3,FALSE),0))</f>
        <v>747.19522676293218</v>
      </c>
      <c r="D402" s="52">
        <f t="array" ref="D402">SUMPRODUCT('Distance Matrix_ex'!$B137:$T137,TRANSPOSE('Entry capacity'!D$12:D$30))/(SUM('Entry capacity'!$D$12:$D$30)-IFERROR(VLOOKUP($A402,'Entry capacity'!$A$12:$I$30,4,FALSE),0))</f>
        <v>754.68885378100128</v>
      </c>
      <c r="E402" s="52">
        <f t="array" ref="E402">SUMPRODUCT('Distance Matrix_ex'!$B137:$T137,TRANSPOSE('Entry capacity'!E$12:E$30))/(SUM('Entry capacity'!$E$12:$E$30)-IFERROR(VLOOKUP($A402,'Entry capacity'!$A$12:$I$30,5,FALSE),0))</f>
        <v>764.10160381851051</v>
      </c>
      <c r="F402" s="52">
        <f t="array" ref="F402">SUMPRODUCT('Distance Matrix_ex'!$B137:$T137,TRANSPOSE('Entry capacity'!F$12:F$30))/(SUM('Entry capacity'!$F$12:$F$30)-IFERROR(VLOOKUP($A402,'Entry capacity'!$A$12:$I$30,6,FALSE),0))</f>
        <v>774.14284620576086</v>
      </c>
      <c r="G402" s="52">
        <f t="array" ref="G402">SUMPRODUCT('Distance Matrix_ex'!$B137:$T137,TRANSPOSE('Entry capacity'!G$12:G$30))/(SUM('Entry capacity'!$G$12:$G$30)-IFERROR(VLOOKUP($A402,'Entry capacity'!$A$12:$I$30,7,FALSE),0))</f>
        <v>776.25291579460281</v>
      </c>
      <c r="H402" s="52">
        <f t="array" ref="H402">SUMPRODUCT('Distance Matrix_ex'!$B137:$T137,TRANSPOSE('Entry capacity'!H$12:H$30))/(SUM('Entry capacity'!$H$12:$H$30)-IFERROR(VLOOKUP($A402,'Entry capacity'!$A$12:$I$30,8,FALSE),0))</f>
        <v>775.79938495223564</v>
      </c>
      <c r="I402" s="57">
        <f t="array" ref="I402">SUMPRODUCT('Distance Matrix_ex'!$B137:$T137,TRANSPOSE('Entry capacity'!I$12:I$30))/(SUM('Entry capacity'!$I$12:$I$30)-IFERROR(VLOOKUP($A402,'Entry capacity'!$A$12:$I$30,9,FALSE),0))</f>
        <v>775.09374927660622</v>
      </c>
    </row>
    <row r="403" spans="1:9" s="5" customFormat="1" ht="15" customHeight="1" x14ac:dyDescent="0.25">
      <c r="A403" s="46" t="str">
        <f t="shared" ref="A403:B403" si="127">A138</f>
        <v>D08A_San Vicente Barquera</v>
      </c>
      <c r="B403" s="4" t="str">
        <f t="shared" si="127"/>
        <v>Salida Nacional / National exit</v>
      </c>
      <c r="C403" s="52">
        <f t="array" ref="C403">SUMPRODUCT('Distance Matrix_ex'!$B138:$T138,TRANSPOSE('Entry capacity'!C$12:C$30))/(SUM('Entry capacity'!$C$12:$C$30)-IFERROR(VLOOKUP($A403,'Entry capacity'!$A$12:$I$30,3,FALSE),0))</f>
        <v>759.39810194372194</v>
      </c>
      <c r="D403" s="52">
        <f t="array" ref="D403">SUMPRODUCT('Distance Matrix_ex'!$B138:$T138,TRANSPOSE('Entry capacity'!D$12:D$30))/(SUM('Entry capacity'!$D$12:$D$30)-IFERROR(VLOOKUP($A403,'Entry capacity'!$A$12:$I$30,4,FALSE),0))</f>
        <v>766.85469209316318</v>
      </c>
      <c r="E403" s="52">
        <f t="array" ref="E403">SUMPRODUCT('Distance Matrix_ex'!$B138:$T138,TRANSPOSE('Entry capacity'!E$12:E$30))/(SUM('Entry capacity'!$E$12:$E$30)-IFERROR(VLOOKUP($A403,'Entry capacity'!$A$12:$I$30,5,FALSE),0))</f>
        <v>776.23185991927619</v>
      </c>
      <c r="F403" s="52">
        <f t="array" ref="F403">SUMPRODUCT('Distance Matrix_ex'!$B138:$T138,TRANSPOSE('Entry capacity'!F$12:F$30))/(SUM('Entry capacity'!$F$12:$F$30)-IFERROR(VLOOKUP($A403,'Entry capacity'!$A$12:$I$30,6,FALSE),0))</f>
        <v>786.24019269136284</v>
      </c>
      <c r="G403" s="52">
        <f t="array" ref="G403">SUMPRODUCT('Distance Matrix_ex'!$B138:$T138,TRANSPOSE('Entry capacity'!G$12:G$30))/(SUM('Entry capacity'!$G$12:$G$30)-IFERROR(VLOOKUP($A403,'Entry capacity'!$A$12:$I$30,7,FALSE),0))</f>
        <v>788.35335759153463</v>
      </c>
      <c r="H403" s="52">
        <f t="array" ref="H403">SUMPRODUCT('Distance Matrix_ex'!$B138:$T138,TRANSPOSE('Entry capacity'!H$12:H$30))/(SUM('Entry capacity'!$H$12:$H$30)-IFERROR(VLOOKUP($A403,'Entry capacity'!$A$12:$I$30,8,FALSE),0))</f>
        <v>787.9244062679054</v>
      </c>
      <c r="I403" s="57">
        <f t="array" ref="I403">SUMPRODUCT('Distance Matrix_ex'!$B138:$T138,TRANSPOSE('Entry capacity'!I$12:I$30))/(SUM('Entry capacity'!$I$12:$I$30)-IFERROR(VLOOKUP($A403,'Entry capacity'!$A$12:$I$30,9,FALSE),0))</f>
        <v>787.26912593607631</v>
      </c>
    </row>
    <row r="404" spans="1:9" s="5" customFormat="1" ht="15" customHeight="1" x14ac:dyDescent="0.25">
      <c r="A404" s="46" t="str">
        <f t="shared" ref="A404:B404" si="128">A139</f>
        <v>D10A_Llanes</v>
      </c>
      <c r="B404" s="4" t="str">
        <f t="shared" si="128"/>
        <v>Salida Nacional / National exit</v>
      </c>
      <c r="C404" s="52">
        <f t="array" ref="C404">SUMPRODUCT('Distance Matrix_ex'!$B139:$T139,TRANSPOSE('Entry capacity'!C$12:C$30))/(SUM('Entry capacity'!$C$12:$C$30)-IFERROR(VLOOKUP($A404,'Entry capacity'!$A$12:$I$30,3,FALSE),0))</f>
        <v>789.09479765339404</v>
      </c>
      <c r="D404" s="52">
        <f t="array" ref="D404">SUMPRODUCT('Distance Matrix_ex'!$B139:$T139,TRANSPOSE('Entry capacity'!D$12:D$30))/(SUM('Entry capacity'!$D$12:$D$30)-IFERROR(VLOOKUP($A404,'Entry capacity'!$A$12:$I$30,4,FALSE),0))</f>
        <v>796.46125555110075</v>
      </c>
      <c r="E404" s="52">
        <f t="array" ref="E404">SUMPRODUCT('Distance Matrix_ex'!$B139:$T139,TRANSPOSE('Entry capacity'!E$12:E$30))/(SUM('Entry capacity'!$E$12:$E$30)-IFERROR(VLOOKUP($A404,'Entry capacity'!$A$12:$I$30,5,FALSE),0))</f>
        <v>805.75183115293305</v>
      </c>
      <c r="F404" s="52">
        <f t="array" ref="F404">SUMPRODUCT('Distance Matrix_ex'!$B139:$T139,TRANSPOSE('Entry capacity'!F$12:F$30))/(SUM('Entry capacity'!$F$12:$F$30)-IFERROR(VLOOKUP($A404,'Entry capacity'!$A$12:$I$30,6,FALSE),0))</f>
        <v>815.68007568245741</v>
      </c>
      <c r="G404" s="52">
        <f t="array" ref="G404">SUMPRODUCT('Distance Matrix_ex'!$B139:$T139,TRANSPOSE('Entry capacity'!G$12:G$30))/(SUM('Entry capacity'!$G$12:$G$30)-IFERROR(VLOOKUP($A404,'Entry capacity'!$A$12:$I$30,7,FALSE),0))</f>
        <v>817.80077327614038</v>
      </c>
      <c r="H404" s="52">
        <f t="array" ref="H404">SUMPRODUCT('Distance Matrix_ex'!$B139:$T139,TRANSPOSE('Entry capacity'!H$12:H$30))/(SUM('Entry capacity'!$H$12:$H$30)-IFERROR(VLOOKUP($A404,'Entry capacity'!$A$12:$I$30,8,FALSE),0))</f>
        <v>817.43163822349936</v>
      </c>
      <c r="I404" s="57">
        <f t="array" ref="I404">SUMPRODUCT('Distance Matrix_ex'!$B139:$T139,TRANSPOSE('Entry capacity'!I$12:I$30))/(SUM('Entry capacity'!$I$12:$I$30)-IFERROR(VLOOKUP($A404,'Entry capacity'!$A$12:$I$30,9,FALSE),0))</f>
        <v>816.89890174302036</v>
      </c>
    </row>
    <row r="405" spans="1:9" s="5" customFormat="1" ht="15" customHeight="1" x14ac:dyDescent="0.25">
      <c r="A405" s="46" t="str">
        <f t="shared" ref="A405:B405" si="129">A140</f>
        <v>D12A_Ribadesella</v>
      </c>
      <c r="B405" s="4" t="str">
        <f t="shared" si="129"/>
        <v>Salida Nacional / National exit</v>
      </c>
      <c r="C405" s="52">
        <f t="array" ref="C405">SUMPRODUCT('Distance Matrix_ex'!$B140:$T140,TRANSPOSE('Entry capacity'!C$12:C$30))/(SUM('Entry capacity'!$C$12:$C$30)-IFERROR(VLOOKUP($A405,'Entry capacity'!$A$12:$I$30,3,FALSE),0))</f>
        <v>819.65861793845033</v>
      </c>
      <c r="D405" s="52">
        <f t="array" ref="D405">SUMPRODUCT('Distance Matrix_ex'!$B140:$T140,TRANSPOSE('Entry capacity'!D$12:D$30))/(SUM('Entry capacity'!$D$12:$D$30)-IFERROR(VLOOKUP($A405,'Entry capacity'!$A$12:$I$30,4,FALSE),0))</f>
        <v>826.93231178015458</v>
      </c>
      <c r="E405" s="52">
        <f t="array" ref="E405">SUMPRODUCT('Distance Matrix_ex'!$B140:$T140,TRANSPOSE('Entry capacity'!E$12:E$30))/(SUM('Entry capacity'!$E$12:$E$30)-IFERROR(VLOOKUP($A405,'Entry capacity'!$A$12:$I$30,5,FALSE),0))</f>
        <v>836.13376671998265</v>
      </c>
      <c r="F405" s="52">
        <f t="array" ref="F405">SUMPRODUCT('Distance Matrix_ex'!$B140:$T140,TRANSPOSE('Entry capacity'!F$12:F$30))/(SUM('Entry capacity'!$F$12:$F$30)-IFERROR(VLOOKUP($A405,'Entry capacity'!$A$12:$I$30,6,FALSE),0))</f>
        <v>845.97958448133897</v>
      </c>
      <c r="G405" s="52">
        <f t="array" ref="G405">SUMPRODUCT('Distance Matrix_ex'!$B140:$T140,TRANSPOSE('Entry capacity'!G$12:G$30))/(SUM('Entry capacity'!$G$12:$G$30)-IFERROR(VLOOKUP($A405,'Entry capacity'!$A$12:$I$30,7,FALSE),0))</f>
        <v>848.10803471837903</v>
      </c>
      <c r="H405" s="52">
        <f t="array" ref="H405">SUMPRODUCT('Distance Matrix_ex'!$B140:$T140,TRANSPOSE('Entry capacity'!H$12:H$30))/(SUM('Entry capacity'!$H$12:$H$30)-IFERROR(VLOOKUP($A405,'Entry capacity'!$A$12:$I$30,8,FALSE),0))</f>
        <v>847.8004625336913</v>
      </c>
      <c r="I405" s="57">
        <f t="array" ref="I405">SUMPRODUCT('Distance Matrix_ex'!$B140:$T140,TRANSPOSE('Entry capacity'!I$12:I$30))/(SUM('Entry capacity'!$I$12:$I$30)-IFERROR(VLOOKUP($A405,'Entry capacity'!$A$12:$I$30,9,FALSE),0))</f>
        <v>847.3938481068684</v>
      </c>
    </row>
    <row r="406" spans="1:9" s="5" customFormat="1" ht="15" customHeight="1" x14ac:dyDescent="0.25">
      <c r="A406" s="46" t="str">
        <f t="shared" ref="A406:B406" si="130">A141</f>
        <v>D13_Huerges</v>
      </c>
      <c r="B406" s="4" t="str">
        <f t="shared" si="130"/>
        <v>Salida Nacional / National exit</v>
      </c>
      <c r="C406" s="52">
        <f t="array" ref="C406">SUMPRODUCT('Distance Matrix_ex'!$B141:$T141,TRANSPOSE('Entry capacity'!C$12:C$30))/(SUM('Entry capacity'!$C$12:$C$30)-IFERROR(VLOOKUP($A406,'Entry capacity'!$A$12:$I$30,3,FALSE),0))</f>
        <v>831.41029125239106</v>
      </c>
      <c r="D406" s="52">
        <f t="array" ref="D406">SUMPRODUCT('Distance Matrix_ex'!$B141:$T141,TRANSPOSE('Entry capacity'!D$12:D$30))/(SUM('Entry capacity'!$D$12:$D$30)-IFERROR(VLOOKUP($A406,'Entry capacity'!$A$12:$I$30,4,FALSE),0))</f>
        <v>838.64831766537543</v>
      </c>
      <c r="E406" s="52">
        <f t="array" ref="E406">SUMPRODUCT('Distance Matrix_ex'!$B141:$T141,TRANSPOSE('Entry capacity'!E$12:E$30))/(SUM('Entry capacity'!$E$12:$E$30)-IFERROR(VLOOKUP($A406,'Entry capacity'!$A$12:$I$30,5,FALSE),0))</f>
        <v>847.8155060476978</v>
      </c>
      <c r="F406" s="52">
        <f t="array" ref="F406">SUMPRODUCT('Distance Matrix_ex'!$B141:$T141,TRANSPOSE('Entry capacity'!F$12:F$30))/(SUM('Entry capacity'!$F$12:$F$30)-IFERROR(VLOOKUP($A406,'Entry capacity'!$A$12:$I$30,6,FALSE),0))</f>
        <v>857.62963102841331</v>
      </c>
      <c r="G406" s="52">
        <f t="array" ref="G406">SUMPRODUCT('Distance Matrix_ex'!$B141:$T141,TRANSPOSE('Entry capacity'!G$12:G$30))/(SUM('Entry capacity'!$G$12:$G$30)-IFERROR(VLOOKUP($A406,'Entry capacity'!$A$12:$I$30,7,FALSE),0))</f>
        <v>859.76106212750574</v>
      </c>
      <c r="H406" s="52">
        <f t="array" ref="H406">SUMPRODUCT('Distance Matrix_ex'!$B141:$T141,TRANSPOSE('Entry capacity'!H$12:H$30))/(SUM('Entry capacity'!$H$12:$H$30)-IFERROR(VLOOKUP($A406,'Entry capacity'!$A$12:$I$30,8,FALSE),0))</f>
        <v>859.47716063272867</v>
      </c>
      <c r="I406" s="57">
        <f t="array" ref="I406">SUMPRODUCT('Distance Matrix_ex'!$B141:$T141,TRANSPOSE('Entry capacity'!I$12:I$30))/(SUM('Entry capacity'!$I$12:$I$30)-IFERROR(VLOOKUP($A406,'Entry capacity'!$A$12:$I$30,9,FALSE),0))</f>
        <v>859.11903965857027</v>
      </c>
    </row>
    <row r="407" spans="1:9" s="5" customFormat="1" ht="15" customHeight="1" x14ac:dyDescent="0.25">
      <c r="A407" s="46" t="str">
        <f t="shared" ref="A407:B407" si="131">A142</f>
        <v>D13A_Piloña</v>
      </c>
      <c r="B407" s="4" t="str">
        <f t="shared" si="131"/>
        <v>Salida Nacional / National exit</v>
      </c>
      <c r="C407" s="52">
        <f t="array" ref="C407">SUMPRODUCT('Distance Matrix_ex'!$B142:$T142,TRANSPOSE('Entry capacity'!C$12:C$30))/(SUM('Entry capacity'!$C$12:$C$30)-IFERROR(VLOOKUP($A407,'Entry capacity'!$A$12:$I$30,3,FALSE),0))</f>
        <v>837.49130406692041</v>
      </c>
      <c r="D407" s="52">
        <f t="array" ref="D407">SUMPRODUCT('Distance Matrix_ex'!$B142:$T142,TRANSPOSE('Entry capacity'!D$12:D$30))/(SUM('Entry capacity'!$D$12:$D$30)-IFERROR(VLOOKUP($A407,'Entry capacity'!$A$12:$I$30,4,FALSE),0))</f>
        <v>844.71087403669776</v>
      </c>
      <c r="E407" s="52">
        <f t="array" ref="E407">SUMPRODUCT('Distance Matrix_ex'!$B142:$T142,TRANSPOSE('Entry capacity'!E$12:E$30))/(SUM('Entry capacity'!$E$12:$E$30)-IFERROR(VLOOKUP($A407,'Entry capacity'!$A$12:$I$30,5,FALSE),0))</f>
        <v>853.86033086967097</v>
      </c>
      <c r="F407" s="52">
        <f t="array" ref="F407">SUMPRODUCT('Distance Matrix_ex'!$B142:$T142,TRANSPOSE('Entry capacity'!F$12:F$30))/(SUM('Entry capacity'!$F$12:$F$30)-IFERROR(VLOOKUP($A407,'Entry capacity'!$A$12:$I$30,6,FALSE),0))</f>
        <v>863.6580561258487</v>
      </c>
      <c r="G407" s="52">
        <f t="array" ref="G407">SUMPRODUCT('Distance Matrix_ex'!$B142:$T142,TRANSPOSE('Entry capacity'!G$12:G$30))/(SUM('Entry capacity'!$G$12:$G$30)-IFERROR(VLOOKUP($A407,'Entry capacity'!$A$12:$I$30,7,FALSE),0))</f>
        <v>865.79102969977464</v>
      </c>
      <c r="H407" s="52">
        <f t="array" ref="H407">SUMPRODUCT('Distance Matrix_ex'!$B142:$T142,TRANSPOSE('Entry capacity'!H$12:H$30))/(SUM('Entry capacity'!$H$12:$H$30)-IFERROR(VLOOKUP($A407,'Entry capacity'!$A$12:$I$30,8,FALSE),0))</f>
        <v>865.51937682396692</v>
      </c>
      <c r="I407" s="57">
        <f t="array" ref="I407">SUMPRODUCT('Distance Matrix_ex'!$B142:$T142,TRANSPOSE('Entry capacity'!I$12:I$30))/(SUM('Entry capacity'!$I$12:$I$30)-IFERROR(VLOOKUP($A407,'Entry capacity'!$A$12:$I$30,9,FALSE),0))</f>
        <v>865.1863492385711</v>
      </c>
    </row>
    <row r="408" spans="1:9" s="5" customFormat="1" ht="15" customHeight="1" x14ac:dyDescent="0.25">
      <c r="A408" s="46" t="str">
        <f t="shared" ref="A408:B408" si="132">A143</f>
        <v>D14_Villarriba</v>
      </c>
      <c r="B408" s="4" t="str">
        <f t="shared" si="132"/>
        <v>Salida Nacional / National exit</v>
      </c>
      <c r="C408" s="52">
        <f t="array" ref="C408">SUMPRODUCT('Distance Matrix_ex'!$B143:$T143,TRANSPOSE('Entry capacity'!C$12:C$30))/(SUM('Entry capacity'!$C$12:$C$30)-IFERROR(VLOOKUP($A408,'Entry capacity'!$A$12:$I$30,3,FALSE),0))</f>
        <v>842.6834116425506</v>
      </c>
      <c r="D408" s="52">
        <f t="array" ref="D408">SUMPRODUCT('Distance Matrix_ex'!$B143:$T143,TRANSPOSE('Entry capacity'!D$12:D$30))/(SUM('Entry capacity'!$D$12:$D$30)-IFERROR(VLOOKUP($A408,'Entry capacity'!$A$12:$I$30,4,FALSE),0))</f>
        <v>849.95221041029401</v>
      </c>
      <c r="E408" s="52">
        <f t="array" ref="E408">SUMPRODUCT('Distance Matrix_ex'!$B143:$T143,TRANSPOSE('Entry capacity'!E$12:E$30))/(SUM('Entry capacity'!$E$12:$E$30)-IFERROR(VLOOKUP($A408,'Entry capacity'!$A$12:$I$30,5,FALSE),0))</f>
        <v>859.18263906221398</v>
      </c>
      <c r="F408" s="52">
        <f t="array" ref="F408">SUMPRODUCT('Distance Matrix_ex'!$B143:$T143,TRANSPOSE('Entry capacity'!F$12:F$30))/(SUM('Entry capacity'!$F$12:$F$30)-IFERROR(VLOOKUP($A408,'Entry capacity'!$A$12:$I$30,6,FALSE),0))</f>
        <v>869.05358407331028</v>
      </c>
      <c r="G408" s="52">
        <f t="array" ref="G408">SUMPRODUCT('Distance Matrix_ex'!$B143:$T143,TRANSPOSE('Entry capacity'!G$12:G$30))/(SUM('Entry capacity'!$G$12:$G$30)-IFERROR(VLOOKUP($A408,'Entry capacity'!$A$12:$I$30,7,FALSE),0))</f>
        <v>871.21084276540807</v>
      </c>
      <c r="H408" s="52">
        <f t="array" ref="H408">SUMPRODUCT('Distance Matrix_ex'!$B143:$T143,TRANSPOSE('Entry capacity'!H$12:H$30))/(SUM('Entry capacity'!$H$12:$H$30)-IFERROR(VLOOKUP($A408,'Entry capacity'!$A$12:$I$30,8,FALSE),0))</f>
        <v>870.94716779608041</v>
      </c>
      <c r="I408" s="57">
        <f t="array" ref="I408">SUMPRODUCT('Distance Matrix_ex'!$B143:$T143,TRANSPOSE('Entry capacity'!I$12:I$30))/(SUM('Entry capacity'!$I$12:$I$30)-IFERROR(VLOOKUP($A408,'Entry capacity'!$A$12:$I$30,9,FALSE),0))</f>
        <v>870.62780827835536</v>
      </c>
    </row>
    <row r="409" spans="1:9" s="5" customFormat="1" ht="15" customHeight="1" x14ac:dyDescent="0.25">
      <c r="A409" s="46" t="str">
        <f t="shared" ref="A409:B409" si="133">A144</f>
        <v>D15_Careses</v>
      </c>
      <c r="B409" s="4" t="str">
        <f t="shared" si="133"/>
        <v>Salida Nacional / National exit</v>
      </c>
      <c r="C409" s="52">
        <f t="array" ref="C409">SUMPRODUCT('Distance Matrix_ex'!$B144:$T144,TRANSPOSE('Entry capacity'!C$12:C$30))/(SUM('Entry capacity'!$C$12:$C$30)-IFERROR(VLOOKUP($A409,'Entry capacity'!$A$12:$I$30,3,FALSE),0))</f>
        <v>851.64188140173292</v>
      </c>
      <c r="D409" s="52">
        <f t="array" ref="D409">SUMPRODUCT('Distance Matrix_ex'!$B144:$T144,TRANSPOSE('Entry capacity'!D$12:D$30))/(SUM('Entry capacity'!$D$12:$D$30)-IFERROR(VLOOKUP($A409,'Entry capacity'!$A$12:$I$30,4,FALSE),0))</f>
        <v>859.00027096120175</v>
      </c>
      <c r="E409" s="52">
        <f t="array" ref="E409">SUMPRODUCT('Distance Matrix_ex'!$B144:$T144,TRANSPOSE('Entry capacity'!E$12:E$30))/(SUM('Entry capacity'!$E$12:$E$30)-IFERROR(VLOOKUP($A409,'Entry capacity'!$A$12:$I$30,5,FALSE),0))</f>
        <v>868.37728751025077</v>
      </c>
      <c r="F409" s="52">
        <f t="array" ref="F409">SUMPRODUCT('Distance Matrix_ex'!$B144:$T144,TRANSPOSE('Entry capacity'!F$12:F$30))/(SUM('Entry capacity'!$F$12:$F$30)-IFERROR(VLOOKUP($A409,'Entry capacity'!$A$12:$I$30,6,FALSE),0))</f>
        <v>878.38080876688991</v>
      </c>
      <c r="G409" s="52">
        <f t="array" ref="G409">SUMPRODUCT('Distance Matrix_ex'!$B144:$T144,TRANSPOSE('Entry capacity'!G$12:G$30))/(SUM('Entry capacity'!$G$12:$G$30)-IFERROR(VLOOKUP($A409,'Entry capacity'!$A$12:$I$30,7,FALSE),0))</f>
        <v>880.58161293895353</v>
      </c>
      <c r="H409" s="52">
        <f t="array" ref="H409">SUMPRODUCT('Distance Matrix_ex'!$B144:$T144,TRANSPOSE('Entry capacity'!H$12:H$30))/(SUM('Entry capacity'!$H$12:$H$30)-IFERROR(VLOOKUP($A409,'Entry capacity'!$A$12:$I$30,8,FALSE),0))</f>
        <v>880.33152554164508</v>
      </c>
      <c r="I409" s="57">
        <f t="array" ref="I409">SUMPRODUCT('Distance Matrix_ex'!$B144:$T144,TRANSPOSE('Entry capacity'!I$12:I$30))/(SUM('Entry capacity'!$I$12:$I$30)-IFERROR(VLOOKUP($A409,'Entry capacity'!$A$12:$I$30,9,FALSE),0))</f>
        <v>880.03519371635525</v>
      </c>
    </row>
    <row r="410" spans="1:9" s="5" customFormat="1" ht="15" customHeight="1" x14ac:dyDescent="0.25">
      <c r="A410" s="46" t="str">
        <f t="shared" ref="A410:B410" si="134">A145</f>
        <v>D16_Llanera</v>
      </c>
      <c r="B410" s="4" t="str">
        <f t="shared" si="134"/>
        <v>Salida Nacional / National exit</v>
      </c>
      <c r="C410" s="52">
        <f t="array" ref="C410">SUMPRODUCT('Distance Matrix_ex'!$B145:$T145,TRANSPOSE('Entry capacity'!C$12:C$30))/(SUM('Entry capacity'!$C$12:$C$30)-IFERROR(VLOOKUP($A410,'Entry capacity'!$A$12:$I$30,3,FALSE),0))</f>
        <v>859.23399168964988</v>
      </c>
      <c r="D410" s="52">
        <f t="array" ref="D410">SUMPRODUCT('Distance Matrix_ex'!$B145:$T145,TRANSPOSE('Entry capacity'!D$12:D$30))/(SUM('Entry capacity'!$D$12:$D$30)-IFERROR(VLOOKUP($A410,'Entry capacity'!$A$12:$I$30,4,FALSE),0))</f>
        <v>866.66830751664429</v>
      </c>
      <c r="E410" s="52">
        <f t="array" ref="E410">SUMPRODUCT('Distance Matrix_ex'!$B145:$T145,TRANSPOSE('Entry capacity'!E$12:E$30))/(SUM('Entry capacity'!$E$12:$E$30)-IFERROR(VLOOKUP($A410,'Entry capacity'!$A$12:$I$30,5,FALSE),0))</f>
        <v>876.16955415317489</v>
      </c>
      <c r="F410" s="52">
        <f t="array" ref="F410">SUMPRODUCT('Distance Matrix_ex'!$B145:$T145,TRANSPOSE('Entry capacity'!F$12:F$30))/(SUM('Entry capacity'!$F$12:$F$30)-IFERROR(VLOOKUP($A410,'Entry capacity'!$A$12:$I$30,6,FALSE),0))</f>
        <v>886.28543092417954</v>
      </c>
      <c r="G410" s="52">
        <f t="array" ref="G410">SUMPRODUCT('Distance Matrix_ex'!$B145:$T145,TRANSPOSE('Entry capacity'!G$12:G$30))/(SUM('Entry capacity'!$G$12:$G$30)-IFERROR(VLOOKUP($A410,'Entry capacity'!$A$12:$I$30,7,FALSE),0))</f>
        <v>888.5231389531881</v>
      </c>
      <c r="H410" s="52">
        <f t="array" ref="H410">SUMPRODUCT('Distance Matrix_ex'!$B145:$T145,TRANSPOSE('Entry capacity'!H$12:H$30))/(SUM('Entry capacity'!$H$12:$H$30)-IFERROR(VLOOKUP($A410,'Entry capacity'!$A$12:$I$30,8,FALSE),0))</f>
        <v>888.28456673069104</v>
      </c>
      <c r="I410" s="57">
        <f t="array" ref="I410">SUMPRODUCT('Distance Matrix_ex'!$B145:$T145,TRANSPOSE('Entry capacity'!I$12:I$30))/(SUM('Entry capacity'!$I$12:$I$30)-IFERROR(VLOOKUP($A410,'Entry capacity'!$A$12:$I$30,9,FALSE),0))</f>
        <v>888.00775037906362</v>
      </c>
    </row>
    <row r="411" spans="1:9" s="5" customFormat="1" ht="15" customHeight="1" x14ac:dyDescent="0.25">
      <c r="A411" s="46" t="str">
        <f t="shared" ref="A411:B411" si="135">A146</f>
        <v>E01_Calahorra</v>
      </c>
      <c r="B411" s="4" t="str">
        <f t="shared" si="135"/>
        <v>Salida Nacional / National exit</v>
      </c>
      <c r="C411" s="52">
        <f t="array" ref="C411">SUMPRODUCT('Distance Matrix_ex'!$B146:$T146,TRANSPOSE('Entry capacity'!C$12:C$30))/(SUM('Entry capacity'!$C$12:$C$30)-IFERROR(VLOOKUP($A411,'Entry capacity'!$A$12:$I$30,3,FALSE),0))</f>
        <v>597.26538184466062</v>
      </c>
      <c r="D411" s="52">
        <f t="array" ref="D411">SUMPRODUCT('Distance Matrix_ex'!$B146:$T146,TRANSPOSE('Entry capacity'!D$12:D$30))/(SUM('Entry capacity'!$D$12:$D$30)-IFERROR(VLOOKUP($A411,'Entry capacity'!$A$12:$I$30,4,FALSE),0))</f>
        <v>603.1508829143803</v>
      </c>
      <c r="E411" s="52">
        <f t="array" ref="E411">SUMPRODUCT('Distance Matrix_ex'!$B146:$T146,TRANSPOSE('Entry capacity'!E$12:E$30))/(SUM('Entry capacity'!$E$12:$E$30)-IFERROR(VLOOKUP($A411,'Entry capacity'!$A$12:$I$30,5,FALSE),0))</f>
        <v>610.44463057879636</v>
      </c>
      <c r="F411" s="52">
        <f t="array" ref="F411">SUMPRODUCT('Distance Matrix_ex'!$B146:$T146,TRANSPOSE('Entry capacity'!F$12:F$30))/(SUM('Entry capacity'!$F$12:$F$30)-IFERROR(VLOOKUP($A411,'Entry capacity'!$A$12:$I$30,6,FALSE),0))</f>
        <v>618.60776698974053</v>
      </c>
      <c r="G411" s="52">
        <f t="array" ref="G411">SUMPRODUCT('Distance Matrix_ex'!$B146:$T146,TRANSPOSE('Entry capacity'!G$12:G$30))/(SUM('Entry capacity'!$G$12:$G$30)-IFERROR(VLOOKUP($A411,'Entry capacity'!$A$12:$I$30,7,FALSE),0))</f>
        <v>620.40020493054374</v>
      </c>
      <c r="H411" s="52">
        <f t="array" ref="H411">SUMPRODUCT('Distance Matrix_ex'!$B146:$T146,TRANSPOSE('Entry capacity'!H$12:H$30))/(SUM('Entry capacity'!$H$12:$H$30)-IFERROR(VLOOKUP($A411,'Entry capacity'!$A$12:$I$30,8,FALSE),0))</f>
        <v>620.3891339526474</v>
      </c>
      <c r="I411" s="57">
        <f t="array" ref="I411">SUMPRODUCT('Distance Matrix_ex'!$B146:$T146,TRANSPOSE('Entry capacity'!I$12:I$30))/(SUM('Entry capacity'!$I$12:$I$30)-IFERROR(VLOOKUP($A411,'Entry capacity'!$A$12:$I$30,9,FALSE),0))</f>
        <v>620.65028744963593</v>
      </c>
    </row>
    <row r="412" spans="1:9" s="5" customFormat="1" ht="15" customHeight="1" x14ac:dyDescent="0.25">
      <c r="A412" s="46" t="str">
        <f t="shared" ref="A412:B412" si="136">A147</f>
        <v>E02_San Adrian</v>
      </c>
      <c r="B412" s="4" t="str">
        <f t="shared" si="136"/>
        <v>Salida Nacional / National exit</v>
      </c>
      <c r="C412" s="52">
        <f t="array" ref="C412">SUMPRODUCT('Distance Matrix_ex'!$B147:$T147,TRANSPOSE('Entry capacity'!C$12:C$30))/(SUM('Entry capacity'!$C$12:$C$30)-IFERROR(VLOOKUP($A412,'Entry capacity'!$A$12:$I$30,3,FALSE),0))</f>
        <v>601.01196417628216</v>
      </c>
      <c r="D412" s="52">
        <f t="array" ref="D412">SUMPRODUCT('Distance Matrix_ex'!$B147:$T147,TRANSPOSE('Entry capacity'!D$12:D$30))/(SUM('Entry capacity'!$D$12:$D$30)-IFERROR(VLOOKUP($A412,'Entry capacity'!$A$12:$I$30,4,FALSE),0))</f>
        <v>606.91795434756943</v>
      </c>
      <c r="E412" s="52">
        <f t="array" ref="E412">SUMPRODUCT('Distance Matrix_ex'!$B147:$T147,TRANSPOSE('Entry capacity'!E$12:E$30))/(SUM('Entry capacity'!$E$12:$E$30)-IFERROR(VLOOKUP($A412,'Entry capacity'!$A$12:$I$30,5,FALSE),0))</f>
        <v>614.21945658633354</v>
      </c>
      <c r="F412" s="52">
        <f t="array" ref="F412">SUMPRODUCT('Distance Matrix_ex'!$B147:$T147,TRANSPOSE('Entry capacity'!F$12:F$30))/(SUM('Entry capacity'!$F$12:$F$30)-IFERROR(VLOOKUP($A412,'Entry capacity'!$A$12:$I$30,6,FALSE),0))</f>
        <v>622.37696699502317</v>
      </c>
      <c r="G412" s="52">
        <f t="array" ref="G412">SUMPRODUCT('Distance Matrix_ex'!$B147:$T147,TRANSPOSE('Entry capacity'!G$12:G$30))/(SUM('Entry capacity'!$G$12:$G$30)-IFERROR(VLOOKUP($A412,'Entry capacity'!$A$12:$I$30,7,FALSE),0))</f>
        <v>624.14957434492305</v>
      </c>
      <c r="H412" s="52">
        <f t="array" ref="H412">SUMPRODUCT('Distance Matrix_ex'!$B147:$T147,TRANSPOSE('Entry capacity'!H$12:H$30))/(SUM('Entry capacity'!$H$12:$H$30)-IFERROR(VLOOKUP($A412,'Entry capacity'!$A$12:$I$30,8,FALSE),0))</f>
        <v>624.09338590377138</v>
      </c>
      <c r="I412" s="57">
        <f t="array" ref="I412">SUMPRODUCT('Distance Matrix_ex'!$B147:$T147,TRANSPOSE('Entry capacity'!I$12:I$30))/(SUM('Entry capacity'!$I$12:$I$30)-IFERROR(VLOOKUP($A412,'Entry capacity'!$A$12:$I$30,9,FALSE),0))</f>
        <v>624.25935639550983</v>
      </c>
    </row>
    <row r="413" spans="1:9" s="5" customFormat="1" ht="15" customHeight="1" x14ac:dyDescent="0.25">
      <c r="A413" s="46" t="str">
        <f t="shared" ref="A413:B413" si="137">A148</f>
        <v>E15_Aibar</v>
      </c>
      <c r="B413" s="4" t="str">
        <f t="shared" si="137"/>
        <v>Salida Nacional / National exit</v>
      </c>
      <c r="C413" s="52">
        <f t="array" ref="C413">SUMPRODUCT('Distance Matrix_ex'!$B148:$T148,TRANSPOSE('Entry capacity'!C$12:C$30))/(SUM('Entry capacity'!$C$12:$C$30)-IFERROR(VLOOKUP($A413,'Entry capacity'!$A$12:$I$30,3,FALSE),0))</f>
        <v>637.34213353717951</v>
      </c>
      <c r="D413" s="52">
        <f t="array" ref="D413">SUMPRODUCT('Distance Matrix_ex'!$B148:$T148,TRANSPOSE('Entry capacity'!D$12:D$30))/(SUM('Entry capacity'!$D$12:$D$30)-IFERROR(VLOOKUP($A413,'Entry capacity'!$A$12:$I$30,4,FALSE),0))</f>
        <v>643.44680412280411</v>
      </c>
      <c r="E413" s="52">
        <f t="array" ref="E413">SUMPRODUCT('Distance Matrix_ex'!$B148:$T148,TRANSPOSE('Entry capacity'!E$12:E$30))/(SUM('Entry capacity'!$E$12:$E$30)-IFERROR(VLOOKUP($A413,'Entry capacity'!$A$12:$I$30,5,FALSE),0))</f>
        <v>650.8235015593375</v>
      </c>
      <c r="F413" s="52">
        <f t="array" ref="F413">SUMPRODUCT('Distance Matrix_ex'!$B148:$T148,TRANSPOSE('Entry capacity'!F$12:F$30))/(SUM('Entry capacity'!$F$12:$F$30)-IFERROR(VLOOKUP($A413,'Entry capacity'!$A$12:$I$30,6,FALSE),0))</f>
        <v>658.92645728414516</v>
      </c>
      <c r="G413" s="52">
        <f t="array" ref="G413">SUMPRODUCT('Distance Matrix_ex'!$B148:$T148,TRANSPOSE('Entry capacity'!G$12:G$30))/(SUM('Entry capacity'!$G$12:$G$30)-IFERROR(VLOOKUP($A413,'Entry capacity'!$A$12:$I$30,7,FALSE),0))</f>
        <v>660.50676972036888</v>
      </c>
      <c r="H413" s="52">
        <f t="array" ref="H413">SUMPRODUCT('Distance Matrix_ex'!$B148:$T148,TRANSPOSE('Entry capacity'!H$12:H$30))/(SUM('Entry capacity'!$H$12:$H$30)-IFERROR(VLOOKUP($A413,'Entry capacity'!$A$12:$I$30,8,FALSE),0))</f>
        <v>660.01308253072625</v>
      </c>
      <c r="I413" s="57">
        <f t="array" ref="I413">SUMPRODUCT('Distance Matrix_ex'!$B148:$T148,TRANSPOSE('Entry capacity'!I$12:I$30))/(SUM('Entry capacity'!$I$12:$I$30)-IFERROR(VLOOKUP($A413,'Entry capacity'!$A$12:$I$30,9,FALSE),0))</f>
        <v>659.25607458640332</v>
      </c>
    </row>
    <row r="414" spans="1:9" s="5" customFormat="1" ht="15" customHeight="1" x14ac:dyDescent="0.25">
      <c r="A414" s="46" t="str">
        <f t="shared" ref="A414:B414" si="138">A149</f>
        <v>EC Arbós</v>
      </c>
      <c r="B414" s="4" t="str">
        <f t="shared" si="138"/>
        <v>Salida Nacional / National exit</v>
      </c>
      <c r="C414" s="52">
        <f t="array" ref="C414">SUMPRODUCT('Distance Matrix_ex'!$B149:$T149,TRANSPOSE('Entry capacity'!C$12:C$30))/(SUM('Entry capacity'!$C$12:$C$30)-IFERROR(VLOOKUP($A414,'Entry capacity'!$A$12:$I$30,3,FALSE),0))</f>
        <v>675.20924542447733</v>
      </c>
      <c r="D414" s="52">
        <f t="array" ref="D414">SUMPRODUCT('Distance Matrix_ex'!$B149:$T149,TRANSPOSE('Entry capacity'!D$12:D$30))/(SUM('Entry capacity'!$D$12:$D$30)-IFERROR(VLOOKUP($A414,'Entry capacity'!$A$12:$I$30,4,FALSE),0))</f>
        <v>669.89444444897822</v>
      </c>
      <c r="E414" s="52">
        <f t="array" ref="E414">SUMPRODUCT('Distance Matrix_ex'!$B149:$T149,TRANSPOSE('Entry capacity'!E$12:E$30))/(SUM('Entry capacity'!$E$12:$E$30)-IFERROR(VLOOKUP($A414,'Entry capacity'!$A$12:$I$30,5,FALSE),0))</f>
        <v>664.67665076172557</v>
      </c>
      <c r="F414" s="52">
        <f t="array" ref="F414">SUMPRODUCT('Distance Matrix_ex'!$B149:$T149,TRANSPOSE('Entry capacity'!F$12:F$30))/(SUM('Entry capacity'!$F$12:$F$30)-IFERROR(VLOOKUP($A414,'Entry capacity'!$A$12:$I$30,6,FALSE),0))</f>
        <v>660.80652770167649</v>
      </c>
      <c r="G414" s="52">
        <f t="array" ref="G414">SUMPRODUCT('Distance Matrix_ex'!$B149:$T149,TRANSPOSE('Entry capacity'!G$12:G$30))/(SUM('Entry capacity'!$G$12:$G$30)-IFERROR(VLOOKUP($A414,'Entry capacity'!$A$12:$I$30,7,FALSE),0))</f>
        <v>661.72831119734929</v>
      </c>
      <c r="H414" s="52">
        <f t="array" ref="H414">SUMPRODUCT('Distance Matrix_ex'!$B149:$T149,TRANSPOSE('Entry capacity'!H$12:H$30))/(SUM('Entry capacity'!$H$12:$H$30)-IFERROR(VLOOKUP($A414,'Entry capacity'!$A$12:$I$30,8,FALSE),0))</f>
        <v>666.3355611481835</v>
      </c>
      <c r="I414" s="57">
        <f t="array" ref="I414">SUMPRODUCT('Distance Matrix_ex'!$B149:$T149,TRANSPOSE('Entry capacity'!I$12:I$30))/(SUM('Entry capacity'!$I$12:$I$30)-IFERROR(VLOOKUP($A414,'Entry capacity'!$A$12:$I$30,9,FALSE),0))</f>
        <v>676.045762908337</v>
      </c>
    </row>
    <row r="415" spans="1:9" s="5" customFormat="1" ht="15" customHeight="1" x14ac:dyDescent="0.25">
      <c r="A415" s="46" t="str">
        <f t="shared" ref="A415:B415" si="139">A150</f>
        <v>Esquedas</v>
      </c>
      <c r="B415" s="4" t="str">
        <f t="shared" si="139"/>
        <v>Salida Nacional / National exit</v>
      </c>
      <c r="C415" s="52">
        <f t="array" ref="C415">SUMPRODUCT('Distance Matrix_ex'!$B150:$T150,TRANSPOSE('Entry capacity'!C$12:C$30))/(SUM('Entry capacity'!$C$12:$C$30)-IFERROR(VLOOKUP($A415,'Entry capacity'!$A$12:$I$30,3,FALSE),0))</f>
        <v>699.16775270933783</v>
      </c>
      <c r="D415" s="52">
        <f t="array" ref="D415">SUMPRODUCT('Distance Matrix_ex'!$B150:$T150,TRANSPOSE('Entry capacity'!D$12:D$30))/(SUM('Entry capacity'!$D$12:$D$30)-IFERROR(VLOOKUP($A415,'Entry capacity'!$A$12:$I$30,4,FALSE),0))</f>
        <v>700.20025137610924</v>
      </c>
      <c r="E415" s="52">
        <f t="array" ref="E415">SUMPRODUCT('Distance Matrix_ex'!$B150:$T150,TRANSPOSE('Entry capacity'!E$12:E$30))/(SUM('Entry capacity'!$E$12:$E$30)-IFERROR(VLOOKUP($A415,'Entry capacity'!$A$12:$I$30,5,FALSE),0))</f>
        <v>701.4910443550317</v>
      </c>
      <c r="F415" s="52">
        <f t="array" ref="F415">SUMPRODUCT('Distance Matrix_ex'!$B150:$T150,TRANSPOSE('Entry capacity'!F$12:F$30))/(SUM('Entry capacity'!$F$12:$F$30)-IFERROR(VLOOKUP($A415,'Entry capacity'!$A$12:$I$30,6,FALSE),0))</f>
        <v>704.19398849894753</v>
      </c>
      <c r="G415" s="52">
        <f t="array" ref="G415">SUMPRODUCT('Distance Matrix_ex'!$B150:$T150,TRANSPOSE('Entry capacity'!G$12:G$30))/(SUM('Entry capacity'!$G$12:$G$30)-IFERROR(VLOOKUP($A415,'Entry capacity'!$A$12:$I$30,7,FALSE),0))</f>
        <v>705.27679971661803</v>
      </c>
      <c r="H415" s="52">
        <f t="array" ref="H415">SUMPRODUCT('Distance Matrix_ex'!$B150:$T150,TRANSPOSE('Entry capacity'!H$12:H$30))/(SUM('Entry capacity'!$H$12:$H$30)-IFERROR(VLOOKUP($A415,'Entry capacity'!$A$12:$I$30,8,FALSE),0))</f>
        <v>706.90079371740376</v>
      </c>
      <c r="I415" s="57">
        <f t="array" ref="I415">SUMPRODUCT('Distance Matrix_ex'!$B150:$T150,TRANSPOSE('Entry capacity'!I$12:I$30))/(SUM('Entry capacity'!$I$12:$I$30)-IFERROR(VLOOKUP($A415,'Entry capacity'!$A$12:$I$30,9,FALSE),0))</f>
        <v>710.62519849021317</v>
      </c>
    </row>
    <row r="416" spans="1:9" s="5" customFormat="1" ht="15" customHeight="1" x14ac:dyDescent="0.25">
      <c r="A416" s="46" t="str">
        <f t="shared" ref="A416:B416" si="140">A151</f>
        <v>F_00</v>
      </c>
      <c r="B416" s="4" t="str">
        <f t="shared" si="140"/>
        <v>Salida Nacional / National exit</v>
      </c>
      <c r="C416" s="52">
        <f t="array" ref="C416">SUMPRODUCT('Distance Matrix_ex'!$B151:$T151,TRANSPOSE('Entry capacity'!C$12:C$30))/(SUM('Entry capacity'!$C$12:$C$30)-IFERROR(VLOOKUP($A416,'Entry capacity'!$A$12:$I$30,3,FALSE),0))</f>
        <v>858.64384077721695</v>
      </c>
      <c r="D416" s="52">
        <f t="array" ref="D416">SUMPRODUCT('Distance Matrix_ex'!$B151:$T151,TRANSPOSE('Entry capacity'!D$12:D$30))/(SUM('Entry capacity'!$D$12:$D$30)-IFERROR(VLOOKUP($A416,'Entry capacity'!$A$12:$I$30,4,FALSE),0))</f>
        <v>860.44492869606188</v>
      </c>
      <c r="E416" s="52">
        <f t="array" ref="E416">SUMPRODUCT('Distance Matrix_ex'!$B151:$T151,TRANSPOSE('Entry capacity'!E$12:E$30))/(SUM('Entry capacity'!$E$12:$E$30)-IFERROR(VLOOKUP($A416,'Entry capacity'!$A$12:$I$30,5,FALSE),0))</f>
        <v>863.53273716225544</v>
      </c>
      <c r="F416" s="52">
        <f t="array" ref="F416">SUMPRODUCT('Distance Matrix_ex'!$B151:$T151,TRANSPOSE('Entry capacity'!F$12:F$30))/(SUM('Entry capacity'!$F$12:$F$30)-IFERROR(VLOOKUP($A416,'Entry capacity'!$A$12:$I$30,6,FALSE),0))</f>
        <v>866.64545326794916</v>
      </c>
      <c r="G416" s="52">
        <f t="array" ref="G416">SUMPRODUCT('Distance Matrix_ex'!$B151:$T151,TRANSPOSE('Entry capacity'!G$12:G$30))/(SUM('Entry capacity'!$G$12:$G$30)-IFERROR(VLOOKUP($A416,'Entry capacity'!$A$12:$I$30,7,FALSE),0))</f>
        <v>867.83474927038958</v>
      </c>
      <c r="H416" s="52">
        <f t="array" ref="H416">SUMPRODUCT('Distance Matrix_ex'!$B151:$T151,TRANSPOSE('Entry capacity'!H$12:H$30))/(SUM('Entry capacity'!$H$12:$H$30)-IFERROR(VLOOKUP($A416,'Entry capacity'!$A$12:$I$30,8,FALSE),0))</f>
        <v>868.69242409485162</v>
      </c>
      <c r="I416" s="57">
        <f t="array" ref="I416">SUMPRODUCT('Distance Matrix_ex'!$B151:$T151,TRANSPOSE('Entry capacity'!I$12:I$30))/(SUM('Entry capacity'!$I$12:$I$30)-IFERROR(VLOOKUP($A416,'Entry capacity'!$A$12:$I$30,9,FALSE),0))</f>
        <v>870.43122823786553</v>
      </c>
    </row>
    <row r="417" spans="1:9" s="5" customFormat="1" ht="15" customHeight="1" x14ac:dyDescent="0.25">
      <c r="A417" s="46" t="str">
        <f t="shared" ref="A417:B417" si="141">A152</f>
        <v>F02_Palos de la Frontera</v>
      </c>
      <c r="B417" s="4" t="str">
        <f t="shared" si="141"/>
        <v>Salida Nacional / National exit</v>
      </c>
      <c r="C417" s="52">
        <f t="array" ref="C417">SUMPRODUCT('Distance Matrix_ex'!$B152:$T152,TRANSPOSE('Entry capacity'!C$12:C$30))/(SUM('Entry capacity'!$C$12:$C$30)-IFERROR(VLOOKUP($A417,'Entry capacity'!$A$12:$I$30,3,FALSE),0))</f>
        <v>857.15614487931896</v>
      </c>
      <c r="D417" s="52">
        <f t="array" ref="D417">SUMPRODUCT('Distance Matrix_ex'!$B152:$T152,TRANSPOSE('Entry capacity'!D$12:D$30))/(SUM('Entry capacity'!$D$12:$D$30)-IFERROR(VLOOKUP($A417,'Entry capacity'!$A$12:$I$30,4,FALSE),0))</f>
        <v>858.95057397837138</v>
      </c>
      <c r="E417" s="52">
        <f t="array" ref="E417">SUMPRODUCT('Distance Matrix_ex'!$B152:$T152,TRANSPOSE('Entry capacity'!E$12:E$30))/(SUM('Entry capacity'!$E$12:$E$30)-IFERROR(VLOOKUP($A417,'Entry capacity'!$A$12:$I$30,5,FALSE),0))</f>
        <v>862.0196996616387</v>
      </c>
      <c r="F417" s="52">
        <f t="array" ref="F417">SUMPRODUCT('Distance Matrix_ex'!$B152:$T152,TRANSPOSE('Entry capacity'!F$12:F$30))/(SUM('Entry capacity'!$F$12:$F$30)-IFERROR(VLOOKUP($A417,'Entry capacity'!$A$12:$I$30,6,FALSE),0))</f>
        <v>865.11130363030236</v>
      </c>
      <c r="G417" s="52">
        <f t="array" ref="G417">SUMPRODUCT('Distance Matrix_ex'!$B152:$T152,TRANSPOSE('Entry capacity'!G$12:G$30))/(SUM('Entry capacity'!$G$12:$G$30)-IFERROR(VLOOKUP($A417,'Entry capacity'!$A$12:$I$30,7,FALSE),0))</f>
        <v>866.28812267945591</v>
      </c>
      <c r="H417" s="52">
        <f t="array" ref="H417">SUMPRODUCT('Distance Matrix_ex'!$B152:$T152,TRANSPOSE('Entry capacity'!H$12:H$30))/(SUM('Entry capacity'!$H$12:$H$30)-IFERROR(VLOOKUP($A417,'Entry capacity'!$A$12:$I$30,8,FALSE),0))</f>
        <v>867.1297081818999</v>
      </c>
      <c r="I417" s="57">
        <f t="array" ref="I417">SUMPRODUCT('Distance Matrix_ex'!$B152:$T152,TRANSPOSE('Entry capacity'!I$12:I$30))/(SUM('Entry capacity'!$I$12:$I$30)-IFERROR(VLOOKUP($A417,'Entry capacity'!$A$12:$I$30,9,FALSE),0))</f>
        <v>868.83529935109993</v>
      </c>
    </row>
    <row r="418" spans="1:9" s="5" customFormat="1" ht="15" customHeight="1" x14ac:dyDescent="0.25">
      <c r="A418" s="46" t="str">
        <f t="shared" ref="A418:B418" si="142">A153</f>
        <v>F06.2_Palomares del Rio</v>
      </c>
      <c r="B418" s="4" t="str">
        <f t="shared" si="142"/>
        <v>Salida Nacional / National exit</v>
      </c>
      <c r="C418" s="52">
        <f t="array" ref="C418">SUMPRODUCT('Distance Matrix_ex'!$B153:$T153,TRANSPOSE('Entry capacity'!C$12:C$30))/(SUM('Entry capacity'!$C$12:$C$30)-IFERROR(VLOOKUP($A418,'Entry capacity'!$A$12:$I$30,3,FALSE),0))</f>
        <v>799.62970483335312</v>
      </c>
      <c r="D418" s="52">
        <f t="array" ref="D418">SUMPRODUCT('Distance Matrix_ex'!$B153:$T153,TRANSPOSE('Entry capacity'!D$12:D$30))/(SUM('Entry capacity'!$D$12:$D$30)-IFERROR(VLOOKUP($A418,'Entry capacity'!$A$12:$I$30,4,FALSE),0))</f>
        <v>801.16753029482379</v>
      </c>
      <c r="E418" s="52">
        <f t="array" ref="E418">SUMPRODUCT('Distance Matrix_ex'!$B153:$T153,TRANSPOSE('Entry capacity'!E$12:E$30))/(SUM('Entry capacity'!$E$12:$E$30)-IFERROR(VLOOKUP($A418,'Entry capacity'!$A$12:$I$30,5,FALSE),0))</f>
        <v>803.54304717857985</v>
      </c>
      <c r="F418" s="52">
        <f t="array" ref="F418">SUMPRODUCT('Distance Matrix_ex'!$B153:$T153,TRANSPOSE('Entry capacity'!F$12:F$30))/(SUM('Entry capacity'!$F$12:$F$30)-IFERROR(VLOOKUP($A418,'Entry capacity'!$A$12:$I$30,6,FALSE),0))</f>
        <v>805.82898141608723</v>
      </c>
      <c r="G418" s="52">
        <f t="array" ref="G418">SUMPRODUCT('Distance Matrix_ex'!$B153:$T153,TRANSPOSE('Entry capacity'!G$12:G$30))/(SUM('Entry capacity'!$G$12:$G$30)-IFERROR(VLOOKUP($A418,'Entry capacity'!$A$12:$I$30,7,FALSE),0))</f>
        <v>806.53808822111159</v>
      </c>
      <c r="H418" s="52">
        <f t="array" ref="H418">SUMPRODUCT('Distance Matrix_ex'!$B153:$T153,TRANSPOSE('Entry capacity'!H$12:H$30))/(SUM('Entry capacity'!$H$12:$H$30)-IFERROR(VLOOKUP($A418,'Entry capacity'!$A$12:$I$30,8,FALSE),0))</f>
        <v>806.77208073078907</v>
      </c>
      <c r="I418" s="57">
        <f t="array" ref="I418">SUMPRODUCT('Distance Matrix_ex'!$B153:$T153,TRANSPOSE('Entry capacity'!I$12:I$30))/(SUM('Entry capacity'!$I$12:$I$30)-IFERROR(VLOOKUP($A418,'Entry capacity'!$A$12:$I$30,9,FALSE),0))</f>
        <v>807.2169492862364</v>
      </c>
    </row>
    <row r="419" spans="1:9" s="5" customFormat="1" ht="15" customHeight="1" x14ac:dyDescent="0.25">
      <c r="A419" s="46" t="str">
        <f t="shared" ref="A419:B419" si="143">A154</f>
        <v>F07.01_Alcala de Guadaira</v>
      </c>
      <c r="B419" s="4" t="str">
        <f t="shared" si="143"/>
        <v>Salida Nacional / National exit</v>
      </c>
      <c r="C419" s="52">
        <f t="array" ref="C419">SUMPRODUCT('Distance Matrix_ex'!$B154:$T154,TRANSPOSE('Entry capacity'!C$12:C$30))/(SUM('Entry capacity'!$C$12:$C$30)-IFERROR(VLOOKUP($A419,'Entry capacity'!$A$12:$I$30,3,FALSE),0))</f>
        <v>786.12637922289491</v>
      </c>
      <c r="D419" s="52">
        <f t="array" ref="D419">SUMPRODUCT('Distance Matrix_ex'!$B154:$T154,TRANSPOSE('Entry capacity'!D$12:D$30))/(SUM('Entry capacity'!$D$12:$D$30)-IFERROR(VLOOKUP($A419,'Entry capacity'!$A$12:$I$30,4,FALSE),0))</f>
        <v>787.59666688124798</v>
      </c>
      <c r="E419" s="52">
        <f t="array" ref="E419">SUMPRODUCT('Distance Matrix_ex'!$B154:$T154,TRANSPOSE('Entry capacity'!E$12:E$30))/(SUM('Entry capacity'!$E$12:$E$30)-IFERROR(VLOOKUP($A419,'Entry capacity'!$A$12:$I$30,5,FALSE),0))</f>
        <v>789.79686876962785</v>
      </c>
      <c r="F419" s="52">
        <f t="array" ref="F419">SUMPRODUCT('Distance Matrix_ex'!$B154:$T154,TRANSPOSE('Entry capacity'!F$12:F$30))/(SUM('Entry capacity'!$F$12:$F$30)-IFERROR(VLOOKUP($A419,'Entry capacity'!$A$12:$I$30,6,FALSE),0))</f>
        <v>791.87248618052001</v>
      </c>
      <c r="G419" s="52">
        <f t="array" ref="G419">SUMPRODUCT('Distance Matrix_ex'!$B154:$T154,TRANSPOSE('Entry capacity'!G$12:G$30))/(SUM('Entry capacity'!$G$12:$G$30)-IFERROR(VLOOKUP($A419,'Entry capacity'!$A$12:$I$30,7,FALSE),0))</f>
        <v>792.46182800127553</v>
      </c>
      <c r="H419" s="52">
        <f t="array" ref="H419">SUMPRODUCT('Distance Matrix_ex'!$B154:$T154,TRANSPOSE('Entry capacity'!H$12:H$30))/(SUM('Entry capacity'!$H$12:$H$30)-IFERROR(VLOOKUP($A419,'Entry capacity'!$A$12:$I$30,8,FALSE),0))</f>
        <v>792.53875695383249</v>
      </c>
      <c r="I419" s="57">
        <f t="array" ref="I419">SUMPRODUCT('Distance Matrix_ex'!$B154:$T154,TRANSPOSE('Entry capacity'!I$12:I$30))/(SUM('Entry capacity'!$I$12:$I$30)-IFERROR(VLOOKUP($A419,'Entry capacity'!$A$12:$I$30,9,FALSE),0))</f>
        <v>792.65580426704969</v>
      </c>
    </row>
    <row r="420" spans="1:9" s="5" customFormat="1" ht="15" customHeight="1" x14ac:dyDescent="0.25">
      <c r="A420" s="46" t="str">
        <f t="shared" ref="A420:B420" si="144">A155</f>
        <v>F07.04_Ecija</v>
      </c>
      <c r="B420" s="4" t="str">
        <f t="shared" si="144"/>
        <v>Salida Nacional / National exit</v>
      </c>
      <c r="C420" s="52">
        <f t="array" ref="C420">SUMPRODUCT('Distance Matrix_ex'!$B155:$T155,TRANSPOSE('Entry capacity'!C$12:C$30))/(SUM('Entry capacity'!$C$12:$C$30)-IFERROR(VLOOKUP($A420,'Entry capacity'!$A$12:$I$30,3,FALSE),0))</f>
        <v>729.91787009617133</v>
      </c>
      <c r="D420" s="52">
        <f t="array" ref="D420">SUMPRODUCT('Distance Matrix_ex'!$B155:$T155,TRANSPOSE('Entry capacity'!D$12:D$30))/(SUM('Entry capacity'!$D$12:$D$30)-IFERROR(VLOOKUP($A420,'Entry capacity'!$A$12:$I$30,4,FALSE),0))</f>
        <v>731.13910949274373</v>
      </c>
      <c r="E420" s="52">
        <f t="array" ref="E420">SUMPRODUCT('Distance Matrix_ex'!$B155:$T155,TRANSPOSE('Entry capacity'!E$12:E$30))/(SUM('Entry capacity'!$E$12:$E$30)-IFERROR(VLOOKUP($A420,'Entry capacity'!$A$12:$I$30,5,FALSE),0))</f>
        <v>732.69283055338929</v>
      </c>
      <c r="F420" s="52">
        <f t="array" ref="F420">SUMPRODUCT('Distance Matrix_ex'!$B155:$T155,TRANSPOSE('Entry capacity'!F$12:F$30))/(SUM('Entry capacity'!$F$12:$F$30)-IFERROR(VLOOKUP($A420,'Entry capacity'!$A$12:$I$30,6,FALSE),0))</f>
        <v>733.99289652976313</v>
      </c>
      <c r="G420" s="52">
        <f t="array" ref="G420">SUMPRODUCT('Distance Matrix_ex'!$B155:$T155,TRANSPOSE('Entry capacity'!G$12:G$30))/(SUM('Entry capacity'!$G$12:$G$30)-IFERROR(VLOOKUP($A420,'Entry capacity'!$A$12:$I$30,7,FALSE),0))</f>
        <v>734.14060033776605</v>
      </c>
      <c r="H420" s="52">
        <f t="array" ref="H420">SUMPRODUCT('Distance Matrix_ex'!$B155:$T155,TRANSPOSE('Entry capacity'!H$12:H$30))/(SUM('Entry capacity'!$H$12:$H$30)-IFERROR(VLOOKUP($A420,'Entry capacity'!$A$12:$I$30,8,FALSE),0))</f>
        <v>733.63835134723661</v>
      </c>
      <c r="I420" s="57">
        <f t="array" ref="I420">SUMPRODUCT('Distance Matrix_ex'!$B155:$T155,TRANSPOSE('Entry capacity'!I$12:I$30))/(SUM('Entry capacity'!$I$12:$I$30)-IFERROR(VLOOKUP($A420,'Entry capacity'!$A$12:$I$30,9,FALSE),0))</f>
        <v>732.54654514754748</v>
      </c>
    </row>
    <row r="421" spans="1:9" s="5" customFormat="1" ht="15" customHeight="1" x14ac:dyDescent="0.25">
      <c r="A421" s="46" t="str">
        <f t="shared" ref="A421:B421" si="145">A156</f>
        <v>F07_Sevilla</v>
      </c>
      <c r="B421" s="4" t="str">
        <f t="shared" si="145"/>
        <v>Salida Nacional / National exit</v>
      </c>
      <c r="C421" s="52">
        <f t="array" ref="C421">SUMPRODUCT('Distance Matrix_ex'!$B156:$T156,TRANSPOSE('Entry capacity'!C$12:C$30))/(SUM('Entry capacity'!$C$12:$C$30)-IFERROR(VLOOKUP($A421,'Entry capacity'!$A$12:$I$30,3,FALSE),0))</f>
        <v>793.92869407122521</v>
      </c>
      <c r="D421" s="52">
        <f t="array" ref="D421">SUMPRODUCT('Distance Matrix_ex'!$B156:$T156,TRANSPOSE('Entry capacity'!D$12:D$30))/(SUM('Entry capacity'!$D$12:$D$30)-IFERROR(VLOOKUP($A421,'Entry capacity'!$A$12:$I$30,4,FALSE),0))</f>
        <v>795.44125953482796</v>
      </c>
      <c r="E421" s="52">
        <f t="array" ref="E421">SUMPRODUCT('Distance Matrix_ex'!$B156:$T156,TRANSPOSE('Entry capacity'!E$12:E$30))/(SUM('Entry capacity'!$E$12:$E$30)-IFERROR(VLOOKUP($A421,'Entry capacity'!$A$12:$I$30,5,FALSE),0))</f>
        <v>797.75120637921282</v>
      </c>
      <c r="F421" s="52">
        <f t="array" ref="F421">SUMPRODUCT('Distance Matrix_ex'!$B156:$T156,TRANSPOSE('Entry capacity'!F$12:F$30))/(SUM('Entry capacity'!$F$12:$F$30)-IFERROR(VLOOKUP($A421,'Entry capacity'!$A$12:$I$30,6,FALSE),0))</f>
        <v>799.95847944702427</v>
      </c>
      <c r="G421" s="52">
        <f t="array" ref="G421">SUMPRODUCT('Distance Matrix_ex'!$B156:$T156,TRANSPOSE('Entry capacity'!G$12:G$30))/(SUM('Entry capacity'!$G$12:$G$30)-IFERROR(VLOOKUP($A421,'Entry capacity'!$A$12:$I$30,7,FALSE),0))</f>
        <v>800.62279262377467</v>
      </c>
      <c r="H421" s="52">
        <f t="array" ref="H421">SUMPRODUCT('Distance Matrix_ex'!$B156:$T156,TRANSPOSE('Entry capacity'!H$12:H$30))/(SUM('Entry capacity'!$H$12:$H$30)-IFERROR(VLOOKUP($A421,'Entry capacity'!$A$12:$I$30,8,FALSE),0))</f>
        <v>800.79804136426105</v>
      </c>
      <c r="I421" s="57">
        <f t="array" ref="I421">SUMPRODUCT('Distance Matrix_ex'!$B156:$T156,TRANSPOSE('Entry capacity'!I$12:I$30))/(SUM('Entry capacity'!$I$12:$I$30)-IFERROR(VLOOKUP($A421,'Entry capacity'!$A$12:$I$30,9,FALSE),0))</f>
        <v>801.12030060318318</v>
      </c>
    </row>
    <row r="422" spans="1:9" s="5" customFormat="1" ht="15" customHeight="1" x14ac:dyDescent="0.25">
      <c r="A422" s="46" t="str">
        <f t="shared" ref="A422:B422" si="146">A157</f>
        <v>F08_Alcala de Guadaira</v>
      </c>
      <c r="B422" s="4" t="str">
        <f t="shared" si="146"/>
        <v>Salida Nacional / National exit</v>
      </c>
      <c r="C422" s="52">
        <f t="array" ref="C422">SUMPRODUCT('Distance Matrix_ex'!$B157:$T157,TRANSPOSE('Entry capacity'!C$12:C$30))/(SUM('Entry capacity'!$C$12:$C$30)-IFERROR(VLOOKUP($A422,'Entry capacity'!$A$12:$I$30,3,FALSE),0))</f>
        <v>782.30325149763951</v>
      </c>
      <c r="D422" s="52">
        <f t="array" ref="D422">SUMPRODUCT('Distance Matrix_ex'!$B157:$T157,TRANSPOSE('Entry capacity'!D$12:D$30))/(SUM('Entry capacity'!$D$12:$D$30)-IFERROR(VLOOKUP($A422,'Entry capacity'!$A$12:$I$30,4,FALSE),0))</f>
        <v>783.76430703311246</v>
      </c>
      <c r="E422" s="52">
        <f t="array" ref="E422">SUMPRODUCT('Distance Matrix_ex'!$B157:$T157,TRANSPOSE('Entry capacity'!E$12:E$30))/(SUM('Entry capacity'!$E$12:$E$30)-IFERROR(VLOOKUP($A422,'Entry capacity'!$A$12:$I$30,5,FALSE),0))</f>
        <v>785.94054412688286</v>
      </c>
      <c r="F422" s="52">
        <f t="array" ref="F422">SUMPRODUCT('Distance Matrix_ex'!$B157:$T157,TRANSPOSE('Entry capacity'!F$12:F$30))/(SUM('Entry capacity'!$F$12:$F$30)-IFERROR(VLOOKUP($A422,'Entry capacity'!$A$12:$I$30,6,FALSE),0))</f>
        <v>787.98741214562028</v>
      </c>
      <c r="G422" s="52">
        <f t="array" ref="G422">SUMPRODUCT('Distance Matrix_ex'!$B157:$T157,TRANSPOSE('Entry capacity'!G$12:G$30))/(SUM('Entry capacity'!$G$12:$G$30)-IFERROR(VLOOKUP($A422,'Entry capacity'!$A$12:$I$30,7,FALSE),0))</f>
        <v>788.56038261580647</v>
      </c>
      <c r="H422" s="52">
        <f t="array" ref="H422">SUMPRODUCT('Distance Matrix_ex'!$B157:$T157,TRANSPOSE('Entry capacity'!H$12:H$30))/(SUM('Entry capacity'!$H$12:$H$30)-IFERROR(VLOOKUP($A422,'Entry capacity'!$A$12:$I$30,8,FALSE),0))</f>
        <v>788.61584166569514</v>
      </c>
      <c r="I422" s="57">
        <f t="array" ref="I422">SUMPRODUCT('Distance Matrix_ex'!$B157:$T157,TRANSPOSE('Entry capacity'!I$12:I$30))/(SUM('Entry capacity'!$I$12:$I$30)-IFERROR(VLOOKUP($A422,'Entry capacity'!$A$12:$I$30,9,FALSE),0))</f>
        <v>788.68807724605551</v>
      </c>
    </row>
    <row r="423" spans="1:9" s="5" customFormat="1" ht="15" customHeight="1" x14ac:dyDescent="0.25">
      <c r="A423" s="46" t="str">
        <f t="shared" ref="A423:B423" si="147">A158</f>
        <v>F09_Carmona</v>
      </c>
      <c r="B423" s="4" t="str">
        <f t="shared" si="147"/>
        <v>Salida Nacional / National exit</v>
      </c>
      <c r="C423" s="52">
        <f t="array" ref="C423">SUMPRODUCT('Distance Matrix_ex'!$B158:$T158,TRANSPOSE('Entry capacity'!C$12:C$30))/(SUM('Entry capacity'!$C$12:$C$30)-IFERROR(VLOOKUP($A423,'Entry capacity'!$A$12:$I$30,3,FALSE),0))</f>
        <v>766.31204085200955</v>
      </c>
      <c r="D423" s="52">
        <f t="array" ref="D423">SUMPRODUCT('Distance Matrix_ex'!$B158:$T158,TRANSPOSE('Entry capacity'!D$12:D$30))/(SUM('Entry capacity'!$D$12:$D$30)-IFERROR(VLOOKUP($A423,'Entry capacity'!$A$12:$I$30,4,FALSE),0))</f>
        <v>767.70224264528349</v>
      </c>
      <c r="E423" s="52">
        <f t="array" ref="E423">SUMPRODUCT('Distance Matrix_ex'!$B158:$T158,TRANSPOSE('Entry capacity'!E$12:E$30))/(SUM('Entry capacity'!$E$12:$E$30)-IFERROR(VLOOKUP($A423,'Entry capacity'!$A$12:$I$30,5,FALSE),0))</f>
        <v>769.69455721103679</v>
      </c>
      <c r="F423" s="52">
        <f t="array" ref="F423">SUMPRODUCT('Distance Matrix_ex'!$B158:$T158,TRANSPOSE('Entry capacity'!F$12:F$30))/(SUM('Entry capacity'!$F$12:$F$30)-IFERROR(VLOOKUP($A423,'Entry capacity'!$A$12:$I$30,6,FALSE),0))</f>
        <v>771.52078236717932</v>
      </c>
      <c r="G423" s="52">
        <f t="array" ref="G423">SUMPRODUCT('Distance Matrix_ex'!$B158:$T158,TRANSPOSE('Entry capacity'!G$12:G$30))/(SUM('Entry capacity'!$G$12:$G$30)-IFERROR(VLOOKUP($A423,'Entry capacity'!$A$12:$I$30,7,FALSE),0))</f>
        <v>771.96810768860132</v>
      </c>
      <c r="H423" s="52">
        <f t="array" ref="H423">SUMPRODUCT('Distance Matrix_ex'!$B158:$T158,TRANSPOSE('Entry capacity'!H$12:H$30))/(SUM('Entry capacity'!$H$12:$H$30)-IFERROR(VLOOKUP($A423,'Entry capacity'!$A$12:$I$30,8,FALSE),0))</f>
        <v>771.85879174920285</v>
      </c>
      <c r="I423" s="57">
        <f t="array" ref="I423">SUMPRODUCT('Distance Matrix_ex'!$B158:$T158,TRANSPOSE('Entry capacity'!I$12:I$30))/(SUM('Entry capacity'!$I$12:$I$30)-IFERROR(VLOOKUP($A423,'Entry capacity'!$A$12:$I$30,9,FALSE),0))</f>
        <v>771.5871108751877</v>
      </c>
    </row>
    <row r="424" spans="1:9" s="5" customFormat="1" ht="15" customHeight="1" x14ac:dyDescent="0.25">
      <c r="A424" s="46" t="str">
        <f t="shared" ref="A424:B424" si="148">A159</f>
        <v>F11_Palma del Rio</v>
      </c>
      <c r="B424" s="4" t="str">
        <f t="shared" si="148"/>
        <v>Salida Nacional / National exit</v>
      </c>
      <c r="C424" s="52">
        <f t="array" ref="C424">SUMPRODUCT('Distance Matrix_ex'!$B159:$T159,TRANSPOSE('Entry capacity'!C$12:C$30))/(SUM('Entry capacity'!$C$12:$C$30)-IFERROR(VLOOKUP($A424,'Entry capacity'!$A$12:$I$30,3,FALSE),0))</f>
        <v>729.35095320473295</v>
      </c>
      <c r="D424" s="52">
        <f t="array" ref="D424">SUMPRODUCT('Distance Matrix_ex'!$B159:$T159,TRANSPOSE('Entry capacity'!D$12:D$30))/(SUM('Entry capacity'!$D$12:$D$30)-IFERROR(VLOOKUP($A424,'Entry capacity'!$A$12:$I$30,4,FALSE),0))</f>
        <v>730.57738807418878</v>
      </c>
      <c r="E424" s="52">
        <f t="array" ref="E424">SUMPRODUCT('Distance Matrix_ex'!$B159:$T159,TRANSPOSE('Entry capacity'!E$12:E$30))/(SUM('Entry capacity'!$E$12:$E$30)-IFERROR(VLOOKUP($A424,'Entry capacity'!$A$12:$I$30,5,FALSE),0))</f>
        <v>732.14459557150326</v>
      </c>
      <c r="F424" s="52">
        <f t="array" ref="F424">SUMPRODUCT('Distance Matrix_ex'!$B159:$T159,TRANSPOSE('Entry capacity'!F$12:F$30))/(SUM('Entry capacity'!$F$12:$F$30)-IFERROR(VLOOKUP($A424,'Entry capacity'!$A$12:$I$30,6,FALSE),0))</f>
        <v>733.46084056642906</v>
      </c>
      <c r="G424" s="52">
        <f t="array" ref="G424">SUMPRODUCT('Distance Matrix_ex'!$B159:$T159,TRANSPOSE('Entry capacity'!G$12:G$30))/(SUM('Entry capacity'!$G$12:$G$30)-IFERROR(VLOOKUP($A424,'Entry capacity'!$A$12:$I$30,7,FALSE),0))</f>
        <v>733.61775752172775</v>
      </c>
      <c r="H424" s="52">
        <f t="array" ref="H424">SUMPRODUCT('Distance Matrix_ex'!$B159:$T159,TRANSPOSE('Entry capacity'!H$12:H$30))/(SUM('Entry capacity'!$H$12:$H$30)-IFERROR(VLOOKUP($A424,'Entry capacity'!$A$12:$I$30,8,FALSE),0))</f>
        <v>733.12759094155695</v>
      </c>
      <c r="I424" s="57">
        <f t="array" ref="I424">SUMPRODUCT('Distance Matrix_ex'!$B159:$T159,TRANSPOSE('Entry capacity'!I$12:I$30))/(SUM('Entry capacity'!$I$12:$I$30)-IFERROR(VLOOKUP($A424,'Entry capacity'!$A$12:$I$30,9,FALSE),0))</f>
        <v>732.06100300920798</v>
      </c>
    </row>
    <row r="425" spans="1:9" s="5" customFormat="1" ht="15" customHeight="1" x14ac:dyDescent="0.25">
      <c r="A425" s="46" t="str">
        <f t="shared" ref="A425:B425" si="149">A160</f>
        <v>F13_Cordoba</v>
      </c>
      <c r="B425" s="4" t="str">
        <f t="shared" si="149"/>
        <v>Salida Nacional / National exit</v>
      </c>
      <c r="C425" s="52">
        <f t="array" ref="C425">SUMPRODUCT('Distance Matrix_ex'!$B160:$T160,TRANSPOSE('Entry capacity'!C$12:C$30))/(SUM('Entry capacity'!$C$12:$C$30)-IFERROR(VLOOKUP($A425,'Entry capacity'!$A$12:$I$30,3,FALSE),0))</f>
        <v>697.5670445350064</v>
      </c>
      <c r="D425" s="52">
        <f t="array" ref="D425">SUMPRODUCT('Distance Matrix_ex'!$B160:$T160,TRANSPOSE('Entry capacity'!D$12:D$30))/(SUM('Entry capacity'!$D$12:$D$30)-IFERROR(VLOOKUP($A425,'Entry capacity'!$A$12:$I$30,4,FALSE),0))</f>
        <v>698.65265148837295</v>
      </c>
      <c r="E425" s="52">
        <f t="array" ref="E425">SUMPRODUCT('Distance Matrix_ex'!$B160:$T160,TRANSPOSE('Entry capacity'!E$12:E$30))/(SUM('Entry capacity'!$E$12:$E$30)-IFERROR(VLOOKUP($A425,'Entry capacity'!$A$12:$I$30,5,FALSE),0))</f>
        <v>699.85429711783775</v>
      </c>
      <c r="F425" s="52">
        <f t="array" ref="F425">SUMPRODUCT('Distance Matrix_ex'!$B160:$T160,TRANSPOSE('Entry capacity'!F$12:F$30))/(SUM('Entry capacity'!$F$12:$F$30)-IFERROR(VLOOKUP($A425,'Entry capacity'!$A$12:$I$30,6,FALSE),0))</f>
        <v>700.73199541678468</v>
      </c>
      <c r="G425" s="52">
        <f t="array" ref="G425">SUMPRODUCT('Distance Matrix_ex'!$B160:$T160,TRANSPOSE('Entry capacity'!G$12:G$30))/(SUM('Entry capacity'!$G$12:$G$30)-IFERROR(VLOOKUP($A425,'Entry capacity'!$A$12:$I$30,7,FALSE),0))</f>
        <v>700.63918181561598</v>
      </c>
      <c r="H425" s="52">
        <f t="array" ref="H425">SUMPRODUCT('Distance Matrix_ex'!$B160:$T160,TRANSPOSE('Entry capacity'!H$12:H$30))/(SUM('Entry capacity'!$H$12:$H$30)-IFERROR(VLOOKUP($A425,'Entry capacity'!$A$12:$I$30,8,FALSE),0))</f>
        <v>699.82151075022443</v>
      </c>
      <c r="I425" s="57">
        <f t="array" ref="I425">SUMPRODUCT('Distance Matrix_ex'!$B160:$T160,TRANSPOSE('Entry capacity'!I$12:I$30))/(SUM('Entry capacity'!$I$12:$I$30)-IFERROR(VLOOKUP($A425,'Entry capacity'!$A$12:$I$30,9,FALSE),0))</f>
        <v>698.07135923922453</v>
      </c>
    </row>
    <row r="426" spans="1:9" s="5" customFormat="1" ht="15" customHeight="1" x14ac:dyDescent="0.25">
      <c r="A426" s="46" t="str">
        <f t="shared" ref="A426:B426" si="150">A161</f>
        <v>F14_Villafranca de Cordoba</v>
      </c>
      <c r="B426" s="4" t="str">
        <f t="shared" si="150"/>
        <v>Salida Nacional / National exit</v>
      </c>
      <c r="C426" s="52">
        <f t="array" ref="C426">SUMPRODUCT('Distance Matrix_ex'!$B161:$T161,TRANSPOSE('Entry capacity'!C$12:C$30))/(SUM('Entry capacity'!$C$12:$C$30)-IFERROR(VLOOKUP($A426,'Entry capacity'!$A$12:$I$30,3,FALSE),0))</f>
        <v>678.56819773184407</v>
      </c>
      <c r="D426" s="52">
        <f t="array" ref="D426">SUMPRODUCT('Distance Matrix_ex'!$B161:$T161,TRANSPOSE('Entry capacity'!D$12:D$30))/(SUM('Entry capacity'!$D$12:$D$30)-IFERROR(VLOOKUP($A426,'Entry capacity'!$A$12:$I$30,4,FALSE),0))</f>
        <v>679.56962029935971</v>
      </c>
      <c r="E426" s="52">
        <f t="array" ref="E426">SUMPRODUCT('Distance Matrix_ex'!$B161:$T161,TRANSPOSE('Entry capacity'!E$12:E$30))/(SUM('Entry capacity'!$E$12:$E$30)-IFERROR(VLOOKUP($A426,'Entry capacity'!$A$12:$I$30,5,FALSE),0))</f>
        <v>680.55273964376568</v>
      </c>
      <c r="F426" s="52">
        <f t="array" ref="F426">SUMPRODUCT('Distance Matrix_ex'!$B161:$T161,TRANSPOSE('Entry capacity'!F$12:F$30))/(SUM('Entry capacity'!$F$12:$F$30)-IFERROR(VLOOKUP($A426,'Entry capacity'!$A$12:$I$30,6,FALSE),0))</f>
        <v>681.16828264500543</v>
      </c>
      <c r="G426" s="52">
        <f t="array" ref="G426">SUMPRODUCT('Distance Matrix_ex'!$B161:$T161,TRANSPOSE('Entry capacity'!G$12:G$30))/(SUM('Entry capacity'!$G$12:$G$30)-IFERROR(VLOOKUP($A426,'Entry capacity'!$A$12:$I$30,7,FALSE),0))</f>
        <v>680.92618462560313</v>
      </c>
      <c r="H426" s="52">
        <f t="array" ref="H426">SUMPRODUCT('Distance Matrix_ex'!$B161:$T161,TRANSPOSE('Entry capacity'!H$12:H$30))/(SUM('Entry capacity'!$H$12:$H$30)-IFERROR(VLOOKUP($A426,'Entry capacity'!$A$12:$I$30,8,FALSE),0))</f>
        <v>679.91273729143347</v>
      </c>
      <c r="I426" s="57">
        <f t="array" ref="I426">SUMPRODUCT('Distance Matrix_ex'!$B161:$T161,TRANSPOSE('Entry capacity'!I$12:I$30))/(SUM('Entry capacity'!$I$12:$I$30)-IFERROR(VLOOKUP($A426,'Entry capacity'!$A$12:$I$30,9,FALSE),0))</f>
        <v>677.75396381359053</v>
      </c>
    </row>
    <row r="427" spans="1:9" s="5" customFormat="1" ht="15" customHeight="1" x14ac:dyDescent="0.25">
      <c r="A427" s="46" t="str">
        <f t="shared" ref="A427:B427" si="151">A162</f>
        <v>F19.01_Puertollano</v>
      </c>
      <c r="B427" s="4" t="str">
        <f t="shared" si="151"/>
        <v>Salida Nacional / National exit</v>
      </c>
      <c r="C427" s="52">
        <f t="array" ref="C427">SUMPRODUCT('Distance Matrix_ex'!$B162:$T162,TRANSPOSE('Entry capacity'!C$12:C$30))/(SUM('Entry capacity'!$C$12:$C$30)-IFERROR(VLOOKUP($A427,'Entry capacity'!$A$12:$I$30,3,FALSE),0))</f>
        <v>704.38939242710273</v>
      </c>
      <c r="D427" s="52">
        <f t="array" ref="D427">SUMPRODUCT('Distance Matrix_ex'!$B162:$T162,TRANSPOSE('Entry capacity'!D$12:D$30))/(SUM('Entry capacity'!$D$12:$D$30)-IFERROR(VLOOKUP($A427,'Entry capacity'!$A$12:$I$30,4,FALSE),0))</f>
        <v>708.08492886748365</v>
      </c>
      <c r="E427" s="52">
        <f t="array" ref="E427">SUMPRODUCT('Distance Matrix_ex'!$B162:$T162,TRANSPOSE('Entry capacity'!E$12:E$30))/(SUM('Entry capacity'!$E$12:$E$30)-IFERROR(VLOOKUP($A427,'Entry capacity'!$A$12:$I$30,5,FALSE),0))</f>
        <v>712.07685430725633</v>
      </c>
      <c r="F427" s="52">
        <f t="array" ref="F427">SUMPRODUCT('Distance Matrix_ex'!$B162:$T162,TRANSPOSE('Entry capacity'!F$12:F$30))/(SUM('Entry capacity'!$F$12:$F$30)-IFERROR(VLOOKUP($A427,'Entry capacity'!$A$12:$I$30,6,FALSE),0))</f>
        <v>715.8368241567091</v>
      </c>
      <c r="G427" s="52">
        <f t="array" ref="G427">SUMPRODUCT('Distance Matrix_ex'!$B162:$T162,TRANSPOSE('Entry capacity'!G$12:G$30))/(SUM('Entry capacity'!$G$12:$G$30)-IFERROR(VLOOKUP($A427,'Entry capacity'!$A$12:$I$30,7,FALSE),0))</f>
        <v>715.9543472790964</v>
      </c>
      <c r="H427" s="52">
        <f t="array" ref="H427">SUMPRODUCT('Distance Matrix_ex'!$B162:$T162,TRANSPOSE('Entry capacity'!H$12:H$30))/(SUM('Entry capacity'!$H$12:$H$30)-IFERROR(VLOOKUP($A427,'Entry capacity'!$A$12:$I$30,8,FALSE),0))</f>
        <v>714.14954097491909</v>
      </c>
      <c r="I427" s="57">
        <f t="array" ref="I427">SUMPRODUCT('Distance Matrix_ex'!$B162:$T162,TRANSPOSE('Entry capacity'!I$12:I$30))/(SUM('Entry capacity'!$I$12:$I$30)-IFERROR(VLOOKUP($A427,'Entry capacity'!$A$12:$I$30,9,FALSE),0))</f>
        <v>710.44181065222267</v>
      </c>
    </row>
    <row r="428" spans="1:9" s="5" customFormat="1" ht="15" customHeight="1" x14ac:dyDescent="0.25">
      <c r="A428" s="46" t="str">
        <f t="shared" ref="A428:B428" si="152">A163</f>
        <v>F19_Almodovar</v>
      </c>
      <c r="B428" s="4" t="str">
        <f t="shared" si="152"/>
        <v>Salida Nacional / National exit</v>
      </c>
      <c r="C428" s="52">
        <f t="array" ref="C428">SUMPRODUCT('Distance Matrix_ex'!$B163:$T163,TRANSPOSE('Entry capacity'!C$12:C$30))/(SUM('Entry capacity'!$C$12:$C$30)-IFERROR(VLOOKUP($A428,'Entry capacity'!$A$12:$I$30,3,FALSE),0))</f>
        <v>692.61339242710278</v>
      </c>
      <c r="D428" s="52">
        <f t="array" ref="D428">SUMPRODUCT('Distance Matrix_ex'!$B163:$T163,TRANSPOSE('Entry capacity'!D$12:D$30))/(SUM('Entry capacity'!$D$12:$D$30)-IFERROR(VLOOKUP($A428,'Entry capacity'!$A$12:$I$30,4,FALSE),0))</f>
        <v>696.30892886748359</v>
      </c>
      <c r="E428" s="52">
        <f t="array" ref="E428">SUMPRODUCT('Distance Matrix_ex'!$B163:$T163,TRANSPOSE('Entry capacity'!E$12:E$30))/(SUM('Entry capacity'!$E$12:$E$30)-IFERROR(VLOOKUP($A428,'Entry capacity'!$A$12:$I$30,5,FALSE),0))</f>
        <v>700.30085430725615</v>
      </c>
      <c r="F428" s="52">
        <f t="array" ref="F428">SUMPRODUCT('Distance Matrix_ex'!$B163:$T163,TRANSPOSE('Entry capacity'!F$12:F$30))/(SUM('Entry capacity'!$F$12:$F$30)-IFERROR(VLOOKUP($A428,'Entry capacity'!$A$12:$I$30,6,FALSE),0))</f>
        <v>704.06082415670903</v>
      </c>
      <c r="G428" s="52">
        <f t="array" ref="G428">SUMPRODUCT('Distance Matrix_ex'!$B163:$T163,TRANSPOSE('Entry capacity'!G$12:G$30))/(SUM('Entry capacity'!$G$12:$G$30)-IFERROR(VLOOKUP($A428,'Entry capacity'!$A$12:$I$30,7,FALSE),0))</f>
        <v>704.17834727909656</v>
      </c>
      <c r="H428" s="52">
        <f t="array" ref="H428">SUMPRODUCT('Distance Matrix_ex'!$B163:$T163,TRANSPOSE('Entry capacity'!H$12:H$30))/(SUM('Entry capacity'!$H$12:$H$30)-IFERROR(VLOOKUP($A428,'Entry capacity'!$A$12:$I$30,8,FALSE),0))</f>
        <v>702.37354097491902</v>
      </c>
      <c r="I428" s="57">
        <f t="array" ref="I428">SUMPRODUCT('Distance Matrix_ex'!$B163:$T163,TRANSPOSE('Entry capacity'!I$12:I$30))/(SUM('Entry capacity'!$I$12:$I$30)-IFERROR(VLOOKUP($A428,'Entry capacity'!$A$12:$I$30,9,FALSE),0))</f>
        <v>698.66581065222283</v>
      </c>
    </row>
    <row r="429" spans="1:9" s="5" customFormat="1" ht="15" customHeight="1" x14ac:dyDescent="0.25">
      <c r="A429" s="46" t="str">
        <f t="shared" ref="A429:B429" si="153">A164</f>
        <v>F21_Ciudad Real</v>
      </c>
      <c r="B429" s="4" t="str">
        <f t="shared" si="153"/>
        <v>Salida Nacional / National exit</v>
      </c>
      <c r="C429" s="52">
        <f t="array" ref="C429">SUMPRODUCT('Distance Matrix_ex'!$B164:$T164,TRANSPOSE('Entry capacity'!C$12:C$30))/(SUM('Entry capacity'!$C$12:$C$30)-IFERROR(VLOOKUP($A429,'Entry capacity'!$A$12:$I$30,3,FALSE),0))</f>
        <v>672.35287914535036</v>
      </c>
      <c r="D429" s="52">
        <f t="array" ref="D429">SUMPRODUCT('Distance Matrix_ex'!$B164:$T164,TRANSPOSE('Entry capacity'!D$12:D$30))/(SUM('Entry capacity'!$D$12:$D$30)-IFERROR(VLOOKUP($A429,'Entry capacity'!$A$12:$I$30,4,FALSE),0))</f>
        <v>675.76556358914593</v>
      </c>
      <c r="E429" s="52">
        <f t="array" ref="E429">SUMPRODUCT('Distance Matrix_ex'!$B164:$T164,TRANSPOSE('Entry capacity'!E$12:E$30))/(SUM('Entry capacity'!$E$12:$E$30)-IFERROR(VLOOKUP($A429,'Entry capacity'!$A$12:$I$30,5,FALSE),0))</f>
        <v>679.36734772010288</v>
      </c>
      <c r="F429" s="52">
        <f t="array" ref="F429">SUMPRODUCT('Distance Matrix_ex'!$B164:$T164,TRANSPOSE('Entry capacity'!F$12:F$30))/(SUM('Entry capacity'!$F$12:$F$30)-IFERROR(VLOOKUP($A429,'Entry capacity'!$A$12:$I$30,6,FALSE),0))</f>
        <v>682.77235209367461</v>
      </c>
      <c r="G429" s="52">
        <f t="array" ref="G429">SUMPRODUCT('Distance Matrix_ex'!$B164:$T164,TRANSPOSE('Entry capacity'!G$12:G$30))/(SUM('Entry capacity'!$G$12:$G$30)-IFERROR(VLOOKUP($A429,'Entry capacity'!$A$12:$I$30,7,FALSE),0))</f>
        <v>682.8136689134609</v>
      </c>
      <c r="H429" s="52">
        <f t="array" ref="H429">SUMPRODUCT('Distance Matrix_ex'!$B164:$T164,TRANSPOSE('Entry capacity'!H$12:H$30))/(SUM('Entry capacity'!$H$12:$H$30)-IFERROR(VLOOKUP($A429,'Entry capacity'!$A$12:$I$30,8,FALSE),0))</f>
        <v>681.05366662678182</v>
      </c>
      <c r="I429" s="57">
        <f t="array" ref="I429">SUMPRODUCT('Distance Matrix_ex'!$B164:$T164,TRANSPOSE('Entry capacity'!I$12:I$30))/(SUM('Entry capacity'!$I$12:$I$30)-IFERROR(VLOOKUP($A429,'Entry capacity'!$A$12:$I$30,9,FALSE),0))</f>
        <v>677.44713329230797</v>
      </c>
    </row>
    <row r="430" spans="1:9" s="5" customFormat="1" ht="15" customHeight="1" x14ac:dyDescent="0.25">
      <c r="A430" s="46" t="str">
        <f t="shared" ref="A430:B430" si="154">A165</f>
        <v>F25_Mascaraque</v>
      </c>
      <c r="B430" s="4" t="str">
        <f t="shared" si="154"/>
        <v>Salida Nacional / National exit</v>
      </c>
      <c r="C430" s="52">
        <f t="array" ref="C430">SUMPRODUCT('Distance Matrix_ex'!$B165:$T165,TRANSPOSE('Entry capacity'!C$12:C$30))/(SUM('Entry capacity'!$C$12:$C$30)-IFERROR(VLOOKUP($A430,'Entry capacity'!$A$12:$I$30,3,FALSE),0))</f>
        <v>628.78441663518345</v>
      </c>
      <c r="D430" s="52">
        <f t="array" ref="D430">SUMPRODUCT('Distance Matrix_ex'!$B165:$T165,TRANSPOSE('Entry capacity'!D$12:D$30))/(SUM('Entry capacity'!$D$12:$D$30)-IFERROR(VLOOKUP($A430,'Entry capacity'!$A$12:$I$30,4,FALSE),0))</f>
        <v>631.58885258903263</v>
      </c>
      <c r="E430" s="52">
        <f t="array" ref="E430">SUMPRODUCT('Distance Matrix_ex'!$B165:$T165,TRANSPOSE('Entry capacity'!E$12:E$30))/(SUM('Entry capacity'!$E$12:$E$30)-IFERROR(VLOOKUP($A430,'Entry capacity'!$A$12:$I$30,5,FALSE),0))</f>
        <v>634.35167194400367</v>
      </c>
      <c r="F430" s="52">
        <f t="array" ref="F430">SUMPRODUCT('Distance Matrix_ex'!$B165:$T165,TRANSPOSE('Entry capacity'!F$12:F$30))/(SUM('Entry capacity'!$F$12:$F$30)-IFERROR(VLOOKUP($A430,'Entry capacity'!$A$12:$I$30,6,FALSE),0))</f>
        <v>636.99335409502112</v>
      </c>
      <c r="G430" s="52">
        <f t="array" ref="G430">SUMPRODUCT('Distance Matrix_ex'!$B165:$T165,TRANSPOSE('Entry capacity'!G$12:G$30))/(SUM('Entry capacity'!$G$12:$G$30)-IFERROR(VLOOKUP($A430,'Entry capacity'!$A$12:$I$30,7,FALSE),0))</f>
        <v>636.87079592350005</v>
      </c>
      <c r="H430" s="52">
        <f t="array" ref="H430">SUMPRODUCT('Distance Matrix_ex'!$B165:$T165,TRANSPOSE('Entry capacity'!H$12:H$30))/(SUM('Entry capacity'!$H$12:$H$30)-IFERROR(VLOOKUP($A430,'Entry capacity'!$A$12:$I$30,8,FALSE),0))</f>
        <v>635.20714075940043</v>
      </c>
      <c r="I430" s="57">
        <f t="array" ref="I430">SUMPRODUCT('Distance Matrix_ex'!$B165:$T165,TRANSPOSE('Entry capacity'!I$12:I$30))/(SUM('Entry capacity'!$I$12:$I$30)-IFERROR(VLOOKUP($A430,'Entry capacity'!$A$12:$I$30,9,FALSE),0))</f>
        <v>631.81822270081807</v>
      </c>
    </row>
    <row r="431" spans="1:9" s="5" customFormat="1" ht="15" customHeight="1" x14ac:dyDescent="0.25">
      <c r="A431" s="46" t="str">
        <f t="shared" ref="A431:B431" si="155">A166</f>
        <v>F26.02_Aranjuez Oeste</v>
      </c>
      <c r="B431" s="4" t="str">
        <f t="shared" si="155"/>
        <v>Salida Nacional / National exit</v>
      </c>
      <c r="C431" s="52">
        <f t="array" ref="C431">SUMPRODUCT('Distance Matrix_ex'!$B166:$T166,TRANSPOSE('Entry capacity'!C$12:C$30))/(SUM('Entry capacity'!$C$12:$C$30)-IFERROR(VLOOKUP($A431,'Entry capacity'!$A$12:$I$30,3,FALSE),0))</f>
        <v>615.26573178088609</v>
      </c>
      <c r="D431" s="52">
        <f t="array" ref="D431">SUMPRODUCT('Distance Matrix_ex'!$B166:$T166,TRANSPOSE('Entry capacity'!D$12:D$30))/(SUM('Entry capacity'!$D$12:$D$30)-IFERROR(VLOOKUP($A431,'Entry capacity'!$A$12:$I$30,4,FALSE),0))</f>
        <v>617.88143673127695</v>
      </c>
      <c r="E431" s="52">
        <f t="array" ref="E431">SUMPRODUCT('Distance Matrix_ex'!$B166:$T166,TRANSPOSE('Entry capacity'!E$12:E$30))/(SUM('Entry capacity'!$E$12:$E$30)-IFERROR(VLOOKUP($A431,'Entry capacity'!$A$12:$I$30,5,FALSE),0))</f>
        <v>620.38393704451505</v>
      </c>
      <c r="F431" s="52">
        <f t="array" ref="F431">SUMPRODUCT('Distance Matrix_ex'!$B166:$T166,TRANSPOSE('Entry capacity'!F$12:F$30))/(SUM('Entry capacity'!$F$12:$F$30)-IFERROR(VLOOKUP($A431,'Entry capacity'!$A$12:$I$30,6,FALSE),0))</f>
        <v>622.78877098068961</v>
      </c>
      <c r="G431" s="52">
        <f t="array" ref="G431">SUMPRODUCT('Distance Matrix_ex'!$B166:$T166,TRANSPOSE('Entry capacity'!G$12:G$30))/(SUM('Entry capacity'!$G$12:$G$30)-IFERROR(VLOOKUP($A431,'Entry capacity'!$A$12:$I$30,7,FALSE),0))</f>
        <v>622.61536469024611</v>
      </c>
      <c r="H431" s="52">
        <f t="array" ref="H431">SUMPRODUCT('Distance Matrix_ex'!$B166:$T166,TRANSPOSE('Entry capacity'!H$12:H$30))/(SUM('Entry capacity'!$H$12:$H$30)-IFERROR(VLOOKUP($A431,'Entry capacity'!$A$12:$I$30,8,FALSE),0))</f>
        <v>620.9816046914043</v>
      </c>
      <c r="I431" s="57">
        <f t="array" ref="I431">SUMPRODUCT('Distance Matrix_ex'!$B166:$T166,TRANSPOSE('Entry capacity'!I$12:I$30))/(SUM('Entry capacity'!$I$12:$I$30)-IFERROR(VLOOKUP($A431,'Entry capacity'!$A$12:$I$30,9,FALSE),0))</f>
        <v>617.66020961079175</v>
      </c>
    </row>
    <row r="432" spans="1:9" s="5" customFormat="1" ht="15" customHeight="1" x14ac:dyDescent="0.25">
      <c r="A432" s="46" t="str">
        <f t="shared" ref="A432:B432" si="156">A167</f>
        <v>F26_Aranjuez</v>
      </c>
      <c r="B432" s="4" t="str">
        <f t="shared" si="156"/>
        <v>Salida Nacional / National exit</v>
      </c>
      <c r="C432" s="52">
        <f t="array" ref="C432">SUMPRODUCT('Distance Matrix_ex'!$B167:$T167,TRANSPOSE('Entry capacity'!C$12:C$30))/(SUM('Entry capacity'!$C$12:$C$30)-IFERROR(VLOOKUP($A432,'Entry capacity'!$A$12:$I$30,3,FALSE),0))</f>
        <v>617.34459047177359</v>
      </c>
      <c r="D432" s="52">
        <f t="array" ref="D432">SUMPRODUCT('Distance Matrix_ex'!$B167:$T167,TRANSPOSE('Entry capacity'!D$12:D$30))/(SUM('Entry capacity'!$D$12:$D$30)-IFERROR(VLOOKUP($A432,'Entry capacity'!$A$12:$I$30,4,FALSE),0))</f>
        <v>619.98931785230502</v>
      </c>
      <c r="E432" s="52">
        <f t="array" ref="E432">SUMPRODUCT('Distance Matrix_ex'!$B167:$T167,TRANSPOSE('Entry capacity'!E$12:E$30))/(SUM('Entry capacity'!$E$12:$E$30)-IFERROR(VLOOKUP($A432,'Entry capacity'!$A$12:$I$30,5,FALSE),0))</f>
        <v>622.53184916768157</v>
      </c>
      <c r="F432" s="52">
        <f t="array" ref="F432">SUMPRODUCT('Distance Matrix_ex'!$B167:$T167,TRANSPOSE('Entry capacity'!F$12:F$30))/(SUM('Entry capacity'!$F$12:$F$30)-IFERROR(VLOOKUP($A432,'Entry capacity'!$A$12:$I$30,6,FALSE),0))</f>
        <v>624.97310483978345</v>
      </c>
      <c r="G432" s="52">
        <f t="array" ref="G432">SUMPRODUCT('Distance Matrix_ex'!$B167:$T167,TRANSPOSE('Entry capacity'!G$12:G$30))/(SUM('Entry capacity'!$G$12:$G$30)-IFERROR(VLOOKUP($A432,'Entry capacity'!$A$12:$I$30,7,FALSE),0))</f>
        <v>624.80751780506455</v>
      </c>
      <c r="H432" s="52">
        <f t="array" ref="H432">SUMPRODUCT('Distance Matrix_ex'!$B167:$T167,TRANSPOSE('Entry capacity'!H$12:H$30))/(SUM('Entry capacity'!$H$12:$H$30)-IFERROR(VLOOKUP($A432,'Entry capacity'!$A$12:$I$30,8,FALSE),0))</f>
        <v>623.16916062648363</v>
      </c>
      <c r="I432" s="57">
        <f t="array" ref="I432">SUMPRODUCT('Distance Matrix_ex'!$B167:$T167,TRANSPOSE('Entry capacity'!I$12:I$30))/(SUM('Entry capacity'!$I$12:$I$30)-IFERROR(VLOOKUP($A432,'Entry capacity'!$A$12:$I$30,9,FALSE),0))</f>
        <v>619.83738208541604</v>
      </c>
    </row>
    <row r="433" spans="1:9" s="5" customFormat="1" ht="15" customHeight="1" x14ac:dyDescent="0.25">
      <c r="A433" s="46" t="str">
        <f t="shared" ref="A433:B433" si="157">A168</f>
        <v>F26A_Ceramicas Toledo</v>
      </c>
      <c r="B433" s="4" t="str">
        <f t="shared" si="157"/>
        <v>Salida Nacional / National exit</v>
      </c>
      <c r="C433" s="52">
        <f t="array" ref="C433">SUMPRODUCT('Distance Matrix_ex'!$B168:$T168,TRANSPOSE('Entry capacity'!C$12:C$30))/(SUM('Entry capacity'!$C$12:$C$30)-IFERROR(VLOOKUP($A433,'Entry capacity'!$A$12:$I$30,3,FALSE),0))</f>
        <v>611.37337803083051</v>
      </c>
      <c r="D433" s="52">
        <f t="array" ref="D433">SUMPRODUCT('Distance Matrix_ex'!$B168:$T168,TRANSPOSE('Entry capacity'!D$12:D$30))/(SUM('Entry capacity'!$D$12:$D$30)-IFERROR(VLOOKUP($A433,'Entry capacity'!$A$12:$I$30,4,FALSE),0))</f>
        <v>613.93474279673001</v>
      </c>
      <c r="E433" s="52">
        <f t="array" ref="E433">SUMPRODUCT('Distance Matrix_ex'!$B168:$T168,TRANSPOSE('Entry capacity'!E$12:E$30))/(SUM('Entry capacity'!$E$12:$E$30)-IFERROR(VLOOKUP($A433,'Entry capacity'!$A$12:$I$30,5,FALSE),0))</f>
        <v>616.36229101150457</v>
      </c>
      <c r="F433" s="52">
        <f t="array" ref="F433">SUMPRODUCT('Distance Matrix_ex'!$B168:$T168,TRANSPOSE('Entry capacity'!F$12:F$30))/(SUM('Entry capacity'!$F$12:$F$30)-IFERROR(VLOOKUP($A433,'Entry capacity'!$A$12:$I$30,6,FALSE),0))</f>
        <v>618.69893066345867</v>
      </c>
      <c r="G433" s="52">
        <f t="array" ref="G433">SUMPRODUCT('Distance Matrix_ex'!$B168:$T168,TRANSPOSE('Entry capacity'!G$12:G$30))/(SUM('Entry capacity'!$G$12:$G$30)-IFERROR(VLOOKUP($A433,'Entry capacity'!$A$12:$I$30,7,FALSE),0))</f>
        <v>618.51088397947808</v>
      </c>
      <c r="H433" s="52">
        <f t="array" ref="H433">SUMPRODUCT('Distance Matrix_ex'!$B168:$T168,TRANSPOSE('Entry capacity'!H$12:H$30))/(SUM('Entry capacity'!$H$12:$H$30)-IFERROR(VLOOKUP($A433,'Entry capacity'!$A$12:$I$30,8,FALSE),0))</f>
        <v>616.88573151604771</v>
      </c>
      <c r="I433" s="57">
        <f t="array" ref="I433">SUMPRODUCT('Distance Matrix_ex'!$B168:$T168,TRANSPOSE('Entry capacity'!I$12:I$30))/(SUM('Entry capacity'!$I$12:$I$30)-IFERROR(VLOOKUP($A433,'Entry capacity'!$A$12:$I$30,9,FALSE),0))</f>
        <v>613.58377792100498</v>
      </c>
    </row>
    <row r="434" spans="1:9" s="5" customFormat="1" ht="15" customHeight="1" x14ac:dyDescent="0.25">
      <c r="A434" s="46" t="str">
        <f t="shared" ref="A434:B434" si="158">A169</f>
        <v>F27_Yeles</v>
      </c>
      <c r="B434" s="4" t="str">
        <f t="shared" si="158"/>
        <v>Salida Nacional / National exit</v>
      </c>
      <c r="C434" s="52">
        <f t="array" ref="C434">SUMPRODUCT('Distance Matrix_ex'!$B169:$T169,TRANSPOSE('Entry capacity'!C$12:C$30))/(SUM('Entry capacity'!$C$12:$C$30)-IFERROR(VLOOKUP($A434,'Entry capacity'!$A$12:$I$30,3,FALSE),0))</f>
        <v>604.89213668972354</v>
      </c>
      <c r="D434" s="52">
        <f t="array" ref="D434">SUMPRODUCT('Distance Matrix_ex'!$B169:$T169,TRANSPOSE('Entry capacity'!D$12:D$30))/(SUM('Entry capacity'!$D$12:$D$30)-IFERROR(VLOOKUP($A434,'Entry capacity'!$A$12:$I$30,4,FALSE),0))</f>
        <v>607.36301845412186</v>
      </c>
      <c r="E434" s="52">
        <f t="array" ref="E434">SUMPRODUCT('Distance Matrix_ex'!$B169:$T169,TRANSPOSE('Entry capacity'!E$12:E$30))/(SUM('Entry capacity'!$E$12:$E$30)-IFERROR(VLOOKUP($A434,'Entry capacity'!$A$12:$I$30,5,FALSE),0))</f>
        <v>609.66576232932198</v>
      </c>
      <c r="F434" s="52">
        <f t="array" ref="F434">SUMPRODUCT('Distance Matrix_ex'!$B169:$T169,TRANSPOSE('Entry capacity'!F$12:F$30))/(SUM('Entry capacity'!$F$12:$F$30)-IFERROR(VLOOKUP($A434,'Entry capacity'!$A$12:$I$30,6,FALSE),0))</f>
        <v>611.88885022249542</v>
      </c>
      <c r="G434" s="52">
        <f t="array" ref="G434">SUMPRODUCT('Distance Matrix_ex'!$B169:$T169,TRANSPOSE('Entry capacity'!G$12:G$30))/(SUM('Entry capacity'!$G$12:$G$30)-IFERROR(VLOOKUP($A434,'Entry capacity'!$A$12:$I$30,7,FALSE),0))</f>
        <v>611.67642550662538</v>
      </c>
      <c r="H434" s="52">
        <f t="array" ref="H434">SUMPRODUCT('Distance Matrix_ex'!$B169:$T169,TRANSPOSE('Entry capacity'!H$12:H$30))/(SUM('Entry capacity'!$H$12:$H$30)-IFERROR(VLOOKUP($A434,'Entry capacity'!$A$12:$I$30,8,FALSE),0))</f>
        <v>610.06560563420237</v>
      </c>
      <c r="I434" s="57">
        <f t="array" ref="I434">SUMPRODUCT('Distance Matrix_ex'!$B169:$T169,TRANSPOSE('Entry capacity'!I$12:I$30))/(SUM('Entry capacity'!$I$12:$I$30)-IFERROR(VLOOKUP($A434,'Entry capacity'!$A$12:$I$30,9,FALSE),0))</f>
        <v>606.79602447190791</v>
      </c>
    </row>
    <row r="435" spans="1:9" s="5" customFormat="1" ht="15" customHeight="1" x14ac:dyDescent="0.25">
      <c r="A435" s="46" t="str">
        <f t="shared" ref="A435:B435" si="159">A170</f>
        <v>F28_ Pinto</v>
      </c>
      <c r="B435" s="4" t="str">
        <f t="shared" si="159"/>
        <v>Salida Nacional / National exit</v>
      </c>
      <c r="C435" s="52">
        <f t="array" ref="C435">SUMPRODUCT('Distance Matrix_ex'!$B170:$T170,TRANSPOSE('Entry capacity'!C$12:C$30))/(SUM('Entry capacity'!$C$12:$C$30)-IFERROR(VLOOKUP($A435,'Entry capacity'!$A$12:$I$30,3,FALSE),0))</f>
        <v>595.39211867418021</v>
      </c>
      <c r="D435" s="52">
        <f t="array" ref="D435">SUMPRODUCT('Distance Matrix_ex'!$B170:$T170,TRANSPOSE('Entry capacity'!D$12:D$30))/(SUM('Entry capacity'!$D$12:$D$30)-IFERROR(VLOOKUP($A435,'Entry capacity'!$A$12:$I$30,4,FALSE),0))</f>
        <v>597.73037304528759</v>
      </c>
      <c r="E435" s="52">
        <f t="array" ref="E435">SUMPRODUCT('Distance Matrix_ex'!$B170:$T170,TRANSPOSE('Entry capacity'!E$12:E$30))/(SUM('Entry capacity'!$E$12:$E$30)-IFERROR(VLOOKUP($A435,'Entry capacity'!$A$12:$I$30,5,FALSE),0))</f>
        <v>599.85018229238574</v>
      </c>
      <c r="F435" s="52">
        <f t="array" ref="F435">SUMPRODUCT('Distance Matrix_ex'!$B170:$T170,TRANSPOSE('Entry capacity'!F$12:F$30))/(SUM('Entry capacity'!$F$12:$F$30)-IFERROR(VLOOKUP($A435,'Entry capacity'!$A$12:$I$30,6,FALSE),0))</f>
        <v>601.90682926825014</v>
      </c>
      <c r="G435" s="52">
        <f t="array" ref="G435">SUMPRODUCT('Distance Matrix_ex'!$B170:$T170,TRANSPOSE('Entry capacity'!G$12:G$30))/(SUM('Entry capacity'!$G$12:$G$30)-IFERROR(VLOOKUP($A435,'Entry capacity'!$A$12:$I$30,7,FALSE),0))</f>
        <v>601.65867193112126</v>
      </c>
      <c r="H435" s="52">
        <f t="array" ref="H435">SUMPRODUCT('Distance Matrix_ex'!$B170:$T170,TRANSPOSE('Entry capacity'!H$12:H$30))/(SUM('Entry capacity'!$H$12:$H$30)-IFERROR(VLOOKUP($A435,'Entry capacity'!$A$12:$I$30,8,FALSE),0))</f>
        <v>600.06886036028857</v>
      </c>
      <c r="I435" s="57">
        <f t="array" ref="I435">SUMPRODUCT('Distance Matrix_ex'!$B170:$T170,TRANSPOSE('Entry capacity'!I$12:I$30))/(SUM('Entry capacity'!$I$12:$I$30)-IFERROR(VLOOKUP($A435,'Entry capacity'!$A$12:$I$30,9,FALSE),0))</f>
        <v>596.84672978317258</v>
      </c>
    </row>
    <row r="436" spans="1:9" s="5" customFormat="1" ht="15" customHeight="1" x14ac:dyDescent="0.25">
      <c r="A436" s="46" t="str">
        <f t="shared" ref="A436:B436" si="160">A171</f>
        <v>G04_Lumbier</v>
      </c>
      <c r="B436" s="4" t="str">
        <f t="shared" si="160"/>
        <v>Salida Nacional / National exit</v>
      </c>
      <c r="C436" s="52">
        <f t="array" ref="C436">SUMPRODUCT('Distance Matrix_ex'!$B171:$T171,TRANSPOSE('Entry capacity'!C$12:C$30))/(SUM('Entry capacity'!$C$12:$C$30)-IFERROR(VLOOKUP($A436,'Entry capacity'!$A$12:$I$30,3,FALSE),0))</f>
        <v>643.40458936090681</v>
      </c>
      <c r="D436" s="52">
        <f t="array" ref="D436">SUMPRODUCT('Distance Matrix_ex'!$B171:$T171,TRANSPOSE('Entry capacity'!D$12:D$30))/(SUM('Entry capacity'!$D$12:$D$30)-IFERROR(VLOOKUP($A436,'Entry capacity'!$A$12:$I$30,4,FALSE),0))</f>
        <v>649.54241396855093</v>
      </c>
      <c r="E436" s="52">
        <f t="array" ref="E436">SUMPRODUCT('Distance Matrix_ex'!$B171:$T171,TRANSPOSE('Entry capacity'!E$12:E$30))/(SUM('Entry capacity'!$E$12:$E$30)-IFERROR(VLOOKUP($A436,'Entry capacity'!$A$12:$I$30,5,FALSE),0))</f>
        <v>656.93165931148428</v>
      </c>
      <c r="F436" s="52">
        <f t="array" ref="F436">SUMPRODUCT('Distance Matrix_ex'!$B171:$T171,TRANSPOSE('Entry capacity'!F$12:F$30))/(SUM('Entry capacity'!$F$12:$F$30)-IFERROR(VLOOKUP($A436,'Entry capacity'!$A$12:$I$30,6,FALSE),0))</f>
        <v>665.0255114354328</v>
      </c>
      <c r="G436" s="52">
        <f t="array" ref="G436">SUMPRODUCT('Distance Matrix_ex'!$B171:$T171,TRANSPOSE('Entry capacity'!G$12:G$30))/(SUM('Entry capacity'!$G$12:$G$30)-IFERROR(VLOOKUP($A436,'Entry capacity'!$A$12:$I$30,7,FALSE),0))</f>
        <v>666.57373540524441</v>
      </c>
      <c r="H436" s="52">
        <f t="array" ref="H436">SUMPRODUCT('Distance Matrix_ex'!$B171:$T171,TRANSPOSE('Entry capacity'!H$12:H$30))/(SUM('Entry capacity'!$H$12:$H$30)-IFERROR(VLOOKUP($A436,'Entry capacity'!$A$12:$I$30,8,FALSE),0))</f>
        <v>666.00704231217958</v>
      </c>
      <c r="I436" s="57">
        <f t="array" ref="I436">SUMPRODUCT('Distance Matrix_ex'!$B171:$T171,TRANSPOSE('Entry capacity'!I$12:I$30))/(SUM('Entry capacity'!$I$12:$I$30)-IFERROR(VLOOKUP($A436,'Entry capacity'!$A$12:$I$30,9,FALSE),0))</f>
        <v>665.0960159282705</v>
      </c>
    </row>
    <row r="437" spans="1:9" s="5" customFormat="1" ht="15" customHeight="1" x14ac:dyDescent="0.25">
      <c r="A437" s="46" t="str">
        <f t="shared" ref="A437:B437" si="161">A172</f>
        <v>H1_Red Cartagena</v>
      </c>
      <c r="B437" s="4" t="str">
        <f t="shared" si="161"/>
        <v>Salida Nacional / National exit</v>
      </c>
      <c r="C437" s="52">
        <f t="array" ref="C437">SUMPRODUCT('Distance Matrix_ex'!$B172:$T172,TRANSPOSE('Entry capacity'!C$12:C$30))/(SUM('Entry capacity'!$C$12:$C$30)-IFERROR(VLOOKUP($A437,'Entry capacity'!$A$12:$I$30,3,FALSE),0))</f>
        <v>703.42030087450235</v>
      </c>
      <c r="D437" s="52">
        <f t="array" ref="D437">SUMPRODUCT('Distance Matrix_ex'!$B172:$T172,TRANSPOSE('Entry capacity'!D$12:D$30))/(SUM('Entry capacity'!$D$12:$D$30)-IFERROR(VLOOKUP($A437,'Entry capacity'!$A$12:$I$30,4,FALSE),0))</f>
        <v>688.15408441824422</v>
      </c>
      <c r="E437" s="52">
        <f t="array" ref="E437">SUMPRODUCT('Distance Matrix_ex'!$B172:$T172,TRANSPOSE('Entry capacity'!E$12:E$30))/(SUM('Entry capacity'!$E$12:$E$30)-IFERROR(VLOOKUP($A437,'Entry capacity'!$A$12:$I$30,5,FALSE),0))</f>
        <v>668.51357875036035</v>
      </c>
      <c r="F437" s="52">
        <f t="array" ref="F437">SUMPRODUCT('Distance Matrix_ex'!$B172:$T172,TRANSPOSE('Entry capacity'!F$12:F$30))/(SUM('Entry capacity'!$F$12:$F$30)-IFERROR(VLOOKUP($A437,'Entry capacity'!$A$12:$I$30,6,FALSE),0))</f>
        <v>648.79451434887267</v>
      </c>
      <c r="G437" s="52">
        <f t="array" ref="G437">SUMPRODUCT('Distance Matrix_ex'!$B172:$T172,TRANSPOSE('Entry capacity'!G$12:G$30))/(SUM('Entry capacity'!$G$12:$G$30)-IFERROR(VLOOKUP($A437,'Entry capacity'!$A$12:$I$30,7,FALSE),0))</f>
        <v>644.79240631930554</v>
      </c>
      <c r="H437" s="52">
        <f t="array" ref="H437">SUMPRODUCT('Distance Matrix_ex'!$B172:$T172,TRANSPOSE('Entry capacity'!H$12:H$30))/(SUM('Entry capacity'!$H$12:$H$30)-IFERROR(VLOOKUP($A437,'Entry capacity'!$A$12:$I$30,8,FALSE),0))</f>
        <v>646.61813712005971</v>
      </c>
      <c r="I437" s="57">
        <f t="array" ref="I437">SUMPRODUCT('Distance Matrix_ex'!$B172:$T172,TRANSPOSE('Entry capacity'!I$12:I$30))/(SUM('Entry capacity'!$I$12:$I$30)-IFERROR(VLOOKUP($A437,'Entry capacity'!$A$12:$I$30,9,FALSE),0))</f>
        <v>650.25615942221498</v>
      </c>
    </row>
    <row r="438" spans="1:9" s="5" customFormat="1" ht="15" customHeight="1" x14ac:dyDescent="0.25">
      <c r="A438" s="46" t="str">
        <f t="shared" ref="A438:B438" si="162">A173</f>
        <v>I001_Corvera</v>
      </c>
      <c r="B438" s="4" t="str">
        <f t="shared" si="162"/>
        <v>Salida Nacional / National exit</v>
      </c>
      <c r="C438" s="52">
        <f t="array" ref="C438">SUMPRODUCT('Distance Matrix_ex'!$B173:$T173,TRANSPOSE('Entry capacity'!C$12:C$30))/(SUM('Entry capacity'!$C$12:$C$30)-IFERROR(VLOOKUP($A438,'Entry capacity'!$A$12:$I$30,3,FALSE),0))</f>
        <v>869.69547708827042</v>
      </c>
      <c r="D438" s="52">
        <f t="array" ref="D438">SUMPRODUCT('Distance Matrix_ex'!$B173:$T173,TRANSPOSE('Entry capacity'!D$12:D$30))/(SUM('Entry capacity'!$D$12:$D$30)-IFERROR(VLOOKUP($A438,'Entry capacity'!$A$12:$I$30,4,FALSE),0))</f>
        <v>877.09618465003075</v>
      </c>
      <c r="E438" s="52">
        <f t="array" ref="E438">SUMPRODUCT('Distance Matrix_ex'!$B173:$T173,TRANSPOSE('Entry capacity'!E$12:E$30))/(SUM('Entry capacity'!$E$12:$E$30)-IFERROR(VLOOKUP($A438,'Entry capacity'!$A$12:$I$30,5,FALSE),0))</f>
        <v>886.56644855756326</v>
      </c>
      <c r="F438" s="52">
        <f t="array" ref="F438">SUMPRODUCT('Distance Matrix_ex'!$B173:$T173,TRANSPOSE('Entry capacity'!F$12:F$30))/(SUM('Entry capacity'!$F$12:$F$30)-IFERROR(VLOOKUP($A438,'Entry capacity'!$A$12:$I$30,6,FALSE),0))</f>
        <v>896.65506681181375</v>
      </c>
      <c r="G438" s="52">
        <f t="array" ref="G438">SUMPRODUCT('Distance Matrix_ex'!$B173:$T173,TRANSPOSE('Entry capacity'!G$12:G$30))/(SUM('Entry capacity'!$G$12:$G$30)-IFERROR(VLOOKUP($A438,'Entry capacity'!$A$12:$I$30,7,FALSE),0))</f>
        <v>898.89756429003876</v>
      </c>
      <c r="H438" s="52">
        <f t="array" ref="H438">SUMPRODUCT('Distance Matrix_ex'!$B173:$T173,TRANSPOSE('Entry capacity'!H$12:H$30))/(SUM('Entry capacity'!$H$12:$H$30)-IFERROR(VLOOKUP($A438,'Entry capacity'!$A$12:$I$30,8,FALSE),0))</f>
        <v>898.68474112774709</v>
      </c>
      <c r="I438" s="57">
        <f t="array" ref="I438">SUMPRODUCT('Distance Matrix_ex'!$B173:$T173,TRANSPOSE('Entry capacity'!I$12:I$30))/(SUM('Entry capacity'!$I$12:$I$30)-IFERROR(VLOOKUP($A438,'Entry capacity'!$A$12:$I$30,9,FALSE),0))</f>
        <v>898.46097634824105</v>
      </c>
    </row>
    <row r="439" spans="1:9" s="5" customFormat="1" ht="15" customHeight="1" x14ac:dyDescent="0.25">
      <c r="A439" s="46" t="str">
        <f t="shared" ref="A439:B439" si="163">A174</f>
        <v>I003_Cudillero</v>
      </c>
      <c r="B439" s="4" t="str">
        <f t="shared" si="163"/>
        <v>Salida Nacional / National exit</v>
      </c>
      <c r="C439" s="52">
        <f t="array" ref="C439">SUMPRODUCT('Distance Matrix_ex'!$B174:$T174,TRANSPOSE('Entry capacity'!C$12:C$30))/(SUM('Entry capacity'!$C$12:$C$30)-IFERROR(VLOOKUP($A439,'Entry capacity'!$A$12:$I$30,3,FALSE),0))</f>
        <v>901.74933926966776</v>
      </c>
      <c r="D439" s="52">
        <f t="array" ref="D439">SUMPRODUCT('Distance Matrix_ex'!$B174:$T174,TRANSPOSE('Entry capacity'!D$12:D$30))/(SUM('Entry capacity'!$D$12:$D$30)-IFERROR(VLOOKUP($A439,'Entry capacity'!$A$12:$I$30,4,FALSE),0))</f>
        <v>909.04705293277971</v>
      </c>
      <c r="E439" s="52">
        <f t="array" ref="E439">SUMPRODUCT('Distance Matrix_ex'!$B174:$T174,TRANSPOSE('Entry capacity'!E$12:E$30))/(SUM('Entry capacity'!$E$12:$E$30)-IFERROR(VLOOKUP($A439,'Entry capacity'!$A$12:$I$30,5,FALSE),0))</f>
        <v>918.42235895466695</v>
      </c>
      <c r="F439" s="52">
        <f t="array" ref="F439">SUMPRODUCT('Distance Matrix_ex'!$B174:$T174,TRANSPOSE('Entry capacity'!F$12:F$30))/(SUM('Entry capacity'!$F$12:$F$30)-IFERROR(VLOOKUP($A439,'Entry capacity'!$A$12:$I$30,6,FALSE),0))</f>
        <v>928.42743296481319</v>
      </c>
      <c r="G439" s="52">
        <f t="array" ref="G439">SUMPRODUCT('Distance Matrix_ex'!$B174:$T174,TRANSPOSE('Entry capacity'!G$12:G$30))/(SUM('Entry capacity'!$G$12:$G$30)-IFERROR(VLOOKUP($A439,'Entry capacity'!$A$12:$I$30,7,FALSE),0))</f>
        <v>930.68459906212183</v>
      </c>
      <c r="H439" s="52">
        <f t="array" ref="H439">SUMPRODUCT('Distance Matrix_ex'!$B174:$T174,TRANSPOSE('Entry capacity'!H$12:H$30))/(SUM('Entry capacity'!$H$12:$H$30)-IFERROR(VLOOKUP($A439,'Entry capacity'!$A$12:$I$30,8,FALSE),0))</f>
        <v>930.55067203145791</v>
      </c>
      <c r="I439" s="57">
        <f t="array" ref="I439">SUMPRODUCT('Distance Matrix_ex'!$B174:$T174,TRANSPOSE('Entry capacity'!I$12:I$30))/(SUM('Entry capacity'!$I$12:$I$30)-IFERROR(VLOOKUP($A439,'Entry capacity'!$A$12:$I$30,9,FALSE),0))</f>
        <v>930.48946013229613</v>
      </c>
    </row>
    <row r="440" spans="1:9" s="5" customFormat="1" ht="15" customHeight="1" x14ac:dyDescent="0.25">
      <c r="A440" s="46" t="str">
        <f t="shared" ref="A440:B440" si="164">A175</f>
        <v>I005_Luarca</v>
      </c>
      <c r="B440" s="4" t="str">
        <f t="shared" si="164"/>
        <v>Salida Nacional / National exit</v>
      </c>
      <c r="C440" s="52">
        <f t="array" ref="C440">SUMPRODUCT('Distance Matrix_ex'!$B175:$T175,TRANSPOSE('Entry capacity'!C$12:C$30))/(SUM('Entry capacity'!$C$12:$C$30)-IFERROR(VLOOKUP($A440,'Entry capacity'!$A$12:$I$30,3,FALSE),0))</f>
        <v>926.12865060960348</v>
      </c>
      <c r="D440" s="52">
        <f t="array" ref="D440">SUMPRODUCT('Distance Matrix_ex'!$B175:$T175,TRANSPOSE('Entry capacity'!D$12:D$30))/(SUM('Entry capacity'!$D$12:$D$30)-IFERROR(VLOOKUP($A440,'Entry capacity'!$A$12:$I$30,4,FALSE),0))</f>
        <v>933.34802986461671</v>
      </c>
      <c r="E440" s="52">
        <f t="array" ref="E440">SUMPRODUCT('Distance Matrix_ex'!$B175:$T175,TRANSPOSE('Entry capacity'!E$12:E$30))/(SUM('Entry capacity'!$E$12:$E$30)-IFERROR(VLOOKUP($A440,'Entry capacity'!$A$12:$I$30,5,FALSE),0))</f>
        <v>942.65111345523428</v>
      </c>
      <c r="F440" s="52">
        <f t="array" ref="F440">SUMPRODUCT('Distance Matrix_ex'!$B175:$T175,TRANSPOSE('Entry capacity'!F$12:F$30))/(SUM('Entry capacity'!$F$12:$F$30)-IFERROR(VLOOKUP($A440,'Entry capacity'!$A$12:$I$30,6,FALSE),0))</f>
        <v>952.5926459449804</v>
      </c>
      <c r="G440" s="52">
        <f t="array" ref="G440">SUMPRODUCT('Distance Matrix_ex'!$B175:$T175,TRANSPOSE('Entry capacity'!G$12:G$30))/(SUM('Entry capacity'!$G$12:$G$30)-IFERROR(VLOOKUP($A440,'Entry capacity'!$A$12:$I$30,7,FALSE),0))</f>
        <v>954.86096860213001</v>
      </c>
      <c r="H440" s="52">
        <f t="array" ref="H440">SUMPRODUCT('Distance Matrix_ex'!$B175:$T175,TRANSPOSE('Entry capacity'!H$12:H$30))/(SUM('Entry capacity'!$H$12:$H$30)-IFERROR(VLOOKUP($A440,'Entry capacity'!$A$12:$I$30,8,FALSE),0))</f>
        <v>954.78704786167884</v>
      </c>
      <c r="I440" s="57">
        <f t="array" ref="I440">SUMPRODUCT('Distance Matrix_ex'!$B175:$T175,TRANSPOSE('Entry capacity'!I$12:I$30))/(SUM('Entry capacity'!$I$12:$I$30)-IFERROR(VLOOKUP($A440,'Entry capacity'!$A$12:$I$30,9,FALSE),0))</f>
        <v>954.84946934113077</v>
      </c>
    </row>
    <row r="441" spans="1:9" s="5" customFormat="1" ht="15" customHeight="1" x14ac:dyDescent="0.25">
      <c r="A441" s="46" t="str">
        <f t="shared" ref="A441:B441" si="165">A176</f>
        <v>I006_Navia</v>
      </c>
      <c r="B441" s="4" t="str">
        <f t="shared" si="165"/>
        <v>Salida Nacional / National exit</v>
      </c>
      <c r="C441" s="52">
        <f t="array" ref="C441">SUMPRODUCT('Distance Matrix_ex'!$B176:$T176,TRANSPOSE('Entry capacity'!C$12:C$30))/(SUM('Entry capacity'!$C$12:$C$30)-IFERROR(VLOOKUP($A441,'Entry capacity'!$A$12:$I$30,3,FALSE),0))</f>
        <v>944.42487752078773</v>
      </c>
      <c r="D441" s="52">
        <f t="array" ref="D441">SUMPRODUCT('Distance Matrix_ex'!$B176:$T176,TRANSPOSE('Entry capacity'!D$12:D$30))/(SUM('Entry capacity'!$D$12:$D$30)-IFERROR(VLOOKUP($A441,'Entry capacity'!$A$12:$I$30,4,FALSE),0))</f>
        <v>951.58546823639006</v>
      </c>
      <c r="E441" s="52">
        <f t="array" ref="E441">SUMPRODUCT('Distance Matrix_ex'!$B176:$T176,TRANSPOSE('Entry capacity'!E$12:E$30))/(SUM('Entry capacity'!$E$12:$E$30)-IFERROR(VLOOKUP($A441,'Entry capacity'!$A$12:$I$30,5,FALSE),0))</f>
        <v>960.83435021433058</v>
      </c>
      <c r="F441" s="52">
        <f t="array" ref="F441">SUMPRODUCT('Distance Matrix_ex'!$B176:$T176,TRANSPOSE('Entry capacity'!F$12:F$30))/(SUM('Entry capacity'!$F$12:$F$30)-IFERROR(VLOOKUP($A441,'Entry capacity'!$A$12:$I$30,6,FALSE),0))</f>
        <v>970.72819595610815</v>
      </c>
      <c r="G441" s="52">
        <f t="array" ref="G441">SUMPRODUCT('Distance Matrix_ex'!$B176:$T176,TRANSPOSE('Entry capacity'!G$12:G$30))/(SUM('Entry capacity'!$G$12:$G$30)-IFERROR(VLOOKUP($A441,'Entry capacity'!$A$12:$I$30,7,FALSE),0))</f>
        <v>973.00489140720367</v>
      </c>
      <c r="H441" s="52">
        <f t="array" ref="H441">SUMPRODUCT('Distance Matrix_ex'!$B176:$T176,TRANSPOSE('Entry capacity'!H$12:H$30))/(SUM('Entry capacity'!$H$12:$H$30)-IFERROR(VLOOKUP($A441,'Entry capacity'!$A$12:$I$30,8,FALSE),0))</f>
        <v>972.97600428917599</v>
      </c>
      <c r="I441" s="57">
        <f t="array" ref="I441">SUMPRODUCT('Distance Matrix_ex'!$B176:$T176,TRANSPOSE('Entry capacity'!I$12:I$30))/(SUM('Entry capacity'!$I$12:$I$30)-IFERROR(VLOOKUP($A441,'Entry capacity'!$A$12:$I$30,9,FALSE),0))</f>
        <v>973.13121035623863</v>
      </c>
    </row>
    <row r="442" spans="1:9" s="5" customFormat="1" ht="15" customHeight="1" x14ac:dyDescent="0.25">
      <c r="A442" s="46" t="str">
        <f t="shared" ref="A442:B442" si="166">A177</f>
        <v>I007_Castropol</v>
      </c>
      <c r="B442" s="4" t="str">
        <f t="shared" si="166"/>
        <v>Salida Nacional / National exit</v>
      </c>
      <c r="C442" s="52">
        <f t="array" ref="C442">SUMPRODUCT('Distance Matrix_ex'!$B177:$T177,TRANSPOSE('Entry capacity'!C$12:C$30))/(SUM('Entry capacity'!$C$12:$C$30)-IFERROR(VLOOKUP($A442,'Entry capacity'!$A$12:$I$30,3,FALSE),0))</f>
        <v>962.24854976515235</v>
      </c>
      <c r="D442" s="52">
        <f t="array" ref="D442">SUMPRODUCT('Distance Matrix_ex'!$B177:$T177,TRANSPOSE('Entry capacity'!D$12:D$30))/(SUM('Entry capacity'!$D$12:$D$30)-IFERROR(VLOOKUP($A442,'Entry capacity'!$A$12:$I$30,4,FALSE),0))</f>
        <v>969.351870330834</v>
      </c>
      <c r="E442" s="52">
        <f t="array" ref="E442">SUMPRODUCT('Distance Matrix_ex'!$B177:$T177,TRANSPOSE('Entry capacity'!E$12:E$30))/(SUM('Entry capacity'!$E$12:$E$30)-IFERROR(VLOOKUP($A442,'Entry capacity'!$A$12:$I$30,5,FALSE),0))</f>
        <v>978.54795061451398</v>
      </c>
      <c r="F442" s="52">
        <f t="array" ref="F442">SUMPRODUCT('Distance Matrix_ex'!$B177:$T177,TRANSPOSE('Entry capacity'!F$12:F$30))/(SUM('Entry capacity'!$F$12:$F$30)-IFERROR(VLOOKUP($A442,'Entry capacity'!$A$12:$I$30,6,FALSE),0))</f>
        <v>988.3953412609153</v>
      </c>
      <c r="G442" s="52">
        <f t="array" ref="G442">SUMPRODUCT('Distance Matrix_ex'!$B177:$T177,TRANSPOSE('Entry capacity'!G$12:G$30))/(SUM('Entry capacity'!$G$12:$G$30)-IFERROR(VLOOKUP($A442,'Entry capacity'!$A$12:$I$30,7,FALSE),0))</f>
        <v>990.68019325356374</v>
      </c>
      <c r="H442" s="52">
        <f t="array" ref="H442">SUMPRODUCT('Distance Matrix_ex'!$B177:$T177,TRANSPOSE('Entry capacity'!H$12:H$30))/(SUM('Entry capacity'!$H$12:$H$30)-IFERROR(VLOOKUP($A442,'Entry capacity'!$A$12:$I$30,8,FALSE),0))</f>
        <v>990.69517663025283</v>
      </c>
      <c r="I442" s="57">
        <f t="array" ref="I442">SUMPRODUCT('Distance Matrix_ex'!$B177:$T177,TRANSPOSE('Entry capacity'!I$12:I$30))/(SUM('Entry capacity'!$I$12:$I$30)-IFERROR(VLOOKUP($A442,'Entry capacity'!$A$12:$I$30,9,FALSE),0))</f>
        <v>990.94077084602714</v>
      </c>
    </row>
    <row r="443" spans="1:9" s="5" customFormat="1" ht="15" customHeight="1" x14ac:dyDescent="0.25">
      <c r="A443" s="46" t="str">
        <f t="shared" ref="A443:B443" si="167">A178</f>
        <v>I012_Villalba</v>
      </c>
      <c r="B443" s="4" t="str">
        <f t="shared" si="167"/>
        <v>Salida Nacional / National exit</v>
      </c>
      <c r="C443" s="52">
        <f t="array" ref="C443">SUMPRODUCT('Distance Matrix_ex'!$B178:$T178,TRANSPOSE('Entry capacity'!C$12:C$30))/(SUM('Entry capacity'!$C$12:$C$30)-IFERROR(VLOOKUP($A443,'Entry capacity'!$A$12:$I$30,3,FALSE),0))</f>
        <v>1087.2726104128317</v>
      </c>
      <c r="D443" s="52">
        <f t="array" ref="D443">SUMPRODUCT('Distance Matrix_ex'!$B178:$T178,TRANSPOSE('Entry capacity'!D$12:D$30))/(SUM('Entry capacity'!$D$12:$D$30)-IFERROR(VLOOKUP($A443,'Entry capacity'!$A$12:$I$30,4,FALSE),0))</f>
        <v>1093.9742097956478</v>
      </c>
      <c r="E443" s="52">
        <f t="array" ref="E443">SUMPRODUCT('Distance Matrix_ex'!$B178:$T178,TRANSPOSE('Entry capacity'!E$12:E$30))/(SUM('Entry capacity'!$E$12:$E$30)-IFERROR(VLOOKUP($A443,'Entry capacity'!$A$12:$I$30,5,FALSE),0))</f>
        <v>1102.7999128565552</v>
      </c>
      <c r="F443" s="52">
        <f t="array" ref="F443">SUMPRODUCT('Distance Matrix_ex'!$B178:$T178,TRANSPOSE('Entry capacity'!F$12:F$30))/(SUM('Entry capacity'!$F$12:$F$30)-IFERROR(VLOOKUP($A443,'Entry capacity'!$A$12:$I$30,6,FALSE),0))</f>
        <v>1112.3214444666069</v>
      </c>
      <c r="G443" s="52">
        <f t="array" ref="G443">SUMPRODUCT('Distance Matrix_ex'!$B178:$T178,TRANSPOSE('Entry capacity'!G$12:G$30))/(SUM('Entry capacity'!$G$12:$G$30)-IFERROR(VLOOKUP($A443,'Entry capacity'!$A$12:$I$30,7,FALSE),0))</f>
        <v>1114.6635104795669</v>
      </c>
      <c r="H443" s="52">
        <f t="array" ref="H443">SUMPRODUCT('Distance Matrix_ex'!$B178:$T178,TRANSPOSE('Entry capacity'!H$12:H$30))/(SUM('Entry capacity'!$H$12:$H$30)-IFERROR(VLOOKUP($A443,'Entry capacity'!$A$12:$I$30,8,FALSE),0))</f>
        <v>1114.9862232240848</v>
      </c>
      <c r="I443" s="57">
        <f t="array" ref="I443">SUMPRODUCT('Distance Matrix_ex'!$B178:$T178,TRANSPOSE('Entry capacity'!I$12:I$30))/(SUM('Entry capacity'!$I$12:$I$30)-IFERROR(VLOOKUP($A443,'Entry capacity'!$A$12:$I$30,9,FALSE),0))</f>
        <v>1115.8658446611519</v>
      </c>
    </row>
    <row r="444" spans="1:9" s="5" customFormat="1" ht="15" customHeight="1" x14ac:dyDescent="0.25">
      <c r="A444" s="46" t="str">
        <f t="shared" ref="A444:B444" si="168">A179</f>
        <v>I014 Irixoa</v>
      </c>
      <c r="B444" s="4" t="str">
        <f t="shared" si="168"/>
        <v>Salida Nacional / National exit</v>
      </c>
      <c r="C444" s="52">
        <f t="array" ref="C444">SUMPRODUCT('Distance Matrix_ex'!$B179:$T179,TRANSPOSE('Entry capacity'!C$12:C$30))/(SUM('Entry capacity'!$C$12:$C$30)-IFERROR(VLOOKUP($A444,'Entry capacity'!$A$12:$I$30,3,FALSE),0))</f>
        <v>1117.5960319068836</v>
      </c>
      <c r="D444" s="52">
        <f t="array" ref="D444">SUMPRODUCT('Distance Matrix_ex'!$B179:$T179,TRANSPOSE('Entry capacity'!D$12:D$30))/(SUM('Entry capacity'!$D$12:$D$30)-IFERROR(VLOOKUP($A444,'Entry capacity'!$A$12:$I$30,4,FALSE),0))</f>
        <v>1124.2585976080863</v>
      </c>
      <c r="E444" s="52">
        <f t="array" ref="E444">SUMPRODUCT('Distance Matrix_ex'!$B179:$T179,TRANSPOSE('Entry capacity'!E$12:E$30))/(SUM('Entry capacity'!$E$12:$E$30)-IFERROR(VLOOKUP($A444,'Entry capacity'!$A$12:$I$30,5,FALSE),0))</f>
        <v>1133.0474311457513</v>
      </c>
      <c r="F444" s="52">
        <f t="array" ref="F444">SUMPRODUCT('Distance Matrix_ex'!$B179:$T179,TRANSPOSE('Entry capacity'!F$12:F$30))/(SUM('Entry capacity'!$F$12:$F$30)-IFERROR(VLOOKUP($A444,'Entry capacity'!$A$12:$I$30,6,FALSE),0))</f>
        <v>1142.5355395275346</v>
      </c>
      <c r="G444" s="52">
        <f t="array" ref="G444">SUMPRODUCT('Distance Matrix_ex'!$B179:$T179,TRANSPOSE('Entry capacity'!G$12:G$30))/(SUM('Entry capacity'!$G$12:$G$30)-IFERROR(VLOOKUP($A444,'Entry capacity'!$A$12:$I$30,7,FALSE),0))</f>
        <v>1144.8818261698318</v>
      </c>
      <c r="H444" s="52">
        <f t="array" ref="H444">SUMPRODUCT('Distance Matrix_ex'!$B179:$T179,TRANSPOSE('Entry capacity'!H$12:H$30))/(SUM('Entry capacity'!$H$12:$H$30)-IFERROR(VLOOKUP($A444,'Entry capacity'!$A$12:$I$30,8,FALSE),0))</f>
        <v>1145.2321109877994</v>
      </c>
      <c r="I444" s="57">
        <f t="array" ref="I444">SUMPRODUCT('Distance Matrix_ex'!$B179:$T179,TRANSPOSE('Entry capacity'!I$12:I$30))/(SUM('Entry capacity'!$I$12:$I$30)-IFERROR(VLOOKUP($A444,'Entry capacity'!$A$12:$I$30,9,FALSE),0))</f>
        <v>1146.1683641155098</v>
      </c>
    </row>
    <row r="445" spans="1:9" s="5" customFormat="1" ht="15" customHeight="1" x14ac:dyDescent="0.25">
      <c r="A445" s="46" t="str">
        <f t="shared" ref="A445:B445" si="169">A180</f>
        <v>I015ERM_Abegondo</v>
      </c>
      <c r="B445" s="4" t="str">
        <f t="shared" si="169"/>
        <v>Salida Nacional / National exit</v>
      </c>
      <c r="C445" s="52">
        <f t="array" ref="C445">SUMPRODUCT('Distance Matrix_ex'!$B180:$T180,TRANSPOSE('Entry capacity'!C$12:C$30))/(SUM('Entry capacity'!$C$12:$C$30)-IFERROR(VLOOKUP($A445,'Entry capacity'!$A$12:$I$30,3,FALSE),0))</f>
        <v>1133.849805425602</v>
      </c>
      <c r="D445" s="52">
        <f t="array" ref="D445">SUMPRODUCT('Distance Matrix_ex'!$B180:$T180,TRANSPOSE('Entry capacity'!D$12:D$30))/(SUM('Entry capacity'!$D$12:$D$30)-IFERROR(VLOOKUP($A445,'Entry capacity'!$A$12:$I$30,4,FALSE),0))</f>
        <v>1140.5138628218381</v>
      </c>
      <c r="E445" s="52">
        <f t="array" ref="E445">SUMPRODUCT('Distance Matrix_ex'!$B180:$T180,TRANSPOSE('Entry capacity'!E$12:E$30))/(SUM('Entry capacity'!$E$12:$E$30)-IFERROR(VLOOKUP($A445,'Entry capacity'!$A$12:$I$30,5,FALSE),0))</f>
        <v>1149.3032609259878</v>
      </c>
      <c r="F445" s="52">
        <f t="array" ref="F445">SUMPRODUCT('Distance Matrix_ex'!$B180:$T180,TRANSPOSE('Entry capacity'!F$12:F$30))/(SUM('Entry capacity'!$F$12:$F$30)-IFERROR(VLOOKUP($A445,'Entry capacity'!$A$12:$I$30,6,FALSE),0))</f>
        <v>1158.7909597105229</v>
      </c>
      <c r="G445" s="52">
        <f t="array" ref="G445">SUMPRODUCT('Distance Matrix_ex'!$B180:$T180,TRANSPOSE('Entry capacity'!G$12:G$30))/(SUM('Entry capacity'!$G$12:$G$30)-IFERROR(VLOOKUP($A445,'Entry capacity'!$A$12:$I$30,7,FALSE),0))</f>
        <v>1161.1358026002058</v>
      </c>
      <c r="H445" s="52">
        <f t="array" ref="H445">SUMPRODUCT('Distance Matrix_ex'!$B180:$T180,TRANSPOSE('Entry capacity'!H$12:H$30))/(SUM('Entry capacity'!$H$12:$H$30)-IFERROR(VLOOKUP($A445,'Entry capacity'!$A$12:$I$30,8,FALSE),0))</f>
        <v>1161.4828026721029</v>
      </c>
      <c r="I445" s="57">
        <f t="array" ref="I445">SUMPRODUCT('Distance Matrix_ex'!$B180:$T180,TRANSPOSE('Entry capacity'!I$12:I$30))/(SUM('Entry capacity'!$I$12:$I$30)-IFERROR(VLOOKUP($A445,'Entry capacity'!$A$12:$I$30,9,FALSE),0))</f>
        <v>1162.412126066183</v>
      </c>
    </row>
    <row r="446" spans="1:9" s="5" customFormat="1" ht="15" customHeight="1" x14ac:dyDescent="0.25">
      <c r="A446" s="46" t="str">
        <f t="shared" ref="A446:B446" si="170">A181</f>
        <v>I016_Abegondo II</v>
      </c>
      <c r="B446" s="4" t="str">
        <f t="shared" si="170"/>
        <v>Salida Nacional / National exit</v>
      </c>
      <c r="C446" s="52">
        <f t="array" ref="C446">SUMPRODUCT('Distance Matrix_ex'!$B181:$T181,TRANSPOSE('Entry capacity'!C$12:C$30))/(SUM('Entry capacity'!$C$12:$C$30)-IFERROR(VLOOKUP($A446,'Entry capacity'!$A$12:$I$30,3,FALSE),0))</f>
        <v>1146.5415987045428</v>
      </c>
      <c r="D446" s="52">
        <f t="array" ref="D446">SUMPRODUCT('Distance Matrix_ex'!$B181:$T181,TRANSPOSE('Entry capacity'!D$12:D$30))/(SUM('Entry capacity'!$D$12:$D$30)-IFERROR(VLOOKUP($A446,'Entry capacity'!$A$12:$I$30,4,FALSE),0))</f>
        <v>1153.2068208939868</v>
      </c>
      <c r="E446" s="52">
        <f t="array" ref="E446">SUMPRODUCT('Distance Matrix_ex'!$B181:$T181,TRANSPOSE('Entry capacity'!E$12:E$30))/(SUM('Entry capacity'!$E$12:$E$30)-IFERROR(VLOOKUP($A446,'Entry capacity'!$A$12:$I$30,5,FALSE),0))</f>
        <v>1161.9966598410649</v>
      </c>
      <c r="F446" s="52">
        <f t="array" ref="F446">SUMPRODUCT('Distance Matrix_ex'!$B181:$T181,TRANSPOSE('Entry capacity'!F$12:F$30))/(SUM('Entry capacity'!$F$12:$F$30)-IFERROR(VLOOKUP($A446,'Entry capacity'!$A$12:$I$30,6,FALSE),0))</f>
        <v>1171.4840387907261</v>
      </c>
      <c r="G446" s="52">
        <f t="array" ref="G446">SUMPRODUCT('Distance Matrix_ex'!$B181:$T181,TRANSPOSE('Entry capacity'!G$12:G$30))/(SUM('Entry capacity'!$G$12:$G$30)-IFERROR(VLOOKUP($A446,'Entry capacity'!$A$12:$I$30,7,FALSE),0))</f>
        <v>1173.8277543231393</v>
      </c>
      <c r="H446" s="52">
        <f t="array" ref="H446">SUMPRODUCT('Distance Matrix_ex'!$B181:$T181,TRANSPOSE('Entry capacity'!H$12:H$30))/(SUM('Entry capacity'!$H$12:$H$30)-IFERROR(VLOOKUP($A446,'Entry capacity'!$A$12:$I$30,8,FALSE),0))</f>
        <v>1174.1721894941509</v>
      </c>
      <c r="I446" s="57">
        <f t="array" ref="I446">SUMPRODUCT('Distance Matrix_ex'!$B181:$T181,TRANSPOSE('Entry capacity'!I$12:I$30))/(SUM('Entry capacity'!$I$12:$I$30)-IFERROR(VLOOKUP($A446,'Entry capacity'!$A$12:$I$30,9,FALSE),0))</f>
        <v>1175.0961017911329</v>
      </c>
    </row>
    <row r="447" spans="1:9" s="5" customFormat="1" ht="15" customHeight="1" x14ac:dyDescent="0.25">
      <c r="A447" s="46" t="str">
        <f t="shared" ref="A447:B447" si="171">A182</f>
        <v>I018_Santiago de Compostela</v>
      </c>
      <c r="B447" s="4" t="str">
        <f t="shared" si="171"/>
        <v>Salida Nacional / National exit</v>
      </c>
      <c r="C447" s="52">
        <f t="array" ref="C447">SUMPRODUCT('Distance Matrix_ex'!$B182:$T182,TRANSPOSE('Entry capacity'!C$12:C$30))/(SUM('Entry capacity'!$C$12:$C$30)-IFERROR(VLOOKUP($A447,'Entry capacity'!$A$12:$I$30,3,FALSE),0))</f>
        <v>1179.7058236632799</v>
      </c>
      <c r="D447" s="52">
        <f t="array" ref="D447">SUMPRODUCT('Distance Matrix_ex'!$B182:$T182,TRANSPOSE('Entry capacity'!D$12:D$30))/(SUM('Entry capacity'!$D$12:$D$30)-IFERROR(VLOOKUP($A447,'Entry capacity'!$A$12:$I$30,4,FALSE),0))</f>
        <v>1186.3740895096075</v>
      </c>
      <c r="E447" s="52">
        <f t="array" ref="E447">SUMPRODUCT('Distance Matrix_ex'!$B182:$T182,TRANSPOSE('Entry capacity'!E$12:E$30))/(SUM('Entry capacity'!$E$12:$E$30)-IFERROR(VLOOKUP($A447,'Entry capacity'!$A$12:$I$30,5,FALSE),0))</f>
        <v>1195.1650803990246</v>
      </c>
      <c r="F447" s="52">
        <f t="array" ref="F447">SUMPRODUCT('Distance Matrix_ex'!$B182:$T182,TRANSPOSE('Entry capacity'!F$12:F$30))/(SUM('Entry capacity'!$F$12:$F$30)-IFERROR(VLOOKUP($A447,'Entry capacity'!$A$12:$I$30,6,FALSE),0))</f>
        <v>1204.6516236058189</v>
      </c>
      <c r="G447" s="52">
        <f t="array" ref="G447">SUMPRODUCT('Distance Matrix_ex'!$B182:$T182,TRANSPOSE('Entry capacity'!G$12:G$30))/(SUM('Entry capacity'!$G$12:$G$30)-IFERROR(VLOOKUP($A447,'Entry capacity'!$A$12:$I$30,7,FALSE),0))</f>
        <v>1206.992393303135</v>
      </c>
      <c r="H447" s="52">
        <f t="array" ref="H447">SUMPRODUCT('Distance Matrix_ex'!$B182:$T182,TRANSPOSE('Entry capacity'!H$12:H$30))/(SUM('Entry capacity'!$H$12:$H$30)-IFERROR(VLOOKUP($A447,'Entry capacity'!$A$12:$I$30,8,FALSE),0))</f>
        <v>1207.3301262731168</v>
      </c>
      <c r="I447" s="57">
        <f t="array" ref="I447">SUMPRODUCT('Distance Matrix_ex'!$B182:$T182,TRANSPOSE('Entry capacity'!I$12:I$30))/(SUM('Entry capacity'!$I$12:$I$30)-IFERROR(VLOOKUP($A447,'Entry capacity'!$A$12:$I$30,9,FALSE),0))</f>
        <v>1208.2398991307398</v>
      </c>
    </row>
    <row r="448" spans="1:9" s="5" customFormat="1" ht="15" customHeight="1" x14ac:dyDescent="0.25">
      <c r="A448" s="46" t="str">
        <f t="shared" ref="A448:B448" si="172">A183</f>
        <v>I019_Rois</v>
      </c>
      <c r="B448" s="4" t="str">
        <f t="shared" si="172"/>
        <v>Salida Nacional / National exit</v>
      </c>
      <c r="C448" s="52">
        <f t="array" ref="C448">SUMPRODUCT('Distance Matrix_ex'!$B183:$T183,TRANSPOSE('Entry capacity'!C$12:C$30))/(SUM('Entry capacity'!$C$12:$C$30)-IFERROR(VLOOKUP($A448,'Entry capacity'!$A$12:$I$30,3,FALSE),0))</f>
        <v>1196.6590586648374</v>
      </c>
      <c r="D448" s="52">
        <f t="array" ref="D448">SUMPRODUCT('Distance Matrix_ex'!$B183:$T183,TRANSPOSE('Entry capacity'!D$12:D$30))/(SUM('Entry capacity'!$D$12:$D$30)-IFERROR(VLOOKUP($A448,'Entry capacity'!$A$12:$I$30,4,FALSE),0))</f>
        <v>1203.3288803994901</v>
      </c>
      <c r="E448" s="52">
        <f t="array" ref="E448">SUMPRODUCT('Distance Matrix_ex'!$B183:$T183,TRANSPOSE('Entry capacity'!E$12:E$30))/(SUM('Entry capacity'!$E$12:$E$30)-IFERROR(VLOOKUP($A448,'Entry capacity'!$A$12:$I$30,5,FALSE),0))</f>
        <v>1212.1204601508277</v>
      </c>
      <c r="F448" s="52">
        <f t="array" ref="F448">SUMPRODUCT('Distance Matrix_ex'!$B183:$T183,TRANSPOSE('Entry capacity'!F$12:F$30))/(SUM('Entry capacity'!$F$12:$F$30)-IFERROR(VLOOKUP($A448,'Entry capacity'!$A$12:$I$30,6,FALSE),0))</f>
        <v>1221.6065761338514</v>
      </c>
      <c r="G448" s="52">
        <f t="array" ref="G448">SUMPRODUCT('Distance Matrix_ex'!$B183:$T183,TRANSPOSE('Entry capacity'!G$12:G$30))/(SUM('Entry capacity'!$G$12:$G$30)-IFERROR(VLOOKUP($A448,'Entry capacity'!$A$12:$I$30,7,FALSE),0))</f>
        <v>1223.9458399484054</v>
      </c>
      <c r="H448" s="52">
        <f t="array" ref="H448">SUMPRODUCT('Distance Matrix_ex'!$B183:$T183,TRANSPOSE('Entry capacity'!H$12:H$30))/(SUM('Entry capacity'!$H$12:$H$30)-IFERROR(VLOOKUP($A448,'Entry capacity'!$A$12:$I$30,8,FALSE),0))</f>
        <v>1224.2801468172431</v>
      </c>
      <c r="I448" s="57">
        <f t="array" ref="I448">SUMPRODUCT('Distance Matrix_ex'!$B183:$T183,TRANSPOSE('Entry capacity'!I$12:I$30))/(SUM('Entry capacity'!$I$12:$I$30)-IFERROR(VLOOKUP($A448,'Entry capacity'!$A$12:$I$30,9,FALSE),0))</f>
        <v>1225.1826917285312</v>
      </c>
    </row>
    <row r="449" spans="1:9" s="5" customFormat="1" ht="15" customHeight="1" x14ac:dyDescent="0.25">
      <c r="A449" s="46" t="str">
        <f t="shared" ref="A449:B449" si="173">A184</f>
        <v>I020_Valga</v>
      </c>
      <c r="B449" s="4" t="str">
        <f t="shared" si="173"/>
        <v>Salida Nacional / National exit</v>
      </c>
      <c r="C449" s="52">
        <f t="array" ref="C449">SUMPRODUCT('Distance Matrix_ex'!$B184:$T184,TRANSPOSE('Entry capacity'!C$12:C$30))/(SUM('Entry capacity'!$C$12:$C$30)-IFERROR(VLOOKUP($A449,'Entry capacity'!$A$12:$I$30,3,FALSE),0))</f>
        <v>1212.1208388118062</v>
      </c>
      <c r="D449" s="52">
        <f t="array" ref="D449">SUMPRODUCT('Distance Matrix_ex'!$B184:$T184,TRANSPOSE('Entry capacity'!D$12:D$30))/(SUM('Entry capacity'!$D$12:$D$30)-IFERROR(VLOOKUP($A449,'Entry capacity'!$A$12:$I$30,4,FALSE),0))</f>
        <v>1218.7920795560588</v>
      </c>
      <c r="E449" s="52">
        <f t="array" ref="E449">SUMPRODUCT('Distance Matrix_ex'!$B184:$T184,TRANSPOSE('Entry capacity'!E$12:E$30))/(SUM('Entry capacity'!$E$12:$E$30)-IFERROR(VLOOKUP($A449,'Entry capacity'!$A$12:$I$30,5,FALSE),0))</f>
        <v>1227.5841963643968</v>
      </c>
      <c r="F449" s="52">
        <f t="array" ref="F449">SUMPRODUCT('Distance Matrix_ex'!$B184:$T184,TRANSPOSE('Entry capacity'!F$12:F$30))/(SUM('Entry capacity'!$F$12:$F$30)-IFERROR(VLOOKUP($A449,'Entry capacity'!$A$12:$I$30,6,FALSE),0))</f>
        <v>1237.0699227085101</v>
      </c>
      <c r="G449" s="52">
        <f t="array" ref="G449">SUMPRODUCT('Distance Matrix_ex'!$B184:$T184,TRANSPOSE('Entry capacity'!G$12:G$30))/(SUM('Entry capacity'!$G$12:$G$30)-IFERROR(VLOOKUP($A449,'Entry capacity'!$A$12:$I$30,7,FALSE),0))</f>
        <v>1239.4078131198055</v>
      </c>
      <c r="H449" s="52">
        <f t="array" ref="H449">SUMPRODUCT('Distance Matrix_ex'!$B184:$T184,TRANSPOSE('Entry capacity'!H$12:H$30))/(SUM('Entry capacity'!$H$12:$H$30)-IFERROR(VLOOKUP($A449,'Entry capacity'!$A$12:$I$30,8,FALSE),0))</f>
        <v>1239.7389952975366</v>
      </c>
      <c r="I449" s="57">
        <f t="array" ref="I449">SUMPRODUCT('Distance Matrix_ex'!$B184:$T184,TRANSPOSE('Entry capacity'!I$12:I$30))/(SUM('Entry capacity'!$I$12:$I$30)-IFERROR(VLOOKUP($A449,'Entry capacity'!$A$12:$I$30,9,FALSE),0))</f>
        <v>1240.6349481385118</v>
      </c>
    </row>
    <row r="450" spans="1:9" s="5" customFormat="1" ht="15" customHeight="1" x14ac:dyDescent="0.25">
      <c r="A450" s="46" t="str">
        <f t="shared" ref="A450:B450" si="174">A185</f>
        <v>I020A_Caldas de Reyes</v>
      </c>
      <c r="B450" s="4" t="str">
        <f t="shared" si="174"/>
        <v>Salida Nacional / National exit</v>
      </c>
      <c r="C450" s="52">
        <f t="array" ref="C450">SUMPRODUCT('Distance Matrix_ex'!$B185:$T185,TRANSPOSE('Entry capacity'!C$12:C$30))/(SUM('Entry capacity'!$C$12:$C$30)-IFERROR(VLOOKUP($A450,'Entry capacity'!$A$12:$I$30,3,FALSE),0))</f>
        <v>1225.0852529247411</v>
      </c>
      <c r="D450" s="52">
        <f t="array" ref="D450">SUMPRODUCT('Distance Matrix_ex'!$B185:$T185,TRANSPOSE('Entry capacity'!D$12:D$30))/(SUM('Entry capacity'!$D$12:$D$30)-IFERROR(VLOOKUP($A450,'Entry capacity'!$A$12:$I$30,4,FALSE),0))</f>
        <v>1231.7576834820618</v>
      </c>
      <c r="E450" s="52">
        <f t="array" ref="E450">SUMPRODUCT('Distance Matrix_ex'!$B185:$T185,TRANSPOSE('Entry capacity'!E$12:E$30))/(SUM('Entry capacity'!$E$12:$E$30)-IFERROR(VLOOKUP($A450,'Entry capacity'!$A$12:$I$30,5,FALSE),0))</f>
        <v>1240.5502506026728</v>
      </c>
      <c r="F450" s="52">
        <f t="array" ref="F450">SUMPRODUCT('Distance Matrix_ex'!$B185:$T185,TRANSPOSE('Entry capacity'!F$12:F$30))/(SUM('Entry capacity'!$F$12:$F$30)-IFERROR(VLOOKUP($A450,'Entry capacity'!$A$12:$I$30,6,FALSE),0))</f>
        <v>1250.0356502418317</v>
      </c>
      <c r="G450" s="52">
        <f t="array" ref="G450">SUMPRODUCT('Distance Matrix_ex'!$B185:$T185,TRANSPOSE('Entry capacity'!G$12:G$30))/(SUM('Entry capacity'!$G$12:$G$30)-IFERROR(VLOOKUP($A450,'Entry capacity'!$A$12:$I$30,7,FALSE),0))</f>
        <v>1252.3723890801243</v>
      </c>
      <c r="H450" s="52">
        <f t="array" ref="H450">SUMPRODUCT('Distance Matrix_ex'!$B185:$T185,TRANSPOSE('Entry capacity'!H$12:H$30))/(SUM('Entry capacity'!$H$12:$H$30)-IFERROR(VLOOKUP($A450,'Entry capacity'!$A$12:$I$30,8,FALSE),0))</f>
        <v>1252.700951262673</v>
      </c>
      <c r="I450" s="57">
        <f t="array" ref="I450">SUMPRODUCT('Distance Matrix_ex'!$B185:$T185,TRANSPOSE('Entry capacity'!I$12:I$30))/(SUM('Entry capacity'!$I$12:$I$30)-IFERROR(VLOOKUP($A450,'Entry capacity'!$A$12:$I$30,9,FALSE),0))</f>
        <v>1253.5913767757099</v>
      </c>
    </row>
    <row r="451" spans="1:9" s="5" customFormat="1" ht="15" customHeight="1" x14ac:dyDescent="0.25">
      <c r="A451" s="46" t="str">
        <f t="shared" ref="A451:B451" si="175">A186</f>
        <v>I022_Pontevedra</v>
      </c>
      <c r="B451" s="4" t="str">
        <f t="shared" si="175"/>
        <v>Salida Nacional / National exit</v>
      </c>
      <c r="C451" s="52">
        <f t="array" ref="C451">SUMPRODUCT('Distance Matrix_ex'!$B186:$T186,TRANSPOSE('Entry capacity'!C$12:C$30))/(SUM('Entry capacity'!$C$12:$C$30)-IFERROR(VLOOKUP($A451,'Entry capacity'!$A$12:$I$30,3,FALSE),0))</f>
        <v>1248.7206832587983</v>
      </c>
      <c r="D451" s="52">
        <f t="array" ref="D451">SUMPRODUCT('Distance Matrix_ex'!$B186:$T186,TRANSPOSE('Entry capacity'!D$12:D$30))/(SUM('Entry capacity'!$D$12:$D$30)-IFERROR(VLOOKUP($A451,'Entry capacity'!$A$12:$I$30,4,FALSE),0))</f>
        <v>1255.3952829649629</v>
      </c>
      <c r="E451" s="52">
        <f t="array" ref="E451">SUMPRODUCT('Distance Matrix_ex'!$B186:$T186,TRANSPOSE('Entry capacity'!E$12:E$30))/(SUM('Entry capacity'!$E$12:$E$30)-IFERROR(VLOOKUP($A451,'Entry capacity'!$A$12:$I$30,5,FALSE),0))</f>
        <v>1264.1886710501217</v>
      </c>
      <c r="F451" s="52">
        <f t="array" ref="F451">SUMPRODUCT('Distance Matrix_ex'!$B186:$T186,TRANSPOSE('Entry capacity'!F$12:F$30))/(SUM('Entry capacity'!$F$12:$F$30)-IFERROR(VLOOKUP($A451,'Entry capacity'!$A$12:$I$30,6,FALSE),0))</f>
        <v>1273.673475073301</v>
      </c>
      <c r="G451" s="52">
        <f t="array" ref="G451">SUMPRODUCT('Distance Matrix_ex'!$B186:$T186,TRANSPOSE('Entry capacity'!G$12:G$30))/(SUM('Entry capacity'!$G$12:$G$30)-IFERROR(VLOOKUP($A451,'Entry capacity'!$A$12:$I$30,7,FALSE),0))</f>
        <v>1276.0081144782346</v>
      </c>
      <c r="H451" s="52">
        <f t="array" ref="H451">SUMPRODUCT('Distance Matrix_ex'!$B186:$T186,TRANSPOSE('Entry capacity'!H$12:H$30))/(SUM('Entry capacity'!$H$12:$H$30)-IFERROR(VLOOKUP($A451,'Entry capacity'!$A$12:$I$30,8,FALSE),0))</f>
        <v>1276.3319001461591</v>
      </c>
      <c r="I451" s="57">
        <f t="array" ref="I451">SUMPRODUCT('Distance Matrix_ex'!$B186:$T186,TRANSPOSE('Entry capacity'!I$12:I$30))/(SUM('Entry capacity'!$I$12:$I$30)-IFERROR(VLOOKUP($A451,'Entry capacity'!$A$12:$I$30,9,FALSE),0))</f>
        <v>1277.2122487846614</v>
      </c>
    </row>
    <row r="452" spans="1:9" s="5" customFormat="1" ht="15" customHeight="1" x14ac:dyDescent="0.25">
      <c r="A452" s="46" t="str">
        <f t="shared" ref="A452:B452" si="176">A187</f>
        <v>I023_Pazos de Borben</v>
      </c>
      <c r="B452" s="4" t="str">
        <f t="shared" si="176"/>
        <v>Salida Nacional / National exit</v>
      </c>
      <c r="C452" s="52">
        <f t="array" ref="C452">SUMPRODUCT('Distance Matrix_ex'!$B187:$T187,TRANSPOSE('Entry capacity'!C$12:C$30))/(SUM('Entry capacity'!$C$12:$C$30)-IFERROR(VLOOKUP($A452,'Entry capacity'!$A$12:$I$30,3,FALSE),0))</f>
        <v>1268.2449118188995</v>
      </c>
      <c r="D452" s="52">
        <f t="array" ref="D452">SUMPRODUCT('Distance Matrix_ex'!$B187:$T187,TRANSPOSE('Entry capacity'!D$12:D$30))/(SUM('Entry capacity'!$D$12:$D$30)-IFERROR(VLOOKUP($A452,'Entry capacity'!$A$12:$I$30,4,FALSE),0))</f>
        <v>1274.9213033671087</v>
      </c>
      <c r="E452" s="52">
        <f t="array" ref="E452">SUMPRODUCT('Distance Matrix_ex'!$B187:$T187,TRANSPOSE('Entry capacity'!E$12:E$30))/(SUM('Entry capacity'!$E$12:$E$30)-IFERROR(VLOOKUP($A452,'Entry capacity'!$A$12:$I$30,5,FALSE),0))</f>
        <v>1283.7153696163296</v>
      </c>
      <c r="F452" s="52">
        <f t="array" ref="F452">SUMPRODUCT('Distance Matrix_ex'!$B187:$T187,TRANSPOSE('Entry capacity'!F$12:F$30))/(SUM('Entry capacity'!$F$12:$F$30)-IFERROR(VLOOKUP($A452,'Entry capacity'!$A$12:$I$30,6,FALSE),0))</f>
        <v>1293.1996816263602</v>
      </c>
      <c r="G452" s="52">
        <f t="array" ref="G452">SUMPRODUCT('Distance Matrix_ex'!$B187:$T187,TRANSPOSE('Entry capacity'!G$12:G$30))/(SUM('Entry capacity'!$G$12:$G$30)-IFERROR(VLOOKUP($A452,'Entry capacity'!$A$12:$I$30,7,FALSE),0))</f>
        <v>1295.5325867782601</v>
      </c>
      <c r="H452" s="52">
        <f t="array" ref="H452">SUMPRODUCT('Distance Matrix_ex'!$B187:$T187,TRANSPOSE('Entry capacity'!H$12:H$30))/(SUM('Entry capacity'!$H$12:$H$30)-IFERROR(VLOOKUP($A452,'Entry capacity'!$A$12:$I$30,8,FALSE),0))</f>
        <v>1295.8524267696337</v>
      </c>
      <c r="I452" s="57">
        <f t="array" ref="I452">SUMPRODUCT('Distance Matrix_ex'!$B187:$T187,TRANSPOSE('Entry capacity'!I$12:I$30))/(SUM('Entry capacity'!$I$12:$I$30)-IFERROR(VLOOKUP($A452,'Entry capacity'!$A$12:$I$30,9,FALSE),0))</f>
        <v>1296.7244513286164</v>
      </c>
    </row>
    <row r="453" spans="1:9" s="5" customFormat="1" ht="15" customHeight="1" x14ac:dyDescent="0.25">
      <c r="A453" s="46" t="str">
        <f t="shared" ref="A453:B453" si="177">A188</f>
        <v>I024_Porriño</v>
      </c>
      <c r="B453" s="4" t="str">
        <f t="shared" si="177"/>
        <v>Salida Nacional / National exit</v>
      </c>
      <c r="C453" s="52">
        <f t="array" ref="C453">SUMPRODUCT('Distance Matrix_ex'!$B188:$T188,TRANSPOSE('Entry capacity'!C$12:C$30))/(SUM('Entry capacity'!$C$12:$C$30)-IFERROR(VLOOKUP($A453,'Entry capacity'!$A$12:$I$30,3,FALSE),0))</f>
        <v>1286.8279020251377</v>
      </c>
      <c r="D453" s="52">
        <f t="array" ref="D453">SUMPRODUCT('Distance Matrix_ex'!$B188:$T188,TRANSPOSE('Entry capacity'!D$12:D$30))/(SUM('Entry capacity'!$D$12:$D$30)-IFERROR(VLOOKUP($A453,'Entry capacity'!$A$12:$I$30,4,FALSE),0))</f>
        <v>1293.5059990329537</v>
      </c>
      <c r="E453" s="52">
        <f t="array" ref="E453">SUMPRODUCT('Distance Matrix_ex'!$B188:$T188,TRANSPOSE('Entry capacity'!E$12:E$30))/(SUM('Entry capacity'!$E$12:$E$30)-IFERROR(VLOOKUP($A453,'Entry capacity'!$A$12:$I$30,5,FALSE),0))</f>
        <v>1302.3007107528056</v>
      </c>
      <c r="F453" s="52">
        <f t="array" ref="F453">SUMPRODUCT('Distance Matrix_ex'!$B188:$T188,TRANSPOSE('Entry capacity'!F$12:F$30))/(SUM('Entry capacity'!$F$12:$F$30)-IFERROR(VLOOKUP($A453,'Entry capacity'!$A$12:$I$30,6,FALSE),0))</f>
        <v>1311.7845544690188</v>
      </c>
      <c r="G453" s="52">
        <f t="array" ref="G453">SUMPRODUCT('Distance Matrix_ex'!$B188:$T188,TRANSPOSE('Entry capacity'!G$12:G$30))/(SUM('Entry capacity'!$G$12:$G$30)-IFERROR(VLOOKUP($A453,'Entry capacity'!$A$12:$I$30,7,FALSE),0))</f>
        <v>1314.1158089740291</v>
      </c>
      <c r="H453" s="52">
        <f t="array" ref="H453">SUMPRODUCT('Distance Matrix_ex'!$B188:$T188,TRANSPOSE('Entry capacity'!H$12:H$30))/(SUM('Entry capacity'!$H$12:$H$30)-IFERROR(VLOOKUP($A453,'Entry capacity'!$A$12:$I$30,8,FALSE),0))</f>
        <v>1314.4318935049257</v>
      </c>
      <c r="I453" s="57">
        <f t="array" ref="I453">SUMPRODUCT('Distance Matrix_ex'!$B188:$T188,TRANSPOSE('Entry capacity'!I$12:I$30))/(SUM('Entry capacity'!$I$12:$I$30)-IFERROR(VLOOKUP($A453,'Entry capacity'!$A$12:$I$30,9,FALSE),0))</f>
        <v>1315.2959952777298</v>
      </c>
    </row>
    <row r="454" spans="1:9" s="5" customFormat="1" ht="15" customHeight="1" x14ac:dyDescent="0.25">
      <c r="A454" s="46" t="str">
        <f t="shared" ref="A454:B454" si="178">A189</f>
        <v>I025_Tuy</v>
      </c>
      <c r="B454" s="4" t="str">
        <f t="shared" si="178"/>
        <v>Salida Nacional / National exit</v>
      </c>
      <c r="C454" s="52">
        <f t="array" ref="C454">SUMPRODUCT('Distance Matrix_ex'!$B189:$T189,TRANSPOSE('Entry capacity'!C$12:C$30))/(SUM('Entry capacity'!$C$12:$C$30)-IFERROR(VLOOKUP($A454,'Entry capacity'!$A$12:$I$30,3,FALSE),0))</f>
        <v>1297.5237924099461</v>
      </c>
      <c r="D454" s="52">
        <f t="array" ref="D454">SUMPRODUCT('Distance Matrix_ex'!$B189:$T189,TRANSPOSE('Entry capacity'!D$12:D$30))/(SUM('Entry capacity'!$D$12:$D$30)-IFERROR(VLOOKUP($A454,'Entry capacity'!$A$12:$I$30,4,FALSE),0))</f>
        <v>1304.2028710363716</v>
      </c>
      <c r="E454" s="52">
        <f t="array" ref="E454">SUMPRODUCT('Distance Matrix_ex'!$B189:$T189,TRANSPOSE('Entry capacity'!E$12:E$30))/(SUM('Entry capacity'!$E$12:$E$30)-IFERROR(VLOOKUP($A454,'Entry capacity'!$A$12:$I$30,5,FALSE),0))</f>
        <v>1312.9979542724886</v>
      </c>
      <c r="F454" s="52">
        <f t="array" ref="F454">SUMPRODUCT('Distance Matrix_ex'!$B189:$T189,TRANSPOSE('Entry capacity'!F$12:F$30))/(SUM('Entry capacity'!$F$12:$F$30)-IFERROR(VLOOKUP($A454,'Entry capacity'!$A$12:$I$30,6,FALSE),0))</f>
        <v>1322.4815284508454</v>
      </c>
      <c r="G454" s="52">
        <f t="array" ref="G454">SUMPRODUCT('Distance Matrix_ex'!$B189:$T189,TRANSPOSE('Entry capacity'!G$12:G$30))/(SUM('Entry capacity'!$G$12:$G$30)-IFERROR(VLOOKUP($A454,'Entry capacity'!$A$12:$I$30,7,FALSE),0))</f>
        <v>1324.8118328860342</v>
      </c>
      <c r="H454" s="52">
        <f t="array" ref="H454">SUMPRODUCT('Distance Matrix_ex'!$B189:$T189,TRANSPOSE('Entry capacity'!H$12:H$30))/(SUM('Entry capacity'!$H$12:$H$30)-IFERROR(VLOOKUP($A454,'Entry capacity'!$A$12:$I$30,8,FALSE),0))</f>
        <v>1325.1257558706372</v>
      </c>
      <c r="I454" s="57">
        <f t="array" ref="I454">SUMPRODUCT('Distance Matrix_ex'!$B189:$T189,TRANSPOSE('Entry capacity'!I$12:I$30))/(SUM('Entry capacity'!$I$12:$I$30)-IFERROR(VLOOKUP($A454,'Entry capacity'!$A$12:$I$30,9,FALSE),0))</f>
        <v>1325.9852974918417</v>
      </c>
    </row>
    <row r="455" spans="1:9" s="5" customFormat="1" ht="15" customHeight="1" x14ac:dyDescent="0.25">
      <c r="A455" s="46" t="str">
        <f t="shared" ref="A455:B455" si="179">A190</f>
        <v>J01A_Quer</v>
      </c>
      <c r="B455" s="4" t="str">
        <f t="shared" si="179"/>
        <v>Salida Nacional / National exit</v>
      </c>
      <c r="C455" s="52">
        <f t="array" ref="C455">SUMPRODUCT('Distance Matrix_ex'!$B190:$T190,TRANSPOSE('Entry capacity'!C$12:C$30))/(SUM('Entry capacity'!$C$12:$C$30)-IFERROR(VLOOKUP($A455,'Entry capacity'!$A$12:$I$30,3,FALSE),0))</f>
        <v>606.04759672905845</v>
      </c>
      <c r="D455" s="52">
        <f t="array" ref="D455">SUMPRODUCT('Distance Matrix_ex'!$B190:$T190,TRANSPOSE('Entry capacity'!D$12:D$30))/(SUM('Entry capacity'!$D$12:$D$30)-IFERROR(VLOOKUP($A455,'Entry capacity'!$A$12:$I$30,4,FALSE),0))</f>
        <v>609.18394868164648</v>
      </c>
      <c r="E455" s="52">
        <f t="array" ref="E455">SUMPRODUCT('Distance Matrix_ex'!$B190:$T190,TRANSPOSE('Entry capacity'!E$12:E$30))/(SUM('Entry capacity'!$E$12:$E$30)-IFERROR(VLOOKUP($A455,'Entry capacity'!$A$12:$I$30,5,FALSE),0))</f>
        <v>612.2723068652798</v>
      </c>
      <c r="F455" s="52">
        <f t="array" ref="F455">SUMPRODUCT('Distance Matrix_ex'!$B190:$T190,TRANSPOSE('Entry capacity'!F$12:F$30))/(SUM('Entry capacity'!$F$12:$F$30)-IFERROR(VLOOKUP($A455,'Entry capacity'!$A$12:$I$30,6,FALSE),0))</f>
        <v>615.45558149011413</v>
      </c>
      <c r="G455" s="52">
        <f t="array" ref="G455">SUMPRODUCT('Distance Matrix_ex'!$B190:$T190,TRANSPOSE('Entry capacity'!G$12:G$30))/(SUM('Entry capacity'!$G$12:$G$30)-IFERROR(VLOOKUP($A455,'Entry capacity'!$A$12:$I$30,7,FALSE),0))</f>
        <v>615.4558319701988</v>
      </c>
      <c r="H455" s="52">
        <f t="array" ref="H455">SUMPRODUCT('Distance Matrix_ex'!$B190:$T190,TRANSPOSE('Entry capacity'!H$12:H$30))/(SUM('Entry capacity'!$H$12:$H$30)-IFERROR(VLOOKUP($A455,'Entry capacity'!$A$12:$I$30,8,FALSE),0))</f>
        <v>613.88787120318864</v>
      </c>
      <c r="I455" s="57">
        <f t="array" ref="I455">SUMPRODUCT('Distance Matrix_ex'!$B190:$T190,TRANSPOSE('Entry capacity'!I$12:I$30))/(SUM('Entry capacity'!$I$12:$I$30)-IFERROR(VLOOKUP($A455,'Entry capacity'!$A$12:$I$30,9,FALSE),0))</f>
        <v>610.76102295868827</v>
      </c>
    </row>
    <row r="456" spans="1:9" s="5" customFormat="1" ht="15" customHeight="1" x14ac:dyDescent="0.25">
      <c r="A456" s="46" t="str">
        <f t="shared" ref="A456:B456" si="180">A191</f>
        <v>K02_Tarifa Oeste</v>
      </c>
      <c r="B456" s="4" t="str">
        <f t="shared" si="180"/>
        <v>Salida Nacional / National exit</v>
      </c>
      <c r="C456" s="52">
        <f t="array" ref="C456">SUMPRODUCT('Distance Matrix_ex'!$B191:$T191,TRANSPOSE('Entry capacity'!C$12:C$30))/(SUM('Entry capacity'!$C$12:$C$30)-IFERROR(VLOOKUP($A456,'Entry capacity'!$A$12:$I$30,3,FALSE),0))</f>
        <v>887.92999245417855</v>
      </c>
      <c r="D456" s="52">
        <f t="array" ref="D456">SUMPRODUCT('Distance Matrix_ex'!$B191:$T191,TRANSPOSE('Entry capacity'!D$12:D$30))/(SUM('Entry capacity'!$D$12:$D$30)-IFERROR(VLOOKUP($A456,'Entry capacity'!$A$12:$I$30,4,FALSE),0))</f>
        <v>890.02824157346834</v>
      </c>
      <c r="E456" s="52">
        <f t="array" ref="E456">SUMPRODUCT('Distance Matrix_ex'!$B191:$T191,TRANSPOSE('Entry capacity'!E$12:E$30))/(SUM('Entry capacity'!$E$12:$E$30)-IFERROR(VLOOKUP($A456,'Entry capacity'!$A$12:$I$30,5,FALSE),0))</f>
        <v>891.42648029315035</v>
      </c>
      <c r="F456" s="52">
        <f t="array" ref="F456">SUMPRODUCT('Distance Matrix_ex'!$B191:$T191,TRANSPOSE('Entry capacity'!F$12:F$30))/(SUM('Entry capacity'!$F$12:$F$30)-IFERROR(VLOOKUP($A456,'Entry capacity'!$A$12:$I$30,6,FALSE),0))</f>
        <v>891.74085105250242</v>
      </c>
      <c r="G456" s="52">
        <f t="array" ref="G456">SUMPRODUCT('Distance Matrix_ex'!$B191:$T191,TRANSPOSE('Entry capacity'!G$12:G$30))/(SUM('Entry capacity'!$G$12:$G$30)-IFERROR(VLOOKUP($A456,'Entry capacity'!$A$12:$I$30,7,FALSE),0))</f>
        <v>890.4371780016894</v>
      </c>
      <c r="H456" s="52">
        <f t="array" ref="H456">SUMPRODUCT('Distance Matrix_ex'!$B191:$T191,TRANSPOSE('Entry capacity'!H$12:H$30))/(SUM('Entry capacity'!$H$12:$H$30)-IFERROR(VLOOKUP($A456,'Entry capacity'!$A$12:$I$30,8,FALSE),0))</f>
        <v>887.00849388983897</v>
      </c>
      <c r="I456" s="57">
        <f t="array" ref="I456">SUMPRODUCT('Distance Matrix_ex'!$B191:$T191,TRANSPOSE('Entry capacity'!I$12:I$30))/(SUM('Entry capacity'!$I$12:$I$30)-IFERROR(VLOOKUP($A456,'Entry capacity'!$A$12:$I$30,9,FALSE),0))</f>
        <v>879.75436534762139</v>
      </c>
    </row>
    <row r="457" spans="1:9" s="5" customFormat="1" ht="15" customHeight="1" x14ac:dyDescent="0.25">
      <c r="A457" s="46" t="str">
        <f t="shared" ref="A457:B457" si="181">A192</f>
        <v>K05_Benalup</v>
      </c>
      <c r="B457" s="4" t="str">
        <f t="shared" si="181"/>
        <v>Salida Nacional / National exit</v>
      </c>
      <c r="C457" s="52">
        <f t="array" ref="C457">SUMPRODUCT('Distance Matrix_ex'!$B192:$T192,TRANSPOSE('Entry capacity'!C$12:C$30))/(SUM('Entry capacity'!$C$12:$C$30)-IFERROR(VLOOKUP($A457,'Entry capacity'!$A$12:$I$30,3,FALSE),0))</f>
        <v>872.83822356364874</v>
      </c>
      <c r="D457" s="52">
        <f t="array" ref="D457">SUMPRODUCT('Distance Matrix_ex'!$B192:$T192,TRANSPOSE('Entry capacity'!D$12:D$30))/(SUM('Entry capacity'!$D$12:$D$30)-IFERROR(VLOOKUP($A457,'Entry capacity'!$A$12:$I$30,4,FALSE),0))</f>
        <v>874.85740871718326</v>
      </c>
      <c r="E457" s="52">
        <f t="array" ref="E457">SUMPRODUCT('Distance Matrix_ex'!$B192:$T192,TRANSPOSE('Entry capacity'!E$12:E$30))/(SUM('Entry capacity'!$E$12:$E$30)-IFERROR(VLOOKUP($A457,'Entry capacity'!$A$12:$I$30,5,FALSE),0))</f>
        <v>876.22572385048068</v>
      </c>
      <c r="F457" s="52">
        <f t="array" ref="F457">SUMPRODUCT('Distance Matrix_ex'!$B192:$T192,TRANSPOSE('Entry capacity'!F$12:F$30))/(SUM('Entry capacity'!$F$12:$F$30)-IFERROR(VLOOKUP($A457,'Entry capacity'!$A$12:$I$30,6,FALSE),0))</f>
        <v>876.56180439774812</v>
      </c>
      <c r="G457" s="52">
        <f t="array" ref="G457">SUMPRODUCT('Distance Matrix_ex'!$B192:$T192,TRANSPOSE('Entry capacity'!G$12:G$30))/(SUM('Entry capacity'!$G$12:$G$30)-IFERROR(VLOOKUP($A457,'Entry capacity'!$A$12:$I$30,7,FALSE),0))</f>
        <v>875.33465423179257</v>
      </c>
      <c r="H457" s="52">
        <f t="array" ref="H457">SUMPRODUCT('Distance Matrix_ex'!$B192:$T192,TRANSPOSE('Entry capacity'!H$12:H$30))/(SUM('Entry capacity'!$H$12:$H$30)-IFERROR(VLOOKUP($A457,'Entry capacity'!$A$12:$I$30,8,FALSE),0))</f>
        <v>872.08007075378669</v>
      </c>
      <c r="I457" s="57">
        <f t="array" ref="I457">SUMPRODUCT('Distance Matrix_ex'!$B192:$T192,TRANSPOSE('Entry capacity'!I$12:I$30))/(SUM('Entry capacity'!$I$12:$I$30)-IFERROR(VLOOKUP($A457,'Entry capacity'!$A$12:$I$30,9,FALSE),0))</f>
        <v>865.19323727537812</v>
      </c>
    </row>
    <row r="458" spans="1:9" s="5" customFormat="1" ht="15" customHeight="1" x14ac:dyDescent="0.25">
      <c r="A458" s="46" t="str">
        <f t="shared" ref="A458:B458" si="182">A193</f>
        <v>K07_Medina Sidonia</v>
      </c>
      <c r="B458" s="4" t="str">
        <f t="shared" si="182"/>
        <v>Salida Nacional / National exit</v>
      </c>
      <c r="C458" s="52">
        <f t="array" ref="C458">SUMPRODUCT('Distance Matrix_ex'!$B193:$T193,TRANSPOSE('Entry capacity'!C$12:C$30))/(SUM('Entry capacity'!$C$12:$C$30)-IFERROR(VLOOKUP($A458,'Entry capacity'!$A$12:$I$30,3,FALSE),0))</f>
        <v>861.46314223022148</v>
      </c>
      <c r="D458" s="52">
        <f t="array" ref="D458">SUMPRODUCT('Distance Matrix_ex'!$B193:$T193,TRANSPOSE('Entry capacity'!D$12:D$30))/(SUM('Entry capacity'!$D$12:$D$30)-IFERROR(VLOOKUP($A458,'Entry capacity'!$A$12:$I$30,4,FALSE),0))</f>
        <v>863.42273469799898</v>
      </c>
      <c r="E458" s="52">
        <f t="array" ref="E458">SUMPRODUCT('Distance Matrix_ex'!$B193:$T193,TRANSPOSE('Entry capacity'!E$12:E$30))/(SUM('Entry capacity'!$E$12:$E$30)-IFERROR(VLOOKUP($A458,'Entry capacity'!$A$12:$I$30,5,FALSE),0))</f>
        <v>864.7684956011467</v>
      </c>
      <c r="F458" s="52">
        <f t="array" ref="F458">SUMPRODUCT('Distance Matrix_ex'!$B193:$T193,TRANSPOSE('Entry capacity'!F$12:F$30))/(SUM('Entry capacity'!$F$12:$F$30)-IFERROR(VLOOKUP($A458,'Entry capacity'!$A$12:$I$30,6,FALSE),0))</f>
        <v>865.12093941272497</v>
      </c>
      <c r="G458" s="52">
        <f t="array" ref="G458">SUMPRODUCT('Distance Matrix_ex'!$B193:$T193,TRANSPOSE('Entry capacity'!G$12:G$30))/(SUM('Entry capacity'!$G$12:$G$30)-IFERROR(VLOOKUP($A458,'Entry capacity'!$A$12:$I$30,7,FALSE),0))</f>
        <v>863.95146664995809</v>
      </c>
      <c r="H458" s="52">
        <f t="array" ref="H458">SUMPRODUCT('Distance Matrix_ex'!$B193:$T193,TRANSPOSE('Entry capacity'!H$12:H$30))/(SUM('Entry capacity'!$H$12:$H$30)-IFERROR(VLOOKUP($A458,'Entry capacity'!$A$12:$I$30,8,FALSE),0))</f>
        <v>860.82810760856705</v>
      </c>
      <c r="I458" s="57">
        <f t="array" ref="I458">SUMPRODUCT('Distance Matrix_ex'!$B193:$T193,TRANSPOSE('Entry capacity'!I$12:I$30))/(SUM('Entry capacity'!$I$12:$I$30)-IFERROR(VLOOKUP($A458,'Entry capacity'!$A$12:$I$30,9,FALSE),0))</f>
        <v>854.21811452272595</v>
      </c>
    </row>
    <row r="459" spans="1:9" s="5" customFormat="1" ht="15" customHeight="1" x14ac:dyDescent="0.25">
      <c r="A459" s="46" t="str">
        <f t="shared" ref="A459:B459" si="183">A194</f>
        <v>K11.01_Arcos</v>
      </c>
      <c r="B459" s="4" t="str">
        <f t="shared" si="183"/>
        <v>Salida Nacional / National exit</v>
      </c>
      <c r="C459" s="52">
        <f t="array" ref="C459">SUMPRODUCT('Distance Matrix_ex'!$B194:$T194,TRANSPOSE('Entry capacity'!C$12:C$30))/(SUM('Entry capacity'!$C$12:$C$30)-IFERROR(VLOOKUP($A459,'Entry capacity'!$A$12:$I$30,3,FALSE),0))</f>
        <v>838.2629422391243</v>
      </c>
      <c r="D459" s="52">
        <f t="array" ref="D459">SUMPRODUCT('Distance Matrix_ex'!$B194:$T194,TRANSPOSE('Entry capacity'!D$12:D$30))/(SUM('Entry capacity'!$D$12:$D$30)-IFERROR(VLOOKUP($A459,'Entry capacity'!$A$12:$I$30,4,FALSE),0))</f>
        <v>840.10099164386384</v>
      </c>
      <c r="E459" s="52">
        <f t="array" ref="E459">SUMPRODUCT('Distance Matrix_ex'!$B194:$T194,TRANSPOSE('Entry capacity'!E$12:E$30))/(SUM('Entry capacity'!$E$12:$E$30)-IFERROR(VLOOKUP($A459,'Entry capacity'!$A$12:$I$30,5,FALSE),0))</f>
        <v>841.40075176382879</v>
      </c>
      <c r="F459" s="52">
        <f t="array" ref="F459">SUMPRODUCT('Distance Matrix_ex'!$B194:$T194,TRANSPOSE('Entry capacity'!F$12:F$30))/(SUM('Entry capacity'!$F$12:$F$30)-IFERROR(VLOOKUP($A459,'Entry capacity'!$A$12:$I$30,6,FALSE),0))</f>
        <v>841.78656949102003</v>
      </c>
      <c r="G459" s="52">
        <f t="array" ref="G459">SUMPRODUCT('Distance Matrix_ex'!$B194:$T194,TRANSPOSE('Entry capacity'!G$12:G$30))/(SUM('Entry capacity'!$G$12:$G$30)-IFERROR(VLOOKUP($A459,'Entry capacity'!$A$12:$I$30,7,FALSE),0))</f>
        <v>840.73473345099046</v>
      </c>
      <c r="H459" s="52">
        <f t="array" ref="H459">SUMPRODUCT('Distance Matrix_ex'!$B194:$T194,TRANSPOSE('Entry capacity'!H$12:H$30))/(SUM('Entry capacity'!$H$12:$H$30)-IFERROR(VLOOKUP($A459,'Entry capacity'!$A$12:$I$30,8,FALSE),0))</f>
        <v>837.87901497268228</v>
      </c>
      <c r="I459" s="57">
        <f t="array" ref="I459">SUMPRODUCT('Distance Matrix_ex'!$B194:$T194,TRANSPOSE('Entry capacity'!I$12:I$30))/(SUM('Entry capacity'!$I$12:$I$30)-IFERROR(VLOOKUP($A459,'Entry capacity'!$A$12:$I$30,9,FALSE),0))</f>
        <v>831.83365542966283</v>
      </c>
    </row>
    <row r="460" spans="1:9" s="5" customFormat="1" ht="15" customHeight="1" x14ac:dyDescent="0.25">
      <c r="A460" s="46" t="str">
        <f t="shared" ref="A460:B460" si="184">A195</f>
        <v>K19_Moron de la Frontera</v>
      </c>
      <c r="B460" s="4" t="str">
        <f t="shared" si="184"/>
        <v>Salida Nacional / National exit</v>
      </c>
      <c r="C460" s="52">
        <f t="array" ref="C460">SUMPRODUCT('Distance Matrix_ex'!$B195:$T195,TRANSPOSE('Entry capacity'!C$12:C$30))/(SUM('Entry capacity'!$C$12:$C$30)-IFERROR(VLOOKUP($A460,'Entry capacity'!$A$12:$I$30,3,FALSE),0))</f>
        <v>790.85383790949095</v>
      </c>
      <c r="D460" s="52">
        <f t="array" ref="D460">SUMPRODUCT('Distance Matrix_ex'!$B195:$T195,TRANSPOSE('Entry capacity'!D$12:D$30))/(SUM('Entry capacity'!$D$12:$D$30)-IFERROR(VLOOKUP($A460,'Entry capacity'!$A$12:$I$30,4,FALSE),0))</f>
        <v>792.44351670715332</v>
      </c>
      <c r="E460" s="52">
        <f t="array" ref="E460">SUMPRODUCT('Distance Matrix_ex'!$B195:$T195,TRANSPOSE('Entry capacity'!E$12:E$30))/(SUM('Entry capacity'!$E$12:$E$30)-IFERROR(VLOOKUP($A460,'Entry capacity'!$A$12:$I$30,5,FALSE),0))</f>
        <v>793.64927522670132</v>
      </c>
      <c r="F460" s="52">
        <f t="array" ref="F460">SUMPRODUCT('Distance Matrix_ex'!$B195:$T195,TRANSPOSE('Entry capacity'!F$12:F$30))/(SUM('Entry capacity'!$F$12:$F$30)-IFERROR(VLOOKUP($A460,'Entry capacity'!$A$12:$I$30,6,FALSE),0))</f>
        <v>794.10329182492762</v>
      </c>
      <c r="G460" s="52">
        <f t="array" ref="G460">SUMPRODUCT('Distance Matrix_ex'!$B195:$T195,TRANSPOSE('Entry capacity'!G$12:G$30))/(SUM('Entry capacity'!$G$12:$G$30)-IFERROR(VLOOKUP($A460,'Entry capacity'!$A$12:$I$30,7,FALSE),0))</f>
        <v>793.2918438704919</v>
      </c>
      <c r="H460" s="52">
        <f t="array" ref="H460">SUMPRODUCT('Distance Matrix_ex'!$B195:$T195,TRANSPOSE('Entry capacity'!H$12:H$30))/(SUM('Entry capacity'!$H$12:$H$30)-IFERROR(VLOOKUP($A460,'Entry capacity'!$A$12:$I$30,8,FALSE),0))</f>
        <v>790.98304306457032</v>
      </c>
      <c r="I460" s="57">
        <f t="array" ref="I460">SUMPRODUCT('Distance Matrix_ex'!$B195:$T195,TRANSPOSE('Entry capacity'!I$12:I$30))/(SUM('Entry capacity'!$I$12:$I$30)-IFERROR(VLOOKUP($A460,'Entry capacity'!$A$12:$I$30,9,FALSE),0))</f>
        <v>786.09149989166497</v>
      </c>
    </row>
    <row r="461" spans="1:9" s="5" customFormat="1" ht="15" customHeight="1" x14ac:dyDescent="0.25">
      <c r="A461" s="46" t="str">
        <f t="shared" ref="A461:B461" si="185">A196</f>
        <v>K25_Osuna</v>
      </c>
      <c r="B461" s="4" t="str">
        <f t="shared" si="185"/>
        <v>Salida Nacional / National exit</v>
      </c>
      <c r="C461" s="52">
        <f t="array" ref="C461">SUMPRODUCT('Distance Matrix_ex'!$B196:$T196,TRANSPOSE('Entry capacity'!C$12:C$30))/(SUM('Entry capacity'!$C$12:$C$30)-IFERROR(VLOOKUP($A461,'Entry capacity'!$A$12:$I$30,3,FALSE),0))</f>
        <v>757.57047407610924</v>
      </c>
      <c r="D461" s="52">
        <f t="array" ref="D461">SUMPRODUCT('Distance Matrix_ex'!$B196:$T196,TRANSPOSE('Entry capacity'!D$12:D$30))/(SUM('Entry capacity'!$D$12:$D$30)-IFERROR(VLOOKUP($A461,'Entry capacity'!$A$12:$I$30,4,FALSE),0))</f>
        <v>758.9857853256442</v>
      </c>
      <c r="E461" s="52">
        <f t="array" ref="E461">SUMPRODUCT('Distance Matrix_ex'!$B196:$T196,TRANSPOSE('Entry capacity'!E$12:E$30))/(SUM('Entry capacity'!$E$12:$E$30)-IFERROR(VLOOKUP($A461,'Entry capacity'!$A$12:$I$30,5,FALSE),0))</f>
        <v>760.12555041393409</v>
      </c>
      <c r="F461" s="52">
        <f t="array" ref="F461">SUMPRODUCT('Distance Matrix_ex'!$B196:$T196,TRANSPOSE('Entry capacity'!F$12:F$30))/(SUM('Entry capacity'!$F$12:$F$30)-IFERROR(VLOOKUP($A461,'Entry capacity'!$A$12:$I$30,6,FALSE),0))</f>
        <v>760.62744574494332</v>
      </c>
      <c r="G461" s="52">
        <f t="array" ref="G461">SUMPRODUCT('Distance Matrix_ex'!$B196:$T196,TRANSPOSE('Entry capacity'!G$12:G$30))/(SUM('Entry capacity'!$G$12:$G$30)-IFERROR(VLOOKUP($A461,'Entry capacity'!$A$12:$I$30,7,FALSE),0))</f>
        <v>759.98476124274248</v>
      </c>
      <c r="H461" s="52">
        <f t="array" ref="H461">SUMPRODUCT('Distance Matrix_ex'!$B196:$T196,TRANSPOSE('Entry capacity'!H$12:H$30))/(SUM('Entry capacity'!$H$12:$H$30)-IFERROR(VLOOKUP($A461,'Entry capacity'!$A$12:$I$30,8,FALSE),0))</f>
        <v>758.05992170616639</v>
      </c>
      <c r="I461" s="57">
        <f t="array" ref="I461">SUMPRODUCT('Distance Matrix_ex'!$B196:$T196,TRANSPOSE('Entry capacity'!I$12:I$30))/(SUM('Entry capacity'!$I$12:$I$30)-IFERROR(VLOOKUP($A461,'Entry capacity'!$A$12:$I$30,9,FALSE),0))</f>
        <v>753.97841050046304</v>
      </c>
    </row>
    <row r="462" spans="1:9" s="5" customFormat="1" ht="15" customHeight="1" x14ac:dyDescent="0.25">
      <c r="A462" s="46" t="str">
        <f t="shared" ref="A462:B462" si="186">A197</f>
        <v>K29_Santaella_GN</v>
      </c>
      <c r="B462" s="4" t="str">
        <f t="shared" si="186"/>
        <v>Salida Nacional / National exit</v>
      </c>
      <c r="C462" s="52">
        <f t="array" ref="C462">SUMPRODUCT('Distance Matrix_ex'!$B197:$T197,TRANSPOSE('Entry capacity'!C$12:C$30))/(SUM('Entry capacity'!$C$12:$C$30)-IFERROR(VLOOKUP($A462,'Entry capacity'!$A$12:$I$30,3,FALSE),0))</f>
        <v>737.00066465256464</v>
      </c>
      <c r="D462" s="52">
        <f t="array" ref="D462">SUMPRODUCT('Distance Matrix_ex'!$B197:$T197,TRANSPOSE('Entry capacity'!D$12:D$30))/(SUM('Entry capacity'!$D$12:$D$30)-IFERROR(VLOOKUP($A462,'Entry capacity'!$A$12:$I$30,4,FALSE),0))</f>
        <v>738.30821313952003</v>
      </c>
      <c r="E462" s="52">
        <f t="array" ref="E462">SUMPRODUCT('Distance Matrix_ex'!$B197:$T197,TRANSPOSE('Entry capacity'!E$12:E$30))/(SUM('Entry capacity'!$E$12:$E$30)-IFERROR(VLOOKUP($A462,'Entry capacity'!$A$12:$I$30,5,FALSE),0))</f>
        <v>739.40719291803782</v>
      </c>
      <c r="F462" s="52">
        <f t="array" ref="F462">SUMPRODUCT('Distance Matrix_ex'!$B197:$T197,TRANSPOSE('Entry capacity'!F$12:F$30))/(SUM('Entry capacity'!$F$12:$F$30)-IFERROR(VLOOKUP($A462,'Entry capacity'!$A$12:$I$30,6,FALSE),0))</f>
        <v>739.93867829931139</v>
      </c>
      <c r="G462" s="52">
        <f t="array" ref="G462">SUMPRODUCT('Distance Matrix_ex'!$B197:$T197,TRANSPOSE('Entry capacity'!G$12:G$30))/(SUM('Entry capacity'!$G$12:$G$30)-IFERROR(VLOOKUP($A462,'Entry capacity'!$A$12:$I$30,7,FALSE),0))</f>
        <v>739.40029311215312</v>
      </c>
      <c r="H462" s="52">
        <f t="array" ref="H462">SUMPRODUCT('Distance Matrix_ex'!$B197:$T197,TRANSPOSE('Entry capacity'!H$12:H$30))/(SUM('Entry capacity'!$H$12:$H$30)-IFERROR(VLOOKUP($A462,'Entry capacity'!$A$12:$I$30,8,FALSE),0))</f>
        <v>737.71274960659105</v>
      </c>
      <c r="I462" s="57">
        <f t="array" ref="I462">SUMPRODUCT('Distance Matrix_ex'!$B197:$T197,TRANSPOSE('Entry capacity'!I$12:I$30))/(SUM('Entry capacity'!$I$12:$I$30)-IFERROR(VLOOKUP($A462,'Entry capacity'!$A$12:$I$30,9,FALSE),0))</f>
        <v>734.13185496343647</v>
      </c>
    </row>
    <row r="463" spans="1:9" s="5" customFormat="1" ht="15" customHeight="1" x14ac:dyDescent="0.25">
      <c r="A463" s="46" t="str">
        <f t="shared" ref="A463:B463" si="187">A198</f>
        <v>K31_Santaella</v>
      </c>
      <c r="B463" s="4" t="str">
        <f t="shared" si="187"/>
        <v>Salida Nacional / National exit</v>
      </c>
      <c r="C463" s="52">
        <f t="array" ref="C463">SUMPRODUCT('Distance Matrix_ex'!$B198:$T198,TRANSPOSE('Entry capacity'!C$12:C$30))/(SUM('Entry capacity'!$C$12:$C$30)-IFERROR(VLOOKUP($A463,'Entry capacity'!$A$12:$I$30,3,FALSE),0))</f>
        <v>726.34564303792422</v>
      </c>
      <c r="D463" s="52">
        <f t="array" ref="D463">SUMPRODUCT('Distance Matrix_ex'!$B198:$T198,TRANSPOSE('Entry capacity'!D$12:D$30))/(SUM('Entry capacity'!$D$12:$D$30)-IFERROR(VLOOKUP($A463,'Entry capacity'!$A$12:$I$30,4,FALSE),0))</f>
        <v>727.59737114556083</v>
      </c>
      <c r="E463" s="52">
        <f t="array" ref="E463">SUMPRODUCT('Distance Matrix_ex'!$B198:$T198,TRANSPOSE('Entry capacity'!E$12:E$30))/(SUM('Entry capacity'!$E$12:$E$30)-IFERROR(VLOOKUP($A463,'Entry capacity'!$A$12:$I$30,5,FALSE),0))</f>
        <v>728.6752244105445</v>
      </c>
      <c r="F463" s="52">
        <f t="array" ref="F463">SUMPRODUCT('Distance Matrix_ex'!$B198:$T198,TRANSPOSE('Entry capacity'!F$12:F$30))/(SUM('Entry capacity'!$F$12:$F$30)-IFERROR(VLOOKUP($A463,'Entry capacity'!$A$12:$I$30,6,FALSE),0))</f>
        <v>729.2220372369419</v>
      </c>
      <c r="G463" s="52">
        <f t="array" ref="G463">SUMPRODUCT('Distance Matrix_ex'!$B198:$T198,TRANSPOSE('Entry capacity'!G$12:G$30))/(SUM('Entry capacity'!$G$12:$G$30)-IFERROR(VLOOKUP($A463,'Entry capacity'!$A$12:$I$30,7,FALSE),0))</f>
        <v>728.73767838679453</v>
      </c>
      <c r="H463" s="52">
        <f t="array" ref="H463">SUMPRODUCT('Distance Matrix_ex'!$B198:$T198,TRANSPOSE('Entry capacity'!H$12:H$30))/(SUM('Entry capacity'!$H$12:$H$30)-IFERROR(VLOOKUP($A463,'Entry capacity'!$A$12:$I$30,8,FALSE),0))</f>
        <v>727.17305261408387</v>
      </c>
      <c r="I463" s="57">
        <f t="array" ref="I463">SUMPRODUCT('Distance Matrix_ex'!$B198:$T198,TRANSPOSE('Entry capacity'!I$12:I$30))/(SUM('Entry capacity'!$I$12:$I$30)-IFERROR(VLOOKUP($A463,'Entry capacity'!$A$12:$I$30,9,FALSE),0))</f>
        <v>723.85147395119759</v>
      </c>
    </row>
    <row r="464" spans="1:9" s="5" customFormat="1" ht="15" customHeight="1" x14ac:dyDescent="0.25">
      <c r="A464" s="46" t="str">
        <f t="shared" ref="A464:B464" si="188">A199</f>
        <v>K37_Azucarera</v>
      </c>
      <c r="B464" s="4" t="str">
        <f t="shared" si="188"/>
        <v>Salida Nacional / National exit</v>
      </c>
      <c r="C464" s="52">
        <f t="array" ref="C464">SUMPRODUCT('Distance Matrix_ex'!$B199:$T199,TRANSPOSE('Entry capacity'!C$12:C$30))/(SUM('Entry capacity'!$C$12:$C$30)-IFERROR(VLOOKUP($A464,'Entry capacity'!$A$12:$I$30,3,FALSE),0))</f>
        <v>693.5805980538421</v>
      </c>
      <c r="D464" s="52">
        <f t="array" ref="D464">SUMPRODUCT('Distance Matrix_ex'!$B199:$T199,TRANSPOSE('Entry capacity'!D$12:D$30))/(SUM('Entry capacity'!$D$12:$D$30)-IFERROR(VLOOKUP($A464,'Entry capacity'!$A$12:$I$30,4,FALSE),0))</f>
        <v>694.66067402358919</v>
      </c>
      <c r="E464" s="52">
        <f t="array" ref="E464">SUMPRODUCT('Distance Matrix_ex'!$B199:$T199,TRANSPOSE('Entry capacity'!E$12:E$30))/(SUM('Entry capacity'!$E$12:$E$30)-IFERROR(VLOOKUP($A464,'Entry capacity'!$A$12:$I$30,5,FALSE),0))</f>
        <v>695.67356156711912</v>
      </c>
      <c r="F464" s="52">
        <f t="array" ref="F464">SUMPRODUCT('Distance Matrix_ex'!$B199:$T199,TRANSPOSE('Entry capacity'!F$12:F$30))/(SUM('Entry capacity'!$F$12:$F$30)-IFERROR(VLOOKUP($A464,'Entry capacity'!$A$12:$I$30,6,FALSE),0))</f>
        <v>696.2675075150745</v>
      </c>
      <c r="G464" s="52">
        <f t="array" ref="G464">SUMPRODUCT('Distance Matrix_ex'!$B199:$T199,TRANSPOSE('Entry capacity'!G$12:G$30))/(SUM('Entry capacity'!$G$12:$G$30)-IFERROR(VLOOKUP($A464,'Entry capacity'!$A$12:$I$30,7,FALSE),0))</f>
        <v>695.94928397900867</v>
      </c>
      <c r="H464" s="52">
        <f t="array" ref="H464">SUMPRODUCT('Distance Matrix_ex'!$B199:$T199,TRANSPOSE('Entry capacity'!H$12:H$30))/(SUM('Entry capacity'!$H$12:$H$30)-IFERROR(VLOOKUP($A464,'Entry capacity'!$A$12:$I$30,8,FALSE),0))</f>
        <v>694.76264008112366</v>
      </c>
      <c r="I464" s="57">
        <f t="array" ref="I464">SUMPRODUCT('Distance Matrix_ex'!$B199:$T199,TRANSPOSE('Entry capacity'!I$12:I$30))/(SUM('Entry capacity'!$I$12:$I$30)-IFERROR(VLOOKUP($A464,'Entry capacity'!$A$12:$I$30,9,FALSE),0))</f>
        <v>692.23847883003464</v>
      </c>
    </row>
    <row r="465" spans="1:9" s="5" customFormat="1" ht="15" customHeight="1" x14ac:dyDescent="0.25">
      <c r="A465" s="46" t="str">
        <f t="shared" ref="A465:B465" si="189">A200</f>
        <v>K41_La Carolina</v>
      </c>
      <c r="B465" s="4" t="str">
        <f t="shared" si="189"/>
        <v>Salida Nacional / National exit</v>
      </c>
      <c r="C465" s="52">
        <f t="array" ref="C465">SUMPRODUCT('Distance Matrix_ex'!$B200:$T200,TRANSPOSE('Entry capacity'!C$12:C$30))/(SUM('Entry capacity'!$C$12:$C$30)-IFERROR(VLOOKUP($A465,'Entry capacity'!$A$12:$I$30,3,FALSE),0))</f>
        <v>640.34994406030671</v>
      </c>
      <c r="D465" s="52">
        <f t="array" ref="D465">SUMPRODUCT('Distance Matrix_ex'!$B200:$T200,TRANSPOSE('Entry capacity'!D$12:D$30))/(SUM('Entry capacity'!$D$12:$D$30)-IFERROR(VLOOKUP($A465,'Entry capacity'!$A$12:$I$30,4,FALSE),0))</f>
        <v>639.38997319157068</v>
      </c>
      <c r="E465" s="52">
        <f t="array" ref="E465">SUMPRODUCT('Distance Matrix_ex'!$B200:$T200,TRANSPOSE('Entry capacity'!E$12:E$30))/(SUM('Entry capacity'!$E$12:$E$30)-IFERROR(VLOOKUP($A465,'Entry capacity'!$A$12:$I$30,5,FALSE),0))</f>
        <v>637.70697259383576</v>
      </c>
      <c r="F465" s="52">
        <f t="array" ref="F465">SUMPRODUCT('Distance Matrix_ex'!$B200:$T200,TRANSPOSE('Entry capacity'!F$12:F$30))/(SUM('Entry capacity'!$F$12:$F$30)-IFERROR(VLOOKUP($A465,'Entry capacity'!$A$12:$I$30,6,FALSE),0))</f>
        <v>635.70551462618198</v>
      </c>
      <c r="G465" s="52">
        <f t="array" ref="G465">SUMPRODUCT('Distance Matrix_ex'!$B200:$T200,TRANSPOSE('Entry capacity'!G$12:G$30))/(SUM('Entry capacity'!$G$12:$G$30)-IFERROR(VLOOKUP($A465,'Entry capacity'!$A$12:$I$30,7,FALSE),0))</f>
        <v>634.85379479488176</v>
      </c>
      <c r="H465" s="52">
        <f t="array" ref="H465">SUMPRODUCT('Distance Matrix_ex'!$B200:$T200,TRANSPOSE('Entry capacity'!H$12:H$30))/(SUM('Entry capacity'!$H$12:$H$30)-IFERROR(VLOOKUP($A465,'Entry capacity'!$A$12:$I$30,8,FALSE),0))</f>
        <v>633.95559981788415</v>
      </c>
      <c r="I465" s="57">
        <f t="array" ref="I465">SUMPRODUCT('Distance Matrix_ex'!$B200:$T200,TRANSPOSE('Entry capacity'!I$12:I$30))/(SUM('Entry capacity'!$I$12:$I$30)-IFERROR(VLOOKUP($A465,'Entry capacity'!$A$12:$I$30,9,FALSE),0))</f>
        <v>632.04258252037891</v>
      </c>
    </row>
    <row r="466" spans="1:9" s="5" customFormat="1" ht="15" customHeight="1" x14ac:dyDescent="0.25">
      <c r="A466" s="46" t="str">
        <f t="shared" ref="A466:B466" si="190">A201</f>
        <v>K44_Torrenueva</v>
      </c>
      <c r="B466" s="4" t="str">
        <f t="shared" si="190"/>
        <v>Salida Nacional / National exit</v>
      </c>
      <c r="C466" s="52">
        <f t="array" ref="C466">SUMPRODUCT('Distance Matrix_ex'!$B201:$T201,TRANSPOSE('Entry capacity'!C$12:C$30))/(SUM('Entry capacity'!$C$12:$C$30)-IFERROR(VLOOKUP($A466,'Entry capacity'!$A$12:$I$30,3,FALSE),0))</f>
        <v>604.7381446836049</v>
      </c>
      <c r="D466" s="52">
        <f t="array" ref="D466">SUMPRODUCT('Distance Matrix_ex'!$B201:$T201,TRANSPOSE('Entry capacity'!D$12:D$30))/(SUM('Entry capacity'!$D$12:$D$30)-IFERROR(VLOOKUP($A466,'Entry capacity'!$A$12:$I$30,4,FALSE),0))</f>
        <v>603.28100632381756</v>
      </c>
      <c r="E466" s="52">
        <f t="array" ref="E466">SUMPRODUCT('Distance Matrix_ex'!$B201:$T201,TRANSPOSE('Entry capacity'!E$12:E$30))/(SUM('Entry capacity'!$E$12:$E$30)-IFERROR(VLOOKUP($A466,'Entry capacity'!$A$12:$I$30,5,FALSE),0))</f>
        <v>600.91225636599063</v>
      </c>
      <c r="F466" s="52">
        <f t="array" ref="F466">SUMPRODUCT('Distance Matrix_ex'!$B201:$T201,TRANSPOSE('Entry capacity'!F$12:F$30))/(SUM('Entry capacity'!$F$12:$F$30)-IFERROR(VLOOKUP($A466,'Entry capacity'!$A$12:$I$30,6,FALSE),0))</f>
        <v>598.28687741781016</v>
      </c>
      <c r="G466" s="52">
        <f t="array" ref="G466">SUMPRODUCT('Distance Matrix_ex'!$B201:$T201,TRANSPOSE('Entry capacity'!G$12:G$30))/(SUM('Entry capacity'!$G$12:$G$30)-IFERROR(VLOOKUP($A466,'Entry capacity'!$A$12:$I$30,7,FALSE),0))</f>
        <v>597.30121016268413</v>
      </c>
      <c r="H466" s="52">
        <f t="array" ref="H466">SUMPRODUCT('Distance Matrix_ex'!$B201:$T201,TRANSPOSE('Entry capacity'!H$12:H$30))/(SUM('Entry capacity'!$H$12:$H$30)-IFERROR(VLOOKUP($A466,'Entry capacity'!$A$12:$I$30,8,FALSE),0))</f>
        <v>596.48176697544784</v>
      </c>
      <c r="I466" s="57">
        <f t="array" ref="I466">SUMPRODUCT('Distance Matrix_ex'!$B201:$T201,TRANSPOSE('Entry capacity'!I$12:I$30))/(SUM('Entry capacity'!$I$12:$I$30)-IFERROR(VLOOKUP($A466,'Entry capacity'!$A$12:$I$30,9,FALSE),0))</f>
        <v>594.74662310059432</v>
      </c>
    </row>
    <row r="467" spans="1:9" s="5" customFormat="1" ht="15" customHeight="1" x14ac:dyDescent="0.25">
      <c r="A467" s="46" t="str">
        <f t="shared" ref="A467:B467" si="191">A202</f>
        <v>K45_Valdepeñas</v>
      </c>
      <c r="B467" s="4" t="str">
        <f t="shared" si="191"/>
        <v>Salida Nacional / National exit</v>
      </c>
      <c r="C467" s="52">
        <f t="array" ref="C467">SUMPRODUCT('Distance Matrix_ex'!$B202:$T202,TRANSPOSE('Entry capacity'!C$12:C$30))/(SUM('Entry capacity'!$C$12:$C$30)-IFERROR(VLOOKUP($A467,'Entry capacity'!$A$12:$I$30,3,FALSE),0))</f>
        <v>596.40572664762544</v>
      </c>
      <c r="D467" s="52">
        <f t="array" ref="D467">SUMPRODUCT('Distance Matrix_ex'!$B202:$T202,TRANSPOSE('Entry capacity'!D$12:D$30))/(SUM('Entry capacity'!$D$12:$D$30)-IFERROR(VLOOKUP($A467,'Entry capacity'!$A$12:$I$30,4,FALSE),0))</f>
        <v>594.83226146802417</v>
      </c>
      <c r="E467" s="52">
        <f t="array" ref="E467">SUMPRODUCT('Distance Matrix_ex'!$B202:$T202,TRANSPOSE('Entry capacity'!E$12:E$30))/(SUM('Entry capacity'!$E$12:$E$30)-IFERROR(VLOOKUP($A467,'Entry capacity'!$A$12:$I$30,5,FALSE),0))</f>
        <v>592.30306046767203</v>
      </c>
      <c r="F467" s="52">
        <f t="array" ref="F467">SUMPRODUCT('Distance Matrix_ex'!$B202:$T202,TRANSPOSE('Entry capacity'!F$12:F$30))/(SUM('Entry capacity'!$F$12:$F$30)-IFERROR(VLOOKUP($A467,'Entry capacity'!$A$12:$I$30,6,FALSE),0))</f>
        <v>589.53169702777382</v>
      </c>
      <c r="G467" s="52">
        <f t="array" ref="G467">SUMPRODUCT('Distance Matrix_ex'!$B202:$T202,TRANSPOSE('Entry capacity'!G$12:G$30))/(SUM('Entry capacity'!$G$12:$G$30)-IFERROR(VLOOKUP($A467,'Entry capacity'!$A$12:$I$30,7,FALSE),0))</f>
        <v>588.51468887020246</v>
      </c>
      <c r="H467" s="52">
        <f t="array" ref="H467">SUMPRODUCT('Distance Matrix_ex'!$B202:$T202,TRANSPOSE('Entry capacity'!H$12:H$30))/(SUM('Entry capacity'!$H$12:$H$30)-IFERROR(VLOOKUP($A467,'Entry capacity'!$A$12:$I$30,8,FALSE),0))</f>
        <v>587.71367195866287</v>
      </c>
      <c r="I467" s="57">
        <f t="array" ref="I467">SUMPRODUCT('Distance Matrix_ex'!$B202:$T202,TRANSPOSE('Entry capacity'!I$12:I$30))/(SUM('Entry capacity'!$I$12:$I$30)-IFERROR(VLOOKUP($A467,'Entry capacity'!$A$12:$I$30,9,FALSE),0))</f>
        <v>586.02014675349085</v>
      </c>
    </row>
    <row r="468" spans="1:9" s="5" customFormat="1" ht="15" customHeight="1" x14ac:dyDescent="0.25">
      <c r="A468" s="46" t="str">
        <f t="shared" ref="A468:B468" si="192">A203</f>
        <v>K46_Manzanares</v>
      </c>
      <c r="B468" s="4" t="str">
        <f t="shared" si="192"/>
        <v>Salida Nacional / National exit</v>
      </c>
      <c r="C468" s="52">
        <f t="array" ref="C468">SUMPRODUCT('Distance Matrix_ex'!$B203:$T203,TRANSPOSE('Entry capacity'!C$12:C$30))/(SUM('Entry capacity'!$C$12:$C$30)-IFERROR(VLOOKUP($A468,'Entry capacity'!$A$12:$I$30,3,FALSE),0))</f>
        <v>580.536981470824</v>
      </c>
      <c r="D468" s="52">
        <f t="array" ref="D468">SUMPRODUCT('Distance Matrix_ex'!$B203:$T203,TRANSPOSE('Entry capacity'!D$12:D$30))/(SUM('Entry capacity'!$D$12:$D$30)-IFERROR(VLOOKUP($A468,'Entry capacity'!$A$12:$I$30,4,FALSE),0))</f>
        <v>578.74197667896578</v>
      </c>
      <c r="E468" s="52">
        <f t="array" ref="E468">SUMPRODUCT('Distance Matrix_ex'!$B203:$T203,TRANSPOSE('Entry capacity'!E$12:E$30))/(SUM('Entry capacity'!$E$12:$E$30)-IFERROR(VLOOKUP($A468,'Entry capacity'!$A$12:$I$30,5,FALSE),0))</f>
        <v>575.90720331100204</v>
      </c>
      <c r="F468" s="52">
        <f t="array" ref="F468">SUMPRODUCT('Distance Matrix_ex'!$B203:$T203,TRANSPOSE('Entry capacity'!F$12:F$30))/(SUM('Entry capacity'!$F$12:$F$30)-IFERROR(VLOOKUP($A468,'Entry capacity'!$A$12:$I$30,6,FALSE),0))</f>
        <v>572.85781845057079</v>
      </c>
      <c r="G468" s="52">
        <f t="array" ref="G468">SUMPRODUCT('Distance Matrix_ex'!$B203:$T203,TRANSPOSE('Entry capacity'!G$12:G$30))/(SUM('Entry capacity'!$G$12:$G$30)-IFERROR(VLOOKUP($A468,'Entry capacity'!$A$12:$I$30,7,FALSE),0))</f>
        <v>571.78112284184624</v>
      </c>
      <c r="H468" s="52">
        <f t="array" ref="H468">SUMPRODUCT('Distance Matrix_ex'!$B203:$T203,TRANSPOSE('Entry capacity'!H$12:H$30))/(SUM('Entry capacity'!$H$12:$H$30)-IFERROR(VLOOKUP($A468,'Entry capacity'!$A$12:$I$30,8,FALSE),0))</f>
        <v>571.01519800950007</v>
      </c>
      <c r="I468" s="57">
        <f t="array" ref="I468">SUMPRODUCT('Distance Matrix_ex'!$B203:$T203,TRANSPOSE('Entry capacity'!I$12:I$30))/(SUM('Entry capacity'!$I$12:$I$30)-IFERROR(VLOOKUP($A468,'Entry capacity'!$A$12:$I$30,9,FALSE),0))</f>
        <v>569.40093383767066</v>
      </c>
    </row>
    <row r="469" spans="1:9" s="5" customFormat="1" ht="15" customHeight="1" x14ac:dyDescent="0.25">
      <c r="A469" s="46" t="str">
        <f t="shared" ref="A469:B469" si="193">A204</f>
        <v>K47_Tomelloso</v>
      </c>
      <c r="B469" s="4" t="str">
        <f t="shared" si="193"/>
        <v>Salida Nacional / National exit</v>
      </c>
      <c r="C469" s="52">
        <f t="array" ref="C469">SUMPRODUCT('Distance Matrix_ex'!$B204:$T204,TRANSPOSE('Entry capacity'!C$12:C$30))/(SUM('Entry capacity'!$C$12:$C$30)-IFERROR(VLOOKUP($A469,'Entry capacity'!$A$12:$I$30,3,FALSE),0))</f>
        <v>571.30232708699953</v>
      </c>
      <c r="D469" s="52">
        <f t="array" ref="D469">SUMPRODUCT('Distance Matrix_ex'!$B204:$T204,TRANSPOSE('Entry capacity'!D$12:D$30))/(SUM('Entry capacity'!$D$12:$D$30)-IFERROR(VLOOKUP($A469,'Entry capacity'!$A$12:$I$30,4,FALSE),0))</f>
        <v>569.37839957764061</v>
      </c>
      <c r="E469" s="52">
        <f t="array" ref="E469">SUMPRODUCT('Distance Matrix_ex'!$B204:$T204,TRANSPOSE('Entry capacity'!E$12:E$30))/(SUM('Entry capacity'!$E$12:$E$30)-IFERROR(VLOOKUP($A469,'Entry capacity'!$A$12:$I$30,5,FALSE),0))</f>
        <v>566.36580148738778</v>
      </c>
      <c r="F469" s="52">
        <f t="array" ref="F469">SUMPRODUCT('Distance Matrix_ex'!$B204:$T204,TRANSPOSE('Entry capacity'!F$12:F$30))/(SUM('Entry capacity'!$F$12:$F$30)-IFERROR(VLOOKUP($A469,'Entry capacity'!$A$12:$I$30,6,FALSE),0))</f>
        <v>563.15462489728213</v>
      </c>
      <c r="G469" s="52">
        <f t="array" ref="G469">SUMPRODUCT('Distance Matrix_ex'!$B204:$T204,TRANSPOSE('Entry capacity'!G$12:G$30))/(SUM('Entry capacity'!$G$12:$G$30)-IFERROR(VLOOKUP($A469,'Entry capacity'!$A$12:$I$30,7,FALSE),0))</f>
        <v>562.04319478521052</v>
      </c>
      <c r="H469" s="52">
        <f t="array" ref="H469">SUMPRODUCT('Distance Matrix_ex'!$B204:$T204,TRANSPOSE('Entry capacity'!H$12:H$30))/(SUM('Entry capacity'!$H$12:$H$30)-IFERROR(VLOOKUP($A469,'Entry capacity'!$A$12:$I$30,8,FALSE),0))</f>
        <v>561.29769143038823</v>
      </c>
      <c r="I469" s="57">
        <f t="array" ref="I469">SUMPRODUCT('Distance Matrix_ex'!$B204:$T204,TRANSPOSE('Entry capacity'!I$12:I$30))/(SUM('Entry capacity'!$I$12:$I$30)-IFERROR(VLOOKUP($A469,'Entry capacity'!$A$12:$I$30,9,FALSE),0))</f>
        <v>559.72955240839678</v>
      </c>
    </row>
    <row r="470" spans="1:9" s="5" customFormat="1" ht="15" customHeight="1" x14ac:dyDescent="0.25">
      <c r="A470" s="46" t="str">
        <f t="shared" ref="A470:B470" si="194">A205</f>
        <v>K48.02_Socuellamos</v>
      </c>
      <c r="B470" s="4" t="str">
        <f t="shared" si="194"/>
        <v>Salida Nacional / National exit</v>
      </c>
      <c r="C470" s="52">
        <f t="array" ref="C470">SUMPRODUCT('Distance Matrix_ex'!$B205:$T205,TRANSPOSE('Entry capacity'!C$12:C$30))/(SUM('Entry capacity'!$C$12:$C$30)-IFERROR(VLOOKUP($A470,'Entry capacity'!$A$12:$I$30,3,FALSE),0))</f>
        <v>567.16566061541187</v>
      </c>
      <c r="D470" s="52">
        <f t="array" ref="D470">SUMPRODUCT('Distance Matrix_ex'!$B205:$T205,TRANSPOSE('Entry capacity'!D$12:D$30))/(SUM('Entry capacity'!$D$12:$D$30)-IFERROR(VLOOKUP($A470,'Entry capacity'!$A$12:$I$30,4,FALSE),0))</f>
        <v>563.32745443902979</v>
      </c>
      <c r="E470" s="52">
        <f t="array" ref="E470">SUMPRODUCT('Distance Matrix_ex'!$B205:$T205,TRANSPOSE('Entry capacity'!E$12:E$30))/(SUM('Entry capacity'!$E$12:$E$30)-IFERROR(VLOOKUP($A470,'Entry capacity'!$A$12:$I$30,5,FALSE),0))</f>
        <v>558.07013107547823</v>
      </c>
      <c r="F470" s="52">
        <f t="array" ref="F470">SUMPRODUCT('Distance Matrix_ex'!$B205:$T205,TRANSPOSE('Entry capacity'!F$12:F$30))/(SUM('Entry capacity'!$F$12:$F$30)-IFERROR(VLOOKUP($A470,'Entry capacity'!$A$12:$I$30,6,FALSE),0))</f>
        <v>552.63358800936112</v>
      </c>
      <c r="G470" s="52">
        <f t="array" ref="G470">SUMPRODUCT('Distance Matrix_ex'!$B205:$T205,TRANSPOSE('Entry capacity'!G$12:G$30))/(SUM('Entry capacity'!$G$12:$G$30)-IFERROR(VLOOKUP($A470,'Entry capacity'!$A$12:$I$30,7,FALSE),0))</f>
        <v>551.23815279580549</v>
      </c>
      <c r="H470" s="52">
        <f t="array" ref="H470">SUMPRODUCT('Distance Matrix_ex'!$B205:$T205,TRANSPOSE('Entry capacity'!H$12:H$30))/(SUM('Entry capacity'!$H$12:$H$30)-IFERROR(VLOOKUP($A470,'Entry capacity'!$A$12:$I$30,8,FALSE),0))</f>
        <v>551.05690471079492</v>
      </c>
      <c r="I470" s="57">
        <f t="array" ref="I470">SUMPRODUCT('Distance Matrix_ex'!$B205:$T205,TRANSPOSE('Entry capacity'!I$12:I$30))/(SUM('Entry capacity'!$I$12:$I$30)-IFERROR(VLOOKUP($A470,'Entry capacity'!$A$12:$I$30,9,FALSE),0))</f>
        <v>550.63017022631004</v>
      </c>
    </row>
    <row r="471" spans="1:9" s="5" customFormat="1" ht="15" customHeight="1" x14ac:dyDescent="0.25">
      <c r="A471" s="46" t="str">
        <f t="shared" ref="A471:B471" si="195">A206</f>
        <v>K48.03_Villarrobledo</v>
      </c>
      <c r="B471" s="4" t="str">
        <f t="shared" si="195"/>
        <v>Salida Nacional / National exit</v>
      </c>
      <c r="C471" s="52">
        <f t="array" ref="C471">SUMPRODUCT('Distance Matrix_ex'!$B206:$T206,TRANSPOSE('Entry capacity'!C$12:C$30))/(SUM('Entry capacity'!$C$12:$C$30)-IFERROR(VLOOKUP($A471,'Entry capacity'!$A$12:$I$30,3,FALSE),0))</f>
        <v>569.64090747197008</v>
      </c>
      <c r="D471" s="52">
        <f t="array" ref="D471">SUMPRODUCT('Distance Matrix_ex'!$B206:$T206,TRANSPOSE('Entry capacity'!D$12:D$30))/(SUM('Entry capacity'!$D$12:$D$30)-IFERROR(VLOOKUP($A471,'Entry capacity'!$A$12:$I$30,4,FALSE),0))</f>
        <v>565.15578064460374</v>
      </c>
      <c r="E471" s="52">
        <f t="array" ref="E471">SUMPRODUCT('Distance Matrix_ex'!$B206:$T206,TRANSPOSE('Entry capacity'!E$12:E$30))/(SUM('Entry capacity'!$E$12:$E$30)-IFERROR(VLOOKUP($A471,'Entry capacity'!$A$12:$I$30,5,FALSE),0))</f>
        <v>559.15138792690084</v>
      </c>
      <c r="F471" s="52">
        <f t="array" ref="F471">SUMPRODUCT('Distance Matrix_ex'!$B206:$T206,TRANSPOSE('Entry capacity'!F$12:F$30))/(SUM('Entry capacity'!$F$12:$F$30)-IFERROR(VLOOKUP($A471,'Entry capacity'!$A$12:$I$30,6,FALSE),0))</f>
        <v>552.96794779199638</v>
      </c>
      <c r="G471" s="52">
        <f t="array" ref="G471">SUMPRODUCT('Distance Matrix_ex'!$B206:$T206,TRANSPOSE('Entry capacity'!G$12:G$30))/(SUM('Entry capacity'!$G$12:$G$30)-IFERROR(VLOOKUP($A471,'Entry capacity'!$A$12:$I$30,7,FALSE),0))</f>
        <v>551.483284195534</v>
      </c>
      <c r="H471" s="52">
        <f t="array" ref="H471">SUMPRODUCT('Distance Matrix_ex'!$B206:$T206,TRANSPOSE('Entry capacity'!H$12:H$30))/(SUM('Entry capacity'!$H$12:$H$30)-IFERROR(VLOOKUP($A471,'Entry capacity'!$A$12:$I$30,8,FALSE),0))</f>
        <v>551.5003260556806</v>
      </c>
      <c r="I471" s="57">
        <f t="array" ref="I471">SUMPRODUCT('Distance Matrix_ex'!$B206:$T206,TRANSPOSE('Entry capacity'!I$12:I$30))/(SUM('Entry capacity'!$I$12:$I$30)-IFERROR(VLOOKUP($A471,'Entry capacity'!$A$12:$I$30,9,FALSE),0))</f>
        <v>551.47262008839084</v>
      </c>
    </row>
    <row r="472" spans="1:9" s="5" customFormat="1" ht="15" customHeight="1" x14ac:dyDescent="0.25">
      <c r="A472" s="46" t="str">
        <f t="shared" ref="A472:B472" si="196">A207</f>
        <v>K48.05_La Roda</v>
      </c>
      <c r="B472" s="4" t="str">
        <f t="shared" si="196"/>
        <v>Salida Nacional / National exit</v>
      </c>
      <c r="C472" s="52">
        <f t="array" ref="C472">SUMPRODUCT('Distance Matrix_ex'!$B207:$T207,TRANSPOSE('Entry capacity'!C$12:C$30))/(SUM('Entry capacity'!$C$12:$C$30)-IFERROR(VLOOKUP($A472,'Entry capacity'!$A$12:$I$30,3,FALSE),0))</f>
        <v>575.59468625709542</v>
      </c>
      <c r="D472" s="52">
        <f t="array" ref="D472">SUMPRODUCT('Distance Matrix_ex'!$B207:$T207,TRANSPOSE('Entry capacity'!D$12:D$30))/(SUM('Entry capacity'!$D$12:$D$30)-IFERROR(VLOOKUP($A472,'Entry capacity'!$A$12:$I$30,4,FALSE),0))</f>
        <v>569.40373047307389</v>
      </c>
      <c r="E472" s="52">
        <f t="array" ref="E472">SUMPRODUCT('Distance Matrix_ex'!$B207:$T207,TRANSPOSE('Entry capacity'!E$12:E$30))/(SUM('Entry capacity'!$E$12:$E$30)-IFERROR(VLOOKUP($A472,'Entry capacity'!$A$12:$I$30,5,FALSE),0))</f>
        <v>561.36411038293261</v>
      </c>
      <c r="F472" s="52">
        <f t="array" ref="F472">SUMPRODUCT('Distance Matrix_ex'!$B207:$T207,TRANSPOSE('Entry capacity'!F$12:F$30))/(SUM('Entry capacity'!$F$12:$F$30)-IFERROR(VLOOKUP($A472,'Entry capacity'!$A$12:$I$30,6,FALSE),0))</f>
        <v>553.18613804144115</v>
      </c>
      <c r="G472" s="52">
        <f t="array" ref="G472">SUMPRODUCT('Distance Matrix_ex'!$B207:$T207,TRANSPOSE('Entry capacity'!G$12:G$30))/(SUM('Entry capacity'!$G$12:$G$30)-IFERROR(VLOOKUP($A472,'Entry capacity'!$A$12:$I$30,7,FALSE),0))</f>
        <v>551.43042162327663</v>
      </c>
      <c r="H472" s="52">
        <f t="array" ref="H472">SUMPRODUCT('Distance Matrix_ex'!$B207:$T207,TRANSPOSE('Entry capacity'!H$12:H$30))/(SUM('Entry capacity'!$H$12:$H$30)-IFERROR(VLOOKUP($A472,'Entry capacity'!$A$12:$I$30,8,FALSE),0))</f>
        <v>551.93251414097051</v>
      </c>
      <c r="I472" s="57">
        <f t="array" ref="I472">SUMPRODUCT('Distance Matrix_ex'!$B207:$T207,TRANSPOSE('Entry capacity'!I$12:I$30))/(SUM('Entry capacity'!$I$12:$I$30)-IFERROR(VLOOKUP($A472,'Entry capacity'!$A$12:$I$30,9,FALSE),0))</f>
        <v>552.89358571372691</v>
      </c>
    </row>
    <row r="473" spans="1:9" s="5" customFormat="1" ht="15" customHeight="1" x14ac:dyDescent="0.25">
      <c r="A473" s="46" t="str">
        <f t="shared" ref="A473:B473" si="197">A208</f>
        <v>K48.07_Albacete</v>
      </c>
      <c r="B473" s="4" t="str">
        <f t="shared" si="197"/>
        <v>Salida Nacional / National exit</v>
      </c>
      <c r="C473" s="52">
        <f t="array" ref="C473">SUMPRODUCT('Distance Matrix_ex'!$B208:$T208,TRANSPOSE('Entry capacity'!C$12:C$30))/(SUM('Entry capacity'!$C$12:$C$30)-IFERROR(VLOOKUP($A473,'Entry capacity'!$A$12:$I$30,3,FALSE),0))</f>
        <v>579.18355478293518</v>
      </c>
      <c r="D473" s="52">
        <f t="array" ref="D473">SUMPRODUCT('Distance Matrix_ex'!$B208:$T208,TRANSPOSE('Entry capacity'!D$12:D$30))/(SUM('Entry capacity'!$D$12:$D$30)-IFERROR(VLOOKUP($A473,'Entry capacity'!$A$12:$I$30,4,FALSE),0))</f>
        <v>571.84746460906649</v>
      </c>
      <c r="E473" s="52">
        <f t="array" ref="E473">SUMPRODUCT('Distance Matrix_ex'!$B208:$T208,TRANSPOSE('Entry capacity'!E$12:E$30))/(SUM('Entry capacity'!$E$12:$E$30)-IFERROR(VLOOKUP($A473,'Entry capacity'!$A$12:$I$30,5,FALSE),0))</f>
        <v>562.39508233557558</v>
      </c>
      <c r="F473" s="52">
        <f t="array" ref="F473">SUMPRODUCT('Distance Matrix_ex'!$B208:$T208,TRANSPOSE('Entry capacity'!F$12:F$30))/(SUM('Entry capacity'!$F$12:$F$30)-IFERROR(VLOOKUP($A473,'Entry capacity'!$A$12:$I$30,6,FALSE),0))</f>
        <v>552.86031285984302</v>
      </c>
      <c r="G473" s="52">
        <f t="array" ref="G473">SUMPRODUCT('Distance Matrix_ex'!$B208:$T208,TRANSPOSE('Entry capacity'!G$12:G$30))/(SUM('Entry capacity'!$G$12:$G$30)-IFERROR(VLOOKUP($A473,'Entry capacity'!$A$12:$I$30,7,FALSE),0))</f>
        <v>550.89717236908348</v>
      </c>
      <c r="H473" s="52">
        <f t="array" ref="H473">SUMPRODUCT('Distance Matrix_ex'!$B208:$T208,TRANSPOSE('Entry capacity'!H$12:H$30))/(SUM('Entry capacity'!$H$12:$H$30)-IFERROR(VLOOKUP($A473,'Entry capacity'!$A$12:$I$30,8,FALSE),0))</f>
        <v>551.69796767367041</v>
      </c>
      <c r="I473" s="57">
        <f t="array" ref="I473">SUMPRODUCT('Distance Matrix_ex'!$B208:$T208,TRANSPOSE('Entry capacity'!I$12:I$30))/(SUM('Entry capacity'!$I$12:$I$30)-IFERROR(VLOOKUP($A473,'Entry capacity'!$A$12:$I$30,9,FALSE),0))</f>
        <v>553.27768099678372</v>
      </c>
    </row>
    <row r="474" spans="1:9" s="5" customFormat="1" ht="15" customHeight="1" x14ac:dyDescent="0.25">
      <c r="A474" s="46" t="str">
        <f t="shared" ref="A474:B474" si="198">A209</f>
        <v>K48.08_Chinchilla</v>
      </c>
      <c r="B474" s="4" t="str">
        <f t="shared" si="198"/>
        <v>Salida Nacional / National exit</v>
      </c>
      <c r="C474" s="52">
        <f t="array" ref="C474">SUMPRODUCT('Distance Matrix_ex'!$B209:$T209,TRANSPOSE('Entry capacity'!C$12:C$30))/(SUM('Entry capacity'!$C$12:$C$30)-IFERROR(VLOOKUP($A474,'Entry capacity'!$A$12:$I$30,3,FALSE),0))</f>
        <v>581.74239776576565</v>
      </c>
      <c r="D474" s="52">
        <f t="array" ref="D474">SUMPRODUCT('Distance Matrix_ex'!$B209:$T209,TRANSPOSE('Entry capacity'!D$12:D$30))/(SUM('Entry capacity'!$D$12:$D$30)-IFERROR(VLOOKUP($A474,'Entry capacity'!$A$12:$I$30,4,FALSE),0))</f>
        <v>573.58983324162205</v>
      </c>
      <c r="E474" s="52">
        <f t="array" ref="E474">SUMPRODUCT('Distance Matrix_ex'!$B209:$T209,TRANSPOSE('Entry capacity'!E$12:E$30))/(SUM('Entry capacity'!$E$12:$E$30)-IFERROR(VLOOKUP($A474,'Entry capacity'!$A$12:$I$30,5,FALSE),0))</f>
        <v>563.13015951310956</v>
      </c>
      <c r="F474" s="52">
        <f t="array" ref="F474">SUMPRODUCT('Distance Matrix_ex'!$B209:$T209,TRANSPOSE('Entry capacity'!F$12:F$30))/(SUM('Entry capacity'!$F$12:$F$30)-IFERROR(VLOOKUP($A474,'Entry capacity'!$A$12:$I$30,6,FALSE),0))</f>
        <v>552.62800134618362</v>
      </c>
      <c r="G474" s="52">
        <f t="array" ref="G474">SUMPRODUCT('Distance Matrix_ex'!$B209:$T209,TRANSPOSE('Entry capacity'!G$12:G$30))/(SUM('Entry capacity'!$G$12:$G$30)-IFERROR(VLOOKUP($A474,'Entry capacity'!$A$12:$I$30,7,FALSE),0))</f>
        <v>550.51696866355167</v>
      </c>
      <c r="H474" s="52">
        <f t="array" ref="H474">SUMPRODUCT('Distance Matrix_ex'!$B209:$T209,TRANSPOSE('Entry capacity'!H$12:H$30))/(SUM('Entry capacity'!$H$12:$H$30)-IFERROR(VLOOKUP($A474,'Entry capacity'!$A$12:$I$30,8,FALSE),0))</f>
        <v>551.53073736760666</v>
      </c>
      <c r="I474" s="57">
        <f t="array" ref="I474">SUMPRODUCT('Distance Matrix_ex'!$B209:$T209,TRANSPOSE('Entry capacity'!I$12:I$30))/(SUM('Entry capacity'!$I$12:$I$30)-IFERROR(VLOOKUP($A474,'Entry capacity'!$A$12:$I$30,9,FALSE),0))</f>
        <v>553.55153876357326</v>
      </c>
    </row>
    <row r="475" spans="1:9" s="5" customFormat="1" ht="15" customHeight="1" x14ac:dyDescent="0.25">
      <c r="A475" s="46" t="str">
        <f t="shared" ref="A475:B475" si="199">A210</f>
        <v>K48.10_Almansa</v>
      </c>
      <c r="B475" s="4" t="str">
        <f t="shared" si="199"/>
        <v>Salida Nacional / National exit</v>
      </c>
      <c r="C475" s="52">
        <f t="array" ref="C475">SUMPRODUCT('Distance Matrix_ex'!$B210:$T210,TRANSPOSE('Entry capacity'!C$12:C$30))/(SUM('Entry capacity'!$C$12:$C$30)-IFERROR(VLOOKUP($A475,'Entry capacity'!$A$12:$I$30,3,FALSE),0))</f>
        <v>608.19448595814049</v>
      </c>
      <c r="D475" s="52">
        <f t="array" ref="D475">SUMPRODUCT('Distance Matrix_ex'!$B210:$T210,TRANSPOSE('Entry capacity'!D$12:D$30))/(SUM('Entry capacity'!$D$12:$D$30)-IFERROR(VLOOKUP($A475,'Entry capacity'!$A$12:$I$30,4,FALSE),0))</f>
        <v>598.33011893436412</v>
      </c>
      <c r="E475" s="52">
        <f t="array" ref="E475">SUMPRODUCT('Distance Matrix_ex'!$B210:$T210,TRANSPOSE('Entry capacity'!E$12:E$30))/(SUM('Entry capacity'!$E$12:$E$30)-IFERROR(VLOOKUP($A475,'Entry capacity'!$A$12:$I$30,5,FALSE),0))</f>
        <v>585.9915410275164</v>
      </c>
      <c r="F475" s="52">
        <f t="array" ref="F475">SUMPRODUCT('Distance Matrix_ex'!$B210:$T210,TRANSPOSE('Entry capacity'!F$12:F$30))/(SUM('Entry capacity'!$F$12:$F$30)-IFERROR(VLOOKUP($A475,'Entry capacity'!$A$12:$I$30,6,FALSE),0))</f>
        <v>573.87456585670679</v>
      </c>
      <c r="G475" s="52">
        <f t="array" ref="G475">SUMPRODUCT('Distance Matrix_ex'!$B210:$T210,TRANSPOSE('Entry capacity'!G$12:G$30))/(SUM('Entry capacity'!$G$12:$G$30)-IFERROR(VLOOKUP($A475,'Entry capacity'!$A$12:$I$30,7,FALSE),0))</f>
        <v>571.77598450654716</v>
      </c>
      <c r="H475" s="52">
        <f t="array" ref="H475">SUMPRODUCT('Distance Matrix_ex'!$B210:$T210,TRANSPOSE('Entry capacity'!H$12:H$30))/(SUM('Entry capacity'!$H$12:$H$30)-IFERROR(VLOOKUP($A475,'Entry capacity'!$A$12:$I$30,8,FALSE),0))</f>
        <v>573.78530154291298</v>
      </c>
      <c r="I475" s="57">
        <f t="array" ref="I475">SUMPRODUCT('Distance Matrix_ex'!$B210:$T210,TRANSPOSE('Entry capacity'!I$12:I$30))/(SUM('Entry capacity'!$I$12:$I$30)-IFERROR(VLOOKUP($A475,'Entry capacity'!$A$12:$I$30,9,FALSE),0))</f>
        <v>577.89504240955728</v>
      </c>
    </row>
    <row r="476" spans="1:9" s="5" customFormat="1" ht="15" customHeight="1" x14ac:dyDescent="0.25">
      <c r="A476" s="46" t="str">
        <f t="shared" ref="A476:B476" si="200">A211</f>
        <v>K48_Alcazar de San Juan</v>
      </c>
      <c r="B476" s="4" t="str">
        <f t="shared" si="200"/>
        <v>Salida Nacional / National exit</v>
      </c>
      <c r="C476" s="52">
        <f t="array" ref="C476">SUMPRODUCT('Distance Matrix_ex'!$B211:$T211,TRANSPOSE('Entry capacity'!C$12:C$30))/(SUM('Entry capacity'!$C$12:$C$30)-IFERROR(VLOOKUP($A476,'Entry capacity'!$A$12:$I$30,3,FALSE),0))</f>
        <v>560.42241818651712</v>
      </c>
      <c r="D476" s="52">
        <f t="array" ref="D476">SUMPRODUCT('Distance Matrix_ex'!$B211:$T211,TRANSPOSE('Entry capacity'!D$12:D$30))/(SUM('Entry capacity'!$D$12:$D$30)-IFERROR(VLOOKUP($A476,'Entry capacity'!$A$12:$I$30,4,FALSE),0))</f>
        <v>558.34659896975779</v>
      </c>
      <c r="E476" s="52">
        <f t="array" ref="E476">SUMPRODUCT('Distance Matrix_ex'!$B211:$T211,TRANSPOSE('Entry capacity'!E$12:E$30))/(SUM('Entry capacity'!$E$12:$E$30)-IFERROR(VLOOKUP($A476,'Entry capacity'!$A$12:$I$30,5,FALSE),0))</f>
        <v>555.12449474117579</v>
      </c>
      <c r="F476" s="52">
        <f t="array" ref="F476">SUMPRODUCT('Distance Matrix_ex'!$B211:$T211,TRANSPOSE('Entry capacity'!F$12:F$30))/(SUM('Entry capacity'!$F$12:$F$30)-IFERROR(VLOOKUP($A476,'Entry capacity'!$A$12:$I$30,6,FALSE),0))</f>
        <v>551.72270145806272</v>
      </c>
      <c r="G476" s="52">
        <f t="array" ref="G476">SUMPRODUCT('Distance Matrix_ex'!$B211:$T211,TRANSPOSE('Entry capacity'!G$12:G$30))/(SUM('Entry capacity'!$G$12:$G$30)-IFERROR(VLOOKUP($A476,'Entry capacity'!$A$12:$I$30,7,FALSE),0))</f>
        <v>550.57034851158835</v>
      </c>
      <c r="H476" s="52">
        <f t="array" ref="H476">SUMPRODUCT('Distance Matrix_ex'!$B211:$T211,TRANSPOSE('Entry capacity'!H$12:H$30))/(SUM('Entry capacity'!$H$12:$H$30)-IFERROR(VLOOKUP($A476,'Entry capacity'!$A$12:$I$30,8,FALSE),0))</f>
        <v>549.84890494350373</v>
      </c>
      <c r="I476" s="57">
        <f t="array" ref="I476">SUMPRODUCT('Distance Matrix_ex'!$B211:$T211,TRANSPOSE('Entry capacity'!I$12:I$30))/(SUM('Entry capacity'!$I$12:$I$30)-IFERROR(VLOOKUP($A476,'Entry capacity'!$A$12:$I$30,9,FALSE),0))</f>
        <v>548.33510877045956</v>
      </c>
    </row>
    <row r="477" spans="1:9" s="5" customFormat="1" ht="15" customHeight="1" x14ac:dyDescent="0.25">
      <c r="A477" s="46" t="str">
        <f t="shared" ref="A477:B477" si="201">A212</f>
        <v>K50_Villacañas</v>
      </c>
      <c r="B477" s="4" t="str">
        <f t="shared" si="201"/>
        <v>Salida Nacional / National exit</v>
      </c>
      <c r="C477" s="52">
        <f t="array" ref="C477">SUMPRODUCT('Distance Matrix_ex'!$B212:$T212,TRANSPOSE('Entry capacity'!C$12:C$30))/(SUM('Entry capacity'!$C$12:$C$30)-IFERROR(VLOOKUP($A477,'Entry capacity'!$A$12:$I$30,3,FALSE),0))</f>
        <v>569.87379656059659</v>
      </c>
      <c r="D477" s="52">
        <f t="array" ref="D477">SUMPRODUCT('Distance Matrix_ex'!$B212:$T212,TRANSPOSE('Entry capacity'!D$12:D$30))/(SUM('Entry capacity'!$D$12:$D$30)-IFERROR(VLOOKUP($A477,'Entry capacity'!$A$12:$I$30,4,FALSE),0))</f>
        <v>568.72732082283164</v>
      </c>
      <c r="E477" s="52">
        <f t="array" ref="E477">SUMPRODUCT('Distance Matrix_ex'!$B212:$T212,TRANSPOSE('Entry capacity'!E$12:E$30))/(SUM('Entry capacity'!$E$12:$E$30)-IFERROR(VLOOKUP($A477,'Entry capacity'!$A$12:$I$30,5,FALSE),0))</f>
        <v>566.52935897519558</v>
      </c>
      <c r="F477" s="52">
        <f t="array" ref="F477">SUMPRODUCT('Distance Matrix_ex'!$B212:$T212,TRANSPOSE('Entry capacity'!F$12:F$30))/(SUM('Entry capacity'!$F$12:$F$30)-IFERROR(VLOOKUP($A477,'Entry capacity'!$A$12:$I$30,6,FALSE),0))</f>
        <v>564.17858473619708</v>
      </c>
      <c r="G477" s="52">
        <f t="array" ref="G477">SUMPRODUCT('Distance Matrix_ex'!$B212:$T212,TRANSPOSE('Entry capacity'!G$12:G$30))/(SUM('Entry capacity'!$G$12:$G$30)-IFERROR(VLOOKUP($A477,'Entry capacity'!$A$12:$I$30,7,FALSE),0))</f>
        <v>563.12567289580124</v>
      </c>
      <c r="H477" s="52">
        <f t="array" ref="H477">SUMPRODUCT('Distance Matrix_ex'!$B212:$T212,TRANSPOSE('Entry capacity'!H$12:H$30))/(SUM('Entry capacity'!$H$12:$H$30)-IFERROR(VLOOKUP($A477,'Entry capacity'!$A$12:$I$30,8,FALSE),0))</f>
        <v>562.08699911264091</v>
      </c>
      <c r="I477" s="57">
        <f t="array" ref="I477">SUMPRODUCT('Distance Matrix_ex'!$B212:$T212,TRANSPOSE('Entry capacity'!I$12:I$30))/(SUM('Entry capacity'!$I$12:$I$30)-IFERROR(VLOOKUP($A477,'Entry capacity'!$A$12:$I$30,9,FALSE),0))</f>
        <v>559.94335302272646</v>
      </c>
    </row>
    <row r="478" spans="1:9" s="5" customFormat="1" ht="15" customHeight="1" x14ac:dyDescent="0.25">
      <c r="A478" s="46" t="str">
        <f t="shared" ref="A478:B478" si="202">A213</f>
        <v>K54_Belmonte de Tajo</v>
      </c>
      <c r="B478" s="4" t="str">
        <f t="shared" si="202"/>
        <v>Salida Nacional / National exit</v>
      </c>
      <c r="C478" s="52">
        <f t="array" ref="C478">SUMPRODUCT('Distance Matrix_ex'!$B213:$T213,TRANSPOSE('Entry capacity'!C$12:C$30))/(SUM('Entry capacity'!$C$12:$C$30)-IFERROR(VLOOKUP($A478,'Entry capacity'!$A$12:$I$30,3,FALSE),0))</f>
        <v>596.02646897164675</v>
      </c>
      <c r="D478" s="52">
        <f t="array" ref="D478">SUMPRODUCT('Distance Matrix_ex'!$B213:$T213,TRANSPOSE('Entry capacity'!D$12:D$30))/(SUM('Entry capacity'!$D$12:$D$30)-IFERROR(VLOOKUP($A478,'Entry capacity'!$A$12:$I$30,4,FALSE),0))</f>
        <v>596.91091891387248</v>
      </c>
      <c r="E478" s="52">
        <f t="array" ref="E478">SUMPRODUCT('Distance Matrix_ex'!$B213:$T213,TRANSPOSE('Entry capacity'!E$12:E$30))/(SUM('Entry capacity'!$E$12:$E$30)-IFERROR(VLOOKUP($A478,'Entry capacity'!$A$12:$I$30,5,FALSE),0))</f>
        <v>597.10812671983535</v>
      </c>
      <c r="F478" s="52">
        <f t="array" ref="F478">SUMPRODUCT('Distance Matrix_ex'!$B213:$T213,TRANSPOSE('Entry capacity'!F$12:F$30))/(SUM('Entry capacity'!$F$12:$F$30)-IFERROR(VLOOKUP($A478,'Entry capacity'!$A$12:$I$30,6,FALSE),0))</f>
        <v>597.21720031037444</v>
      </c>
      <c r="G478" s="52">
        <f t="array" ref="G478">SUMPRODUCT('Distance Matrix_ex'!$B213:$T213,TRANSPOSE('Entry capacity'!G$12:G$30))/(SUM('Entry capacity'!$G$12:$G$30)-IFERROR(VLOOKUP($A478,'Entry capacity'!$A$12:$I$30,7,FALSE),0))</f>
        <v>596.5294280721547</v>
      </c>
      <c r="H478" s="52">
        <f t="array" ref="H478">SUMPRODUCT('Distance Matrix_ex'!$B213:$T213,TRANSPOSE('Entry capacity'!H$12:H$30))/(SUM('Entry capacity'!$H$12:$H$30)-IFERROR(VLOOKUP($A478,'Entry capacity'!$A$12:$I$30,8,FALSE),0))</f>
        <v>595.01974240533787</v>
      </c>
      <c r="I478" s="57">
        <f t="array" ref="I478">SUMPRODUCT('Distance Matrix_ex'!$B213:$T213,TRANSPOSE('Entry capacity'!I$12:I$30))/(SUM('Entry capacity'!$I$12:$I$30)-IFERROR(VLOOKUP($A478,'Entry capacity'!$A$12:$I$30,9,FALSE),0))</f>
        <v>591.94953858728991</v>
      </c>
    </row>
    <row r="479" spans="1:9" s="5" customFormat="1" ht="15" customHeight="1" x14ac:dyDescent="0.25">
      <c r="A479" s="46" t="str">
        <f t="shared" ref="A479:B479" si="203">A214</f>
        <v>M01_Almeria</v>
      </c>
      <c r="B479" s="4" t="str">
        <f t="shared" si="203"/>
        <v>Salida Nacional / National exit</v>
      </c>
      <c r="C479" s="52">
        <f t="array" ref="C479">SUMPRODUCT('Distance Matrix_ex'!$B214:$T214,TRANSPOSE('Entry capacity'!C$12:C$30))/(SUM('Entry capacity'!$C$12:$C$30)-IFERROR(VLOOKUP($A479,'Entry capacity'!$A$12:$I$30,3,FALSE),0))</f>
        <v>753.67218403914899</v>
      </c>
      <c r="D479" s="52">
        <f t="array" ref="D479">SUMPRODUCT('Distance Matrix_ex'!$B214:$T214,TRANSPOSE('Entry capacity'!D$12:D$30))/(SUM('Entry capacity'!$D$12:$D$30)-IFERROR(VLOOKUP($A479,'Entry capacity'!$A$12:$I$30,4,FALSE),0))</f>
        <v>742.61244135234278</v>
      </c>
      <c r="E479" s="52">
        <f t="array" ref="E479">SUMPRODUCT('Distance Matrix_ex'!$B214:$T214,TRANSPOSE('Entry capacity'!E$12:E$30))/(SUM('Entry capacity'!$E$12:$E$30)-IFERROR(VLOOKUP($A479,'Entry capacity'!$A$12:$I$30,5,FALSE),0))</f>
        <v>727.17816920169912</v>
      </c>
      <c r="F479" s="52">
        <f t="array" ref="F479">SUMPRODUCT('Distance Matrix_ex'!$B214:$T214,TRANSPOSE('Entry capacity'!F$12:F$30))/(SUM('Entry capacity'!$F$12:$F$30)-IFERROR(VLOOKUP($A479,'Entry capacity'!$A$12:$I$30,6,FALSE),0))</f>
        <v>710.76715061336029</v>
      </c>
      <c r="G479" s="52">
        <f t="array" ref="G479">SUMPRODUCT('Distance Matrix_ex'!$B214:$T214,TRANSPOSE('Entry capacity'!G$12:G$30))/(SUM('Entry capacity'!$G$12:$G$30)-IFERROR(VLOOKUP($A479,'Entry capacity'!$A$12:$I$30,7,FALSE),0))</f>
        <v>706.20714075421529</v>
      </c>
      <c r="H479" s="52">
        <f t="array" ref="H479">SUMPRODUCT('Distance Matrix_ex'!$B214:$T214,TRANSPOSE('Entry capacity'!H$12:H$30))/(SUM('Entry capacity'!$H$12:$H$30)-IFERROR(VLOOKUP($A479,'Entry capacity'!$A$12:$I$30,8,FALSE),0))</f>
        <v>704.70636044946457</v>
      </c>
      <c r="I479" s="57">
        <f t="array" ref="I479">SUMPRODUCT('Distance Matrix_ex'!$B214:$T214,TRANSPOSE('Entry capacity'!I$12:I$30))/(SUM('Entry capacity'!$I$12:$I$30)-IFERROR(VLOOKUP($A479,'Entry capacity'!$A$12:$I$30,9,FALSE),0))</f>
        <v>701.35770713910119</v>
      </c>
    </row>
    <row r="480" spans="1:9" s="5" customFormat="1" ht="15" customHeight="1" x14ac:dyDescent="0.25">
      <c r="A480" s="46" t="str">
        <f t="shared" ref="A480:B480" si="204">A215</f>
        <v>M05_Huercal-Overa</v>
      </c>
      <c r="B480" s="4" t="str">
        <f t="shared" si="204"/>
        <v>Salida Nacional / National exit</v>
      </c>
      <c r="C480" s="52">
        <f t="array" ref="C480">SUMPRODUCT('Distance Matrix_ex'!$B215:$T215,TRANSPOSE('Entry capacity'!C$12:C$30))/(SUM('Entry capacity'!$C$12:$C$30)-IFERROR(VLOOKUP($A480,'Entry capacity'!$A$12:$I$30,3,FALSE),0))</f>
        <v>686.63090503179626</v>
      </c>
      <c r="D480" s="52">
        <f t="array" ref="D480">SUMPRODUCT('Distance Matrix_ex'!$B215:$T215,TRANSPOSE('Entry capacity'!D$12:D$30))/(SUM('Entry capacity'!$D$12:$D$30)-IFERROR(VLOOKUP($A480,'Entry capacity'!$A$12:$I$30,4,FALSE),0))</f>
        <v>674.93990468841855</v>
      </c>
      <c r="E480" s="52">
        <f t="array" ref="E480">SUMPRODUCT('Distance Matrix_ex'!$B215:$T215,TRANSPOSE('Entry capacity'!E$12:E$30))/(SUM('Entry capacity'!$E$12:$E$30)-IFERROR(VLOOKUP($A480,'Entry capacity'!$A$12:$I$30,5,FALSE),0))</f>
        <v>659.26671847829118</v>
      </c>
      <c r="F480" s="52">
        <f t="array" ref="F480">SUMPRODUCT('Distance Matrix_ex'!$B215:$T215,TRANSPOSE('Entry capacity'!F$12:F$30))/(SUM('Entry capacity'!$F$12:$F$30)-IFERROR(VLOOKUP($A480,'Entry capacity'!$A$12:$I$30,6,FALSE),0))</f>
        <v>643.02903384446893</v>
      </c>
      <c r="G480" s="52">
        <f t="array" ref="G480">SUMPRODUCT('Distance Matrix_ex'!$B215:$T215,TRANSPOSE('Entry capacity'!G$12:G$30))/(SUM('Entry capacity'!$G$12:$G$30)-IFERROR(VLOOKUP($A480,'Entry capacity'!$A$12:$I$30,7,FALSE),0))</f>
        <v>639.07999329995243</v>
      </c>
      <c r="H480" s="52">
        <f t="array" ref="H480">SUMPRODUCT('Distance Matrix_ex'!$B215:$T215,TRANSPOSE('Entry capacity'!H$12:H$30))/(SUM('Entry capacity'!$H$12:$H$30)-IFERROR(VLOOKUP($A480,'Entry capacity'!$A$12:$I$30,8,FALSE),0))</f>
        <v>638.96925657673046</v>
      </c>
      <c r="I480" s="57">
        <f t="array" ref="I480">SUMPRODUCT('Distance Matrix_ex'!$B215:$T215,TRANSPOSE('Entry capacity'!I$12:I$30))/(SUM('Entry capacity'!$I$12:$I$30)-IFERROR(VLOOKUP($A480,'Entry capacity'!$A$12:$I$30,9,FALSE),0))</f>
        <v>638.55313794300707</v>
      </c>
    </row>
    <row r="481" spans="1:9" s="5" customFormat="1" ht="15" customHeight="1" x14ac:dyDescent="0.25">
      <c r="A481" s="46" t="str">
        <f t="shared" ref="A481:B481" si="205">A216</f>
        <v>M09_Moratalla</v>
      </c>
      <c r="B481" s="4" t="str">
        <f t="shared" si="205"/>
        <v>Salida Nacional / National exit</v>
      </c>
      <c r="C481" s="52">
        <f t="array" ref="C481">SUMPRODUCT('Distance Matrix_ex'!$B216:$T216,TRANSPOSE('Entry capacity'!C$12:C$30))/(SUM('Entry capacity'!$C$12:$C$30)-IFERROR(VLOOKUP($A481,'Entry capacity'!$A$12:$I$30,3,FALSE),0))</f>
        <v>631.49473418043533</v>
      </c>
      <c r="D481" s="52">
        <f t="array" ref="D481">SUMPRODUCT('Distance Matrix_ex'!$B216:$T216,TRANSPOSE('Entry capacity'!D$12:D$30))/(SUM('Entry capacity'!$D$12:$D$30)-IFERROR(VLOOKUP($A481,'Entry capacity'!$A$12:$I$30,4,FALSE),0))</f>
        <v>621.3507309057851</v>
      </c>
      <c r="E481" s="52">
        <f t="array" ref="E481">SUMPRODUCT('Distance Matrix_ex'!$B216:$T216,TRANSPOSE('Entry capacity'!E$12:E$30))/(SUM('Entry capacity'!$E$12:$E$30)-IFERROR(VLOOKUP($A481,'Entry capacity'!$A$12:$I$30,5,FALSE),0))</f>
        <v>608.02872991855634</v>
      </c>
      <c r="F481" s="52">
        <f t="array" ref="F481">SUMPRODUCT('Distance Matrix_ex'!$B216:$T216,TRANSPOSE('Entry capacity'!F$12:F$30))/(SUM('Entry capacity'!$F$12:$F$30)-IFERROR(VLOOKUP($A481,'Entry capacity'!$A$12:$I$30,6,FALSE),0))</f>
        <v>594.42059720556358</v>
      </c>
      <c r="G481" s="52">
        <f t="array" ref="G481">SUMPRODUCT('Distance Matrix_ex'!$B216:$T216,TRANSPOSE('Entry capacity'!G$12:G$30))/(SUM('Entry capacity'!$G$12:$G$30)-IFERROR(VLOOKUP($A481,'Entry capacity'!$A$12:$I$30,7,FALSE),0))</f>
        <v>591.37128704803399</v>
      </c>
      <c r="H481" s="52">
        <f t="array" ref="H481">SUMPRODUCT('Distance Matrix_ex'!$B216:$T216,TRANSPOSE('Entry capacity'!H$12:H$30))/(SUM('Entry capacity'!$H$12:$H$30)-IFERROR(VLOOKUP($A481,'Entry capacity'!$A$12:$I$30,8,FALSE),0))</f>
        <v>591.91447403582549</v>
      </c>
      <c r="I481" s="57">
        <f t="array" ref="I481">SUMPRODUCT('Distance Matrix_ex'!$B216:$T216,TRANSPOSE('Entry capacity'!I$12:I$30))/(SUM('Entry capacity'!$I$12:$I$30)-IFERROR(VLOOKUP($A481,'Entry capacity'!$A$12:$I$30,9,FALSE),0))</f>
        <v>592.90687860846242</v>
      </c>
    </row>
    <row r="482" spans="1:9" s="5" customFormat="1" ht="15" customHeight="1" x14ac:dyDescent="0.25">
      <c r="A482" s="46" t="str">
        <f t="shared" ref="A482:B482" si="206">A217</f>
        <v>Manzaneque (Yebenes Norte)</v>
      </c>
      <c r="B482" s="4" t="str">
        <f t="shared" si="206"/>
        <v>Salida Nacional / National exit</v>
      </c>
      <c r="C482" s="52">
        <f t="array" ref="C482">SUMPRODUCT('Distance Matrix_ex'!$B217:$T217,TRANSPOSE('Entry capacity'!C$12:C$30))/(SUM('Entry capacity'!$C$12:$C$30)-IFERROR(VLOOKUP($A482,'Entry capacity'!$A$12:$I$30,3,FALSE),0))</f>
        <v>663.91856147479098</v>
      </c>
      <c r="D482" s="52">
        <f t="array" ref="D482">SUMPRODUCT('Distance Matrix_ex'!$B217:$T217,TRANSPOSE('Entry capacity'!D$12:D$30))/(SUM('Entry capacity'!$D$12:$D$30)-IFERROR(VLOOKUP($A482,'Entry capacity'!$A$12:$I$30,4,FALSE),0))</f>
        <v>667.21349650326908</v>
      </c>
      <c r="E482" s="52">
        <f t="array" ref="E482">SUMPRODUCT('Distance Matrix_ex'!$B217:$T217,TRANSPOSE('Entry capacity'!E$12:E$30))/(SUM('Entry capacity'!$E$12:$E$30)-IFERROR(VLOOKUP($A482,'Entry capacity'!$A$12:$I$30,5,FALSE),0))</f>
        <v>670.65286738786881</v>
      </c>
      <c r="F482" s="52">
        <f t="array" ref="F482">SUMPRODUCT('Distance Matrix_ex'!$B217:$T217,TRANSPOSE('Entry capacity'!F$12:F$30))/(SUM('Entry capacity'!$F$12:$F$30)-IFERROR(VLOOKUP($A482,'Entry capacity'!$A$12:$I$30,6,FALSE),0))</f>
        <v>673.91010198167112</v>
      </c>
      <c r="G482" s="52">
        <f t="array" ref="G482">SUMPRODUCT('Distance Matrix_ex'!$B217:$T217,TRANSPOSE('Entry capacity'!G$12:G$30))/(SUM('Entry capacity'!$G$12:$G$30)-IFERROR(VLOOKUP($A482,'Entry capacity'!$A$12:$I$30,7,FALSE),0))</f>
        <v>673.91969462173392</v>
      </c>
      <c r="H482" s="52">
        <f t="array" ref="H482">SUMPRODUCT('Distance Matrix_ex'!$B217:$T217,TRANSPOSE('Entry capacity'!H$12:H$30))/(SUM('Entry capacity'!$H$12:$H$30)-IFERROR(VLOOKUP($A482,'Entry capacity'!$A$12:$I$30,8,FALSE),0))</f>
        <v>672.17834395119291</v>
      </c>
      <c r="I482" s="57">
        <f t="array" ref="I482">SUMPRODUCT('Distance Matrix_ex'!$B217:$T217,TRANSPOSE('Entry capacity'!I$12:I$30))/(SUM('Entry capacity'!$I$12:$I$30)-IFERROR(VLOOKUP($A482,'Entry capacity'!$A$12:$I$30,9,FALSE),0))</f>
        <v>668.61393825357129</v>
      </c>
    </row>
    <row r="483" spans="1:9" s="5" customFormat="1" ht="15" customHeight="1" x14ac:dyDescent="0.25">
      <c r="A483" s="46" t="str">
        <f t="shared" ref="A483:B483" si="207">A218</f>
        <v>N07_Almendralejo</v>
      </c>
      <c r="B483" s="4" t="str">
        <f t="shared" si="207"/>
        <v>Salida Nacional / National exit</v>
      </c>
      <c r="C483" s="52">
        <f t="array" ref="C483">SUMPRODUCT('Distance Matrix_ex'!$B218:$T218,TRANSPOSE('Entry capacity'!C$12:C$30))/(SUM('Entry capacity'!$C$12:$C$30)-IFERROR(VLOOKUP($A483,'Entry capacity'!$A$12:$I$30,3,FALSE),0))</f>
        <v>867.10719773184405</v>
      </c>
      <c r="D483" s="52">
        <f t="array" ref="D483">SUMPRODUCT('Distance Matrix_ex'!$B218:$T218,TRANSPOSE('Entry capacity'!D$12:D$30))/(SUM('Entry capacity'!$D$12:$D$30)-IFERROR(VLOOKUP($A483,'Entry capacity'!$A$12:$I$30,4,FALSE),0))</f>
        <v>868.10862029935936</v>
      </c>
      <c r="E483" s="52">
        <f t="array" ref="E483">SUMPRODUCT('Distance Matrix_ex'!$B218:$T218,TRANSPOSE('Entry capacity'!E$12:E$30))/(SUM('Entry capacity'!$E$12:$E$30)-IFERROR(VLOOKUP($A483,'Entry capacity'!$A$12:$I$30,5,FALSE),0))</f>
        <v>869.09173964376589</v>
      </c>
      <c r="F483" s="52">
        <f t="array" ref="F483">SUMPRODUCT('Distance Matrix_ex'!$B218:$T218,TRANSPOSE('Entry capacity'!F$12:F$30))/(SUM('Entry capacity'!$F$12:$F$30)-IFERROR(VLOOKUP($A483,'Entry capacity'!$A$12:$I$30,6,FALSE),0))</f>
        <v>869.70728264500531</v>
      </c>
      <c r="G483" s="52">
        <f t="array" ref="G483">SUMPRODUCT('Distance Matrix_ex'!$B218:$T218,TRANSPOSE('Entry capacity'!G$12:G$30))/(SUM('Entry capacity'!$G$12:$G$30)-IFERROR(VLOOKUP($A483,'Entry capacity'!$A$12:$I$30,7,FALSE),0))</f>
        <v>869.46518462560311</v>
      </c>
      <c r="H483" s="52">
        <f t="array" ref="H483">SUMPRODUCT('Distance Matrix_ex'!$B218:$T218,TRANSPOSE('Entry capacity'!H$12:H$30))/(SUM('Entry capacity'!$H$12:$H$30)-IFERROR(VLOOKUP($A483,'Entry capacity'!$A$12:$I$30,8,FALSE),0))</f>
        <v>868.45173729143312</v>
      </c>
      <c r="I483" s="57">
        <f t="array" ref="I483">SUMPRODUCT('Distance Matrix_ex'!$B218:$T218,TRANSPOSE('Entry capacity'!I$12:I$30))/(SUM('Entry capacity'!$I$12:$I$30)-IFERROR(VLOOKUP($A483,'Entry capacity'!$A$12:$I$30,9,FALSE),0))</f>
        <v>866.29296381359063</v>
      </c>
    </row>
    <row r="484" spans="1:9" s="5" customFormat="1" ht="15" customHeight="1" x14ac:dyDescent="0.25">
      <c r="A484" s="46" t="str">
        <f t="shared" ref="A484:B484" si="208">A219</f>
        <v>N08_Badajoz Montijo</v>
      </c>
      <c r="B484" s="4" t="str">
        <f t="shared" si="208"/>
        <v>Salida Nacional / National exit</v>
      </c>
      <c r="C484" s="52">
        <f t="array" ref="C484">SUMPRODUCT('Distance Matrix_ex'!$B219:$T219,TRANSPOSE('Entry capacity'!C$12:C$30))/(SUM('Entry capacity'!$C$12:$C$30)-IFERROR(VLOOKUP($A484,'Entry capacity'!$A$12:$I$30,3,FALSE),0))</f>
        <v>826.37405780182951</v>
      </c>
      <c r="D484" s="52">
        <f t="array" ref="D484">SUMPRODUCT('Distance Matrix_ex'!$B219:$T219,TRANSPOSE('Entry capacity'!D$12:D$30))/(SUM('Entry capacity'!$D$12:$D$30)-IFERROR(VLOOKUP($A484,'Entry capacity'!$A$12:$I$30,4,FALSE),0))</f>
        <v>829.46952930317468</v>
      </c>
      <c r="E484" s="52">
        <f t="array" ref="E484">SUMPRODUCT('Distance Matrix_ex'!$B219:$T219,TRANSPOSE('Entry capacity'!E$12:E$30))/(SUM('Entry capacity'!$E$12:$E$30)-IFERROR(VLOOKUP($A484,'Entry capacity'!$A$12:$I$30,5,FALSE),0))</f>
        <v>832.94463563940121</v>
      </c>
      <c r="F484" s="52">
        <f t="array" ref="F484">SUMPRODUCT('Distance Matrix_ex'!$B219:$T219,TRANSPOSE('Entry capacity'!F$12:F$30))/(SUM('Entry capacity'!$F$12:$F$30)-IFERROR(VLOOKUP($A484,'Entry capacity'!$A$12:$I$30,6,FALSE),0))</f>
        <v>836.07183062258855</v>
      </c>
      <c r="G484" s="52">
        <f t="array" ref="G484">SUMPRODUCT('Distance Matrix_ex'!$B219:$T219,TRANSPOSE('Entry capacity'!G$12:G$30))/(SUM('Entry capacity'!$G$12:$G$30)-IFERROR(VLOOKUP($A484,'Entry capacity'!$A$12:$I$30,7,FALSE),0))</f>
        <v>836.19846898771436</v>
      </c>
      <c r="H484" s="52">
        <f t="array" ref="H484">SUMPRODUCT('Distance Matrix_ex'!$B219:$T219,TRANSPOSE('Entry capacity'!H$12:H$30))/(SUM('Entry capacity'!$H$12:$H$30)-IFERROR(VLOOKUP($A484,'Entry capacity'!$A$12:$I$30,8,FALSE),0))</f>
        <v>834.66981821441789</v>
      </c>
      <c r="I484" s="57">
        <f t="array" ref="I484">SUMPRODUCT('Distance Matrix_ex'!$B219:$T219,TRANSPOSE('Entry capacity'!I$12:I$30))/(SUM('Entry capacity'!$I$12:$I$30)-IFERROR(VLOOKUP($A484,'Entry capacity'!$A$12:$I$30,9,FALSE),0))</f>
        <v>831.48114495576056</v>
      </c>
    </row>
    <row r="485" spans="1:9" s="5" customFormat="1" ht="15" customHeight="1" x14ac:dyDescent="0.25">
      <c r="A485" s="46" t="str">
        <f t="shared" ref="A485:B485" si="209">A220</f>
        <v>N09_Agraz</v>
      </c>
      <c r="B485" s="4" t="str">
        <f t="shared" si="209"/>
        <v>Salida Nacional / National exit</v>
      </c>
      <c r="C485" s="52">
        <f t="array" ref="C485">SUMPRODUCT('Distance Matrix_ex'!$B220:$T220,TRANSPOSE('Entry capacity'!C$12:C$30))/(SUM('Entry capacity'!$C$12:$C$30)-IFERROR(VLOOKUP($A485,'Entry capacity'!$A$12:$I$30,3,FALSE),0))</f>
        <v>849.61382830365039</v>
      </c>
      <c r="D485" s="52">
        <f t="array" ref="D485">SUMPRODUCT('Distance Matrix_ex'!$B220:$T220,TRANSPOSE('Entry capacity'!D$12:D$30))/(SUM('Entry capacity'!$D$12:$D$30)-IFERROR(VLOOKUP($A485,'Entry capacity'!$A$12:$I$30,4,FALSE),0))</f>
        <v>852.7140207056583</v>
      </c>
      <c r="E485" s="52">
        <f t="array" ref="E485">SUMPRODUCT('Distance Matrix_ex'!$B220:$T220,TRANSPOSE('Entry capacity'!E$12:E$30))/(SUM('Entry capacity'!$E$12:$E$30)-IFERROR(VLOOKUP($A485,'Entry capacity'!$A$12:$I$30,5,FALSE),0))</f>
        <v>856.19091377592281</v>
      </c>
      <c r="F485" s="52">
        <f t="array" ref="F485">SUMPRODUCT('Distance Matrix_ex'!$B220:$T220,TRANSPOSE('Entry capacity'!F$12:F$30))/(SUM('Entry capacity'!$F$12:$F$30)-IFERROR(VLOOKUP($A485,'Entry capacity'!$A$12:$I$30,6,FALSE),0))</f>
        <v>859.31681247007134</v>
      </c>
      <c r="G485" s="52">
        <f t="array" ref="G485">SUMPRODUCT('Distance Matrix_ex'!$B220:$T220,TRANSPOSE('Entry capacity'!G$12:G$30))/(SUM('Entry capacity'!$G$12:$G$30)-IFERROR(VLOOKUP($A485,'Entry capacity'!$A$12:$I$30,7,FALSE),0))</f>
        <v>859.43888166219438</v>
      </c>
      <c r="H485" s="52">
        <f t="array" ref="H485">SUMPRODUCT('Distance Matrix_ex'!$B220:$T220,TRANSPOSE('Entry capacity'!H$12:H$30))/(SUM('Entry capacity'!$H$12:$H$30)-IFERROR(VLOOKUP($A485,'Entry capacity'!$A$12:$I$30,8,FALSE),0))</f>
        <v>857.89983535928059</v>
      </c>
      <c r="I485" s="57">
        <f t="array" ref="I485">SUMPRODUCT('Distance Matrix_ex'!$B220:$T220,TRANSPOSE('Entry capacity'!I$12:I$30))/(SUM('Entry capacity'!$I$12:$I$30)-IFERROR(VLOOKUP($A485,'Entry capacity'!$A$12:$I$30,9,FALSE),0))</f>
        <v>854.6892309529311</v>
      </c>
    </row>
    <row r="486" spans="1:9" s="5" customFormat="1" ht="15" customHeight="1" x14ac:dyDescent="0.25">
      <c r="A486" s="46" t="str">
        <f t="shared" ref="A486:B486" si="210">A221</f>
        <v>N10.1_Badajoz</v>
      </c>
      <c r="B486" s="4" t="str">
        <f t="shared" si="210"/>
        <v>Salida Nacional / National exit</v>
      </c>
      <c r="C486" s="52">
        <f t="array" ref="C486">SUMPRODUCT('Distance Matrix_ex'!$B221:$T221,TRANSPOSE('Entry capacity'!C$12:C$30))/(SUM('Entry capacity'!$C$12:$C$30)-IFERROR(VLOOKUP($A486,'Entry capacity'!$A$12:$I$30,3,FALSE),0))</f>
        <v>863.99281822264948</v>
      </c>
      <c r="D486" s="52">
        <f t="array" ref="D486">SUMPRODUCT('Distance Matrix_ex'!$B221:$T221,TRANSPOSE('Entry capacity'!D$12:D$30))/(SUM('Entry capacity'!$D$12:$D$30)-IFERROR(VLOOKUP($A486,'Entry capacity'!$A$12:$I$30,4,FALSE),0))</f>
        <v>867.09593155638629</v>
      </c>
      <c r="E486" s="52">
        <f t="array" ref="E486">SUMPRODUCT('Distance Matrix_ex'!$B221:$T221,TRANSPOSE('Entry capacity'!E$12:E$30))/(SUM('Entry capacity'!$E$12:$E$30)-IFERROR(VLOOKUP($A486,'Entry capacity'!$A$12:$I$30,5,FALSE),0))</f>
        <v>870.57393012081729</v>
      </c>
      <c r="F486" s="52">
        <f t="array" ref="F486">SUMPRODUCT('Distance Matrix_ex'!$B221:$T221,TRANSPOSE('Entry capacity'!F$12:F$30))/(SUM('Entry capacity'!$F$12:$F$30)-IFERROR(VLOOKUP($A486,'Entry capacity'!$A$12:$I$30,6,FALSE),0))</f>
        <v>873.69902677059906</v>
      </c>
      <c r="G486" s="52">
        <f t="array" ref="G486">SUMPRODUCT('Distance Matrix_ex'!$B221:$T221,TRANSPOSE('Entry capacity'!G$12:G$30))/(SUM('Entry capacity'!$G$12:$G$30)-IFERROR(VLOOKUP($A486,'Entry capacity'!$A$12:$I$30,7,FALSE),0))</f>
        <v>873.81826890844741</v>
      </c>
      <c r="H486" s="52">
        <f t="array" ref="H486">SUMPRODUCT('Distance Matrix_ex'!$B221:$T221,TRANSPOSE('Entry capacity'!H$12:H$30))/(SUM('Entry capacity'!$H$12:$H$30)-IFERROR(VLOOKUP($A486,'Entry capacity'!$A$12:$I$30,8,FALSE),0))</f>
        <v>872.27279064805941</v>
      </c>
      <c r="I486" s="57">
        <f t="array" ref="I486">SUMPRODUCT('Distance Matrix_ex'!$B221:$T221,TRANSPOSE('Entry capacity'!I$12:I$30))/(SUM('Entry capacity'!$I$12:$I$30)-IFERROR(VLOOKUP($A486,'Entry capacity'!$A$12:$I$30,9,FALSE),0))</f>
        <v>869.04861692735074</v>
      </c>
    </row>
    <row r="487" spans="1:9" s="5" customFormat="1" ht="15" customHeight="1" x14ac:dyDescent="0.25">
      <c r="A487" s="46" t="str">
        <f t="shared" ref="A487:B487" si="211">A222</f>
        <v>O01_Oviedo</v>
      </c>
      <c r="B487" s="4" t="str">
        <f t="shared" si="211"/>
        <v>Salida Nacional / National exit</v>
      </c>
      <c r="C487" s="52">
        <f t="array" ref="C487">SUMPRODUCT('Distance Matrix_ex'!$B222:$T222,TRANSPOSE('Entry capacity'!C$12:C$30))/(SUM('Entry capacity'!$C$12:$C$30)-IFERROR(VLOOKUP($A487,'Entry capacity'!$A$12:$I$30,3,FALSE),0))</f>
        <v>863.72181409626205</v>
      </c>
      <c r="D487" s="52">
        <f t="array" ref="D487">SUMPRODUCT('Distance Matrix_ex'!$B222:$T222,TRANSPOSE('Entry capacity'!D$12:D$30))/(SUM('Entry capacity'!$D$12:$D$30)-IFERROR(VLOOKUP($A487,'Entry capacity'!$A$12:$I$30,4,FALSE),0))</f>
        <v>871.17202724971526</v>
      </c>
      <c r="E487" s="52">
        <f t="array" ref="E487">SUMPRODUCT('Distance Matrix_ex'!$B222:$T222,TRANSPOSE('Entry capacity'!E$12:E$30))/(SUM('Entry capacity'!$E$12:$E$30)-IFERROR(VLOOKUP($A487,'Entry capacity'!$A$12:$I$30,5,FALSE),0))</f>
        <v>880.68535389653573</v>
      </c>
      <c r="F487" s="52">
        <f t="array" ref="F487">SUMPRODUCT('Distance Matrix_ex'!$B222:$T222,TRANSPOSE('Entry capacity'!F$12:F$30))/(SUM('Entry capacity'!$F$12:$F$30)-IFERROR(VLOOKUP($A487,'Entry capacity'!$A$12:$I$30,6,FALSE),0))</f>
        <v>890.79422213389432</v>
      </c>
      <c r="G487" s="52">
        <f t="array" ref="G487">SUMPRODUCT('Distance Matrix_ex'!$B222:$T222,TRANSPOSE('Entry capacity'!G$12:G$30))/(SUM('Entry capacity'!$G$12:$G$30)-IFERROR(VLOOKUP($A487,'Entry capacity'!$A$12:$I$30,7,FALSE),0))</f>
        <v>893.01687238275576</v>
      </c>
      <c r="H487" s="52">
        <f t="array" ref="H487">SUMPRODUCT('Distance Matrix_ex'!$B222:$T222,TRANSPOSE('Entry capacity'!H$12:H$30))/(SUM('Entry capacity'!$H$12:$H$30)-IFERROR(VLOOKUP($A487,'Entry capacity'!$A$12:$I$30,8,FALSE),0))</f>
        <v>892.74044690835217</v>
      </c>
      <c r="I487" s="57">
        <f t="array" ref="I487">SUMPRODUCT('Distance Matrix_ex'!$B222:$T222,TRANSPOSE('Entry capacity'!I$12:I$30))/(SUM('Entry capacity'!$I$12:$I$30)-IFERROR(VLOOKUP($A487,'Entry capacity'!$A$12:$I$30,9,FALSE),0))</f>
        <v>892.38126744969634</v>
      </c>
    </row>
    <row r="488" spans="1:9" s="5" customFormat="1" ht="15" customHeight="1" x14ac:dyDescent="0.25">
      <c r="A488" s="46" t="str">
        <f t="shared" ref="A488:B488" si="212">A223</f>
        <v>O01A_Soto de Ribera</v>
      </c>
      <c r="B488" s="4" t="str">
        <f t="shared" si="212"/>
        <v>Salida Nacional / National exit</v>
      </c>
      <c r="C488" s="52">
        <f t="array" ref="C488">SUMPRODUCT('Distance Matrix_ex'!$B223:$T223,TRANSPOSE('Entry capacity'!C$12:C$30))/(SUM('Entry capacity'!$C$12:$C$30)-IFERROR(VLOOKUP($A488,'Entry capacity'!$A$12:$I$30,3,FALSE),0))</f>
        <v>864.62719147749863</v>
      </c>
      <c r="D488" s="52">
        <f t="array" ref="D488">SUMPRODUCT('Distance Matrix_ex'!$B223:$T223,TRANSPOSE('Entry capacity'!D$12:D$30))/(SUM('Entry capacity'!$D$12:$D$30)-IFERROR(VLOOKUP($A488,'Entry capacity'!$A$12:$I$30,4,FALSE),0))</f>
        <v>871.82982289210884</v>
      </c>
      <c r="E488" s="52">
        <f t="array" ref="E488">SUMPRODUCT('Distance Matrix_ex'!$B223:$T223,TRANSPOSE('Entry capacity'!E$12:E$30))/(SUM('Entry capacity'!$E$12:$E$30)-IFERROR(VLOOKUP($A488,'Entry capacity'!$A$12:$I$30,5,FALSE),0))</f>
        <v>880.95883643080185</v>
      </c>
      <c r="F488" s="52">
        <f t="array" ref="F488">SUMPRODUCT('Distance Matrix_ex'!$B223:$T223,TRANSPOSE('Entry capacity'!F$12:F$30))/(SUM('Entry capacity'!$F$12:$F$30)-IFERROR(VLOOKUP($A488,'Entry capacity'!$A$12:$I$30,6,FALSE),0))</f>
        <v>890.6292152279691</v>
      </c>
      <c r="G488" s="52">
        <f t="array" ref="G488">SUMPRODUCT('Distance Matrix_ex'!$B223:$T223,TRANSPOSE('Entry capacity'!G$12:G$30))/(SUM('Entry capacity'!$G$12:$G$30)-IFERROR(VLOOKUP($A488,'Entry capacity'!$A$12:$I$30,7,FALSE),0))</f>
        <v>892.69470598485134</v>
      </c>
      <c r="H488" s="52">
        <f t="array" ref="H488">SUMPRODUCT('Distance Matrix_ex'!$B223:$T223,TRANSPOSE('Entry capacity'!H$12:H$30))/(SUM('Entry capacity'!$H$12:$H$30)-IFERROR(VLOOKUP($A488,'Entry capacity'!$A$12:$I$30,8,FALSE),0))</f>
        <v>892.29034661707192</v>
      </c>
      <c r="I488" s="57">
        <f t="array" ref="I488">SUMPRODUCT('Distance Matrix_ex'!$B223:$T223,TRANSPOSE('Entry capacity'!I$12:I$30))/(SUM('Entry capacity'!$I$12:$I$30)-IFERROR(VLOOKUP($A488,'Entry capacity'!$A$12:$I$30,9,FALSE),0))</f>
        <v>891.65575527564408</v>
      </c>
    </row>
    <row r="489" spans="1:9" s="5" customFormat="1" ht="15" customHeight="1" x14ac:dyDescent="0.25">
      <c r="A489" s="46" t="str">
        <f t="shared" ref="A489:B489" si="213">A224</f>
        <v>O02_Mieres</v>
      </c>
      <c r="B489" s="4" t="str">
        <f t="shared" si="213"/>
        <v>Salida Nacional / National exit</v>
      </c>
      <c r="C489" s="52">
        <f t="array" ref="C489">SUMPRODUCT('Distance Matrix_ex'!$B224:$T224,TRANSPOSE('Entry capacity'!C$12:C$30))/(SUM('Entry capacity'!$C$12:$C$30)-IFERROR(VLOOKUP($A489,'Entry capacity'!$A$12:$I$30,3,FALSE),0))</f>
        <v>864.97833841389047</v>
      </c>
      <c r="D489" s="52">
        <f t="array" ref="D489">SUMPRODUCT('Distance Matrix_ex'!$B224:$T224,TRANSPOSE('Entry capacity'!D$12:D$30))/(SUM('Entry capacity'!$D$12:$D$30)-IFERROR(VLOOKUP($A489,'Entry capacity'!$A$12:$I$30,4,FALSE),0))</f>
        <v>872.08494625766434</v>
      </c>
      <c r="E489" s="52">
        <f t="array" ref="E489">SUMPRODUCT('Distance Matrix_ex'!$B224:$T224,TRANSPOSE('Entry capacity'!E$12:E$30))/(SUM('Entry capacity'!$E$12:$E$30)-IFERROR(VLOOKUP($A489,'Entry capacity'!$A$12:$I$30,5,FALSE),0))</f>
        <v>881.06490551984086</v>
      </c>
      <c r="F489" s="52">
        <f t="array" ref="F489">SUMPRODUCT('Distance Matrix_ex'!$B224:$T224,TRANSPOSE('Entry capacity'!F$12:F$30))/(SUM('Entry capacity'!$F$12:$F$30)-IFERROR(VLOOKUP($A489,'Entry capacity'!$A$12:$I$30,6,FALSE),0))</f>
        <v>890.56521797036135</v>
      </c>
      <c r="G489" s="52">
        <f t="array" ref="G489">SUMPRODUCT('Distance Matrix_ex'!$B224:$T224,TRANSPOSE('Entry capacity'!G$12:G$30))/(SUM('Entry capacity'!$G$12:$G$30)-IFERROR(VLOOKUP($A489,'Entry capacity'!$A$12:$I$30,7,FALSE),0))</f>
        <v>892.56975505723051</v>
      </c>
      <c r="H489" s="52">
        <f t="array" ref="H489">SUMPRODUCT('Distance Matrix_ex'!$B224:$T224,TRANSPOSE('Entry capacity'!H$12:H$30))/(SUM('Entry capacity'!$H$12:$H$30)-IFERROR(VLOOKUP($A489,'Entry capacity'!$A$12:$I$30,8,FALSE),0))</f>
        <v>892.11577704903596</v>
      </c>
      <c r="I489" s="57">
        <f t="array" ref="I489">SUMPRODUCT('Distance Matrix_ex'!$B224:$T224,TRANSPOSE('Entry capacity'!I$12:I$30))/(SUM('Entry capacity'!$I$12:$I$30)-IFERROR(VLOOKUP($A489,'Entry capacity'!$A$12:$I$30,9,FALSE),0))</f>
        <v>891.37436832859498</v>
      </c>
    </row>
    <row r="490" spans="1:9" s="5" customFormat="1" ht="15" customHeight="1" x14ac:dyDescent="0.25">
      <c r="A490" s="46" t="str">
        <f t="shared" ref="A490:B490" si="214">A225</f>
        <v>O03_Pola de Lena</v>
      </c>
      <c r="B490" s="4" t="str">
        <f t="shared" si="214"/>
        <v>Salida Nacional / National exit</v>
      </c>
      <c r="C490" s="52">
        <f t="array" ref="C490">SUMPRODUCT('Distance Matrix_ex'!$B225:$T225,TRANSPOSE('Entry capacity'!C$12:C$30))/(SUM('Entry capacity'!$C$12:$C$30)-IFERROR(VLOOKUP($A490,'Entry capacity'!$A$12:$I$30,3,FALSE),0))</f>
        <v>865.52915916360541</v>
      </c>
      <c r="D490" s="52">
        <f t="array" ref="D490">SUMPRODUCT('Distance Matrix_ex'!$B225:$T225,TRANSPOSE('Entry capacity'!D$12:D$30))/(SUM('Entry capacity'!$D$12:$D$30)-IFERROR(VLOOKUP($A490,'Entry capacity'!$A$12:$I$30,4,FALSE),0))</f>
        <v>872.48514124420899</v>
      </c>
      <c r="E490" s="52">
        <f t="array" ref="E490">SUMPRODUCT('Distance Matrix_ex'!$B225:$T225,TRANSPOSE('Entry capacity'!E$12:E$30))/(SUM('Entry capacity'!$E$12:$E$30)-IFERROR(VLOOKUP($A490,'Entry capacity'!$A$12:$I$30,5,FALSE),0))</f>
        <v>881.23128901657981</v>
      </c>
      <c r="F490" s="52">
        <f t="array" ref="F490">SUMPRODUCT('Distance Matrix_ex'!$B225:$T225,TRANSPOSE('Entry capacity'!F$12:F$30))/(SUM('Entry capacity'!$F$12:$F$30)-IFERROR(VLOOKUP($A490,'Entry capacity'!$A$12:$I$30,6,FALSE),0))</f>
        <v>890.46482974605522</v>
      </c>
      <c r="G490" s="52">
        <f t="array" ref="G490">SUMPRODUCT('Distance Matrix_ex'!$B225:$T225,TRANSPOSE('Entry capacity'!G$12:G$30))/(SUM('Entry capacity'!$G$12:$G$30)-IFERROR(VLOOKUP($A490,'Entry capacity'!$A$12:$I$30,7,FALSE),0))</f>
        <v>892.37375288122757</v>
      </c>
      <c r="H490" s="52">
        <f t="array" ref="H490">SUMPRODUCT('Distance Matrix_ex'!$B225:$T225,TRANSPOSE('Entry capacity'!H$12:H$30))/(SUM('Entry capacity'!$H$12:$H$30)-IFERROR(VLOOKUP($A490,'Entry capacity'!$A$12:$I$30,8,FALSE),0))</f>
        <v>891.84194142531976</v>
      </c>
      <c r="I490" s="57">
        <f t="array" ref="I490">SUMPRODUCT('Distance Matrix_ex'!$B225:$T225,TRANSPOSE('Entry capacity'!I$12:I$30))/(SUM('Entry capacity'!$I$12:$I$30)-IFERROR(VLOOKUP($A490,'Entry capacity'!$A$12:$I$30,9,FALSE),0))</f>
        <v>890.93297541562799</v>
      </c>
    </row>
    <row r="491" spans="1:9" s="5" customFormat="1" ht="15" customHeight="1" x14ac:dyDescent="0.25">
      <c r="A491" s="46" t="str">
        <f t="shared" ref="A491:B491" si="215">A226</f>
        <v>O04A_Pola de Gordon</v>
      </c>
      <c r="B491" s="4" t="str">
        <f t="shared" si="215"/>
        <v>Salida Nacional / National exit</v>
      </c>
      <c r="C491" s="52">
        <f t="array" ref="C491">SUMPRODUCT('Distance Matrix_ex'!$B226:$T226,TRANSPOSE('Entry capacity'!C$12:C$30))/(SUM('Entry capacity'!$C$12:$C$30)-IFERROR(VLOOKUP($A491,'Entry capacity'!$A$12:$I$30,3,FALSE),0))</f>
        <v>867.38718469947889</v>
      </c>
      <c r="D491" s="52">
        <f t="array" ref="D491">SUMPRODUCT('Distance Matrix_ex'!$B226:$T226,TRANSPOSE('Entry capacity'!D$12:D$30))/(SUM('Entry capacity'!$D$12:$D$30)-IFERROR(VLOOKUP($A491,'Entry capacity'!$A$12:$I$30,4,FALSE),0))</f>
        <v>873.83507678079673</v>
      </c>
      <c r="E491" s="52">
        <f t="array" ref="E491">SUMPRODUCT('Distance Matrix_ex'!$B226:$T226,TRANSPOSE('Entry capacity'!E$12:E$30))/(SUM('Entry capacity'!$E$12:$E$30)-IFERROR(VLOOKUP($A491,'Entry capacity'!$A$12:$I$30,5,FALSE),0))</f>
        <v>881.79253291643101</v>
      </c>
      <c r="F491" s="52">
        <f t="array" ref="F491">SUMPRODUCT('Distance Matrix_ex'!$B226:$T226,TRANSPOSE('Entry capacity'!F$12:F$30))/(SUM('Entry capacity'!$F$12:$F$30)-IFERROR(VLOOKUP($A491,'Entry capacity'!$A$12:$I$30,6,FALSE),0))</f>
        <v>890.12620073769028</v>
      </c>
      <c r="G491" s="52">
        <f t="array" ref="G491">SUMPRODUCT('Distance Matrix_ex'!$B226:$T226,TRANSPOSE('Entry capacity'!G$12:G$30))/(SUM('Entry capacity'!$G$12:$G$30)-IFERROR(VLOOKUP($A491,'Entry capacity'!$A$12:$I$30,7,FALSE),0))</f>
        <v>891.71259941471499</v>
      </c>
      <c r="H491" s="52">
        <f t="array" ref="H491">SUMPRODUCT('Distance Matrix_ex'!$B226:$T226,TRANSPOSE('Entry capacity'!H$12:H$30))/(SUM('Entry capacity'!$H$12:$H$30)-IFERROR(VLOOKUP($A491,'Entry capacity'!$A$12:$I$30,8,FALSE),0))</f>
        <v>890.91824059930605</v>
      </c>
      <c r="I491" s="57">
        <f t="array" ref="I491">SUMPRODUCT('Distance Matrix_ex'!$B226:$T226,TRANSPOSE('Entry capacity'!I$12:I$30))/(SUM('Entry capacity'!$I$12:$I$30)-IFERROR(VLOOKUP($A491,'Entry capacity'!$A$12:$I$30,9,FALSE),0))</f>
        <v>889.44407125929217</v>
      </c>
    </row>
    <row r="492" spans="1:9" s="5" customFormat="1" ht="15" customHeight="1" x14ac:dyDescent="0.25">
      <c r="A492" s="46" t="str">
        <f t="shared" ref="A492:B492" si="216">A227</f>
        <v>O05_La Robla</v>
      </c>
      <c r="B492" s="4" t="str">
        <f t="shared" si="216"/>
        <v>Salida Nacional / National exit</v>
      </c>
      <c r="C492" s="52">
        <f t="array" ref="C492">SUMPRODUCT('Distance Matrix_ex'!$B227:$T227,TRANSPOSE('Entry capacity'!C$12:C$30))/(SUM('Entry capacity'!$C$12:$C$30)-IFERROR(VLOOKUP($A492,'Entry capacity'!$A$12:$I$30,3,FALSE),0))</f>
        <v>867.85059326493899</v>
      </c>
      <c r="D492" s="52">
        <f t="array" ref="D492">SUMPRODUCT('Distance Matrix_ex'!$B227:$T227,TRANSPOSE('Entry capacity'!D$12:D$30))/(SUM('Entry capacity'!$D$12:$D$30)-IFERROR(VLOOKUP($A492,'Entry capacity'!$A$12:$I$30,4,FALSE),0))</f>
        <v>874.17176305253838</v>
      </c>
      <c r="E492" s="52">
        <f t="array" ref="E492">SUMPRODUCT('Distance Matrix_ex'!$B227:$T227,TRANSPOSE('Entry capacity'!E$12:E$30))/(SUM('Entry capacity'!$E$12:$E$30)-IFERROR(VLOOKUP($A492,'Entry capacity'!$A$12:$I$30,5,FALSE),0))</f>
        <v>881.93251227919052</v>
      </c>
      <c r="F492" s="52">
        <f t="array" ref="F492">SUMPRODUCT('Distance Matrix_ex'!$B227:$T227,TRANSPOSE('Entry capacity'!F$12:F$30))/(SUM('Entry capacity'!$F$12:$F$30)-IFERROR(VLOOKUP($A492,'Entry capacity'!$A$12:$I$30,6,FALSE),0))</f>
        <v>890.04174356529859</v>
      </c>
      <c r="G492" s="52">
        <f t="array" ref="G492">SUMPRODUCT('Distance Matrix_ex'!$B227:$T227,TRANSPOSE('Entry capacity'!G$12:G$30))/(SUM('Entry capacity'!$G$12:$G$30)-IFERROR(VLOOKUP($A492,'Entry capacity'!$A$12:$I$30,7,FALSE),0))</f>
        <v>891.54770169207848</v>
      </c>
      <c r="H492" s="52">
        <f t="array" ref="H492">SUMPRODUCT('Distance Matrix_ex'!$B227:$T227,TRANSPOSE('Entry capacity'!H$12:H$30))/(SUM('Entry capacity'!$H$12:$H$30)-IFERROR(VLOOKUP($A492,'Entry capacity'!$A$12:$I$30,8,FALSE),0))</f>
        <v>890.68786116348338</v>
      </c>
      <c r="I492" s="57">
        <f t="array" ref="I492">SUMPRODUCT('Distance Matrix_ex'!$B227:$T227,TRANSPOSE('Entry capacity'!I$12:I$30))/(SUM('Entry capacity'!$I$12:$I$30)-IFERROR(VLOOKUP($A492,'Entry capacity'!$A$12:$I$30,9,FALSE),0))</f>
        <v>889.0727249425305</v>
      </c>
    </row>
    <row r="493" spans="1:9" s="5" customFormat="1" ht="15" customHeight="1" x14ac:dyDescent="0.25">
      <c r="A493" s="46" t="str">
        <f t="shared" ref="A493:B493" si="217">A228</f>
        <v>O06_ Leon</v>
      </c>
      <c r="B493" s="4" t="str">
        <f t="shared" si="217"/>
        <v>Salida Nacional / National exit</v>
      </c>
      <c r="C493" s="52">
        <f t="array" ref="C493">SUMPRODUCT('Distance Matrix_ex'!$B228:$T228,TRANSPOSE('Entry capacity'!C$12:C$30))/(SUM('Entry capacity'!$C$12:$C$30)-IFERROR(VLOOKUP($A493,'Entry capacity'!$A$12:$I$30,3,FALSE),0))</f>
        <v>849.23725628533339</v>
      </c>
      <c r="D493" s="52">
        <f t="array" ref="D493">SUMPRODUCT('Distance Matrix_ex'!$B228:$T228,TRANSPOSE('Entry capacity'!D$12:D$30))/(SUM('Entry capacity'!$D$12:$D$30)-IFERROR(VLOOKUP($A493,'Entry capacity'!$A$12:$I$30,4,FALSE),0))</f>
        <v>855.35856613834846</v>
      </c>
      <c r="E493" s="52">
        <f t="array" ref="E493">SUMPRODUCT('Distance Matrix_ex'!$B228:$T228,TRANSPOSE('Entry capacity'!E$12:E$30))/(SUM('Entry capacity'!$E$12:$E$30)-IFERROR(VLOOKUP($A493,'Entry capacity'!$A$12:$I$30,5,FALSE),0))</f>
        <v>862.82704287252898</v>
      </c>
      <c r="F493" s="52">
        <f t="array" ref="F493">SUMPRODUCT('Distance Matrix_ex'!$B228:$T228,TRANSPOSE('Entry capacity'!F$12:F$30))/(SUM('Entry capacity'!$F$12:$F$30)-IFERROR(VLOOKUP($A493,'Entry capacity'!$A$12:$I$30,6,FALSE),0))</f>
        <v>870.61509407543338</v>
      </c>
      <c r="G493" s="52">
        <f t="array" ref="G493">SUMPRODUCT('Distance Matrix_ex'!$B228:$T228,TRANSPOSE('Entry capacity'!G$12:G$30))/(SUM('Entry capacity'!$G$12:$G$30)-IFERROR(VLOOKUP($A493,'Entry capacity'!$A$12:$I$30,7,FALSE),0))</f>
        <v>872.01960451950379</v>
      </c>
      <c r="H493" s="52">
        <f t="array" ref="H493">SUMPRODUCT('Distance Matrix_ex'!$B228:$T228,TRANSPOSE('Entry capacity'!H$12:H$30))/(SUM('Entry capacity'!$H$12:$H$30)-IFERROR(VLOOKUP($A493,'Entry capacity'!$A$12:$I$30,8,FALSE),0))</f>
        <v>871.09999327323021</v>
      </c>
      <c r="I493" s="57">
        <f t="array" ref="I493">SUMPRODUCT('Distance Matrix_ex'!$B228:$T228,TRANSPOSE('Entry capacity'!I$12:I$30))/(SUM('Entry capacity'!$I$12:$I$30)-IFERROR(VLOOKUP($A493,'Entry capacity'!$A$12:$I$30,9,FALSE),0))</f>
        <v>869.35494472944481</v>
      </c>
    </row>
    <row r="494" spans="1:9" s="5" customFormat="1" ht="15" customHeight="1" x14ac:dyDescent="0.25">
      <c r="A494" s="46" t="str">
        <f t="shared" ref="A494:B494" si="218">A229</f>
        <v>O07_Villamañan</v>
      </c>
      <c r="B494" s="4" t="str">
        <f t="shared" si="218"/>
        <v>Salida Nacional / National exit</v>
      </c>
      <c r="C494" s="52">
        <f t="array" ref="C494">SUMPRODUCT('Distance Matrix_ex'!$B229:$T229,TRANSPOSE('Entry capacity'!C$12:C$30))/(SUM('Entry capacity'!$C$12:$C$30)-IFERROR(VLOOKUP($A494,'Entry capacity'!$A$12:$I$30,3,FALSE),0))</f>
        <v>821.1526654107272</v>
      </c>
      <c r="D494" s="52">
        <f t="array" ref="D494">SUMPRODUCT('Distance Matrix_ex'!$B229:$T229,TRANSPOSE('Entry capacity'!D$12:D$30))/(SUM('Entry capacity'!$D$12:$D$30)-IFERROR(VLOOKUP($A494,'Entry capacity'!$A$12:$I$30,4,FALSE),0))</f>
        <v>827.36421529440508</v>
      </c>
      <c r="E494" s="52">
        <f t="array" ref="E494">SUMPRODUCT('Distance Matrix_ex'!$B229:$T229,TRANSPOSE('Entry capacity'!E$12:E$30))/(SUM('Entry capacity'!$E$12:$E$30)-IFERROR(VLOOKUP($A494,'Entry capacity'!$A$12:$I$30,5,FALSE),0))</f>
        <v>834.91589115615318</v>
      </c>
      <c r="F494" s="52">
        <f t="array" ref="F494">SUMPRODUCT('Distance Matrix_ex'!$B229:$T229,TRANSPOSE('Entry capacity'!F$12:F$30))/(SUM('Entry capacity'!$F$12:$F$30)-IFERROR(VLOOKUP($A494,'Entry capacity'!$A$12:$I$30,6,FALSE),0))</f>
        <v>842.77714121111251</v>
      </c>
      <c r="G494" s="52">
        <f t="array" ref="G494">SUMPRODUCT('Distance Matrix_ex'!$B229:$T229,TRANSPOSE('Entry capacity'!G$12:G$30))/(SUM('Entry capacity'!$G$12:$G$30)-IFERROR(VLOOKUP($A494,'Entry capacity'!$A$12:$I$30,7,FALSE),0))</f>
        <v>844.16879947021641</v>
      </c>
      <c r="H494" s="52">
        <f t="array" ref="H494">SUMPRODUCT('Distance Matrix_ex'!$B229:$T229,TRANSPOSE('Entry capacity'!H$12:H$30))/(SUM('Entry capacity'!$H$12:$H$30)-IFERROR(VLOOKUP($A494,'Entry capacity'!$A$12:$I$30,8,FALSE),0))</f>
        <v>843.18006190257017</v>
      </c>
      <c r="I494" s="57">
        <f t="array" ref="I494">SUMPRODUCT('Distance Matrix_ex'!$B229:$T229,TRANSPOSE('Entry capacity'!I$12:I$30))/(SUM('Entry capacity'!$I$12:$I$30)-IFERROR(VLOOKUP($A494,'Entry capacity'!$A$12:$I$30,9,FALSE),0))</f>
        <v>841.29258961233859</v>
      </c>
    </row>
    <row r="495" spans="1:9" s="5" customFormat="1" ht="15" customHeight="1" x14ac:dyDescent="0.25">
      <c r="A495" s="46" t="str">
        <f t="shared" ref="A495:B495" si="219">A230</f>
        <v>O09_Benavente</v>
      </c>
      <c r="B495" s="4" t="str">
        <f t="shared" si="219"/>
        <v>Salida Nacional / National exit</v>
      </c>
      <c r="C495" s="52">
        <f t="array" ref="C495">SUMPRODUCT('Distance Matrix_ex'!$B230:$T230,TRANSPOSE('Entry capacity'!C$12:C$30))/(SUM('Entry capacity'!$C$12:$C$30)-IFERROR(VLOOKUP($A495,'Entry capacity'!$A$12:$I$30,3,FALSE),0))</f>
        <v>784.03786487910872</v>
      </c>
      <c r="D495" s="52">
        <f t="array" ref="D495">SUMPRODUCT('Distance Matrix_ex'!$B230:$T230,TRANSPOSE('Entry capacity'!D$12:D$30))/(SUM('Entry capacity'!$D$12:$D$30)-IFERROR(VLOOKUP($A495,'Entry capacity'!$A$12:$I$30,4,FALSE),0))</f>
        <v>790.36867022044908</v>
      </c>
      <c r="E495" s="52">
        <f t="array" ref="E495">SUMPRODUCT('Distance Matrix_ex'!$B230:$T230,TRANSPOSE('Entry capacity'!E$12:E$30))/(SUM('Entry capacity'!$E$12:$E$30)-IFERROR(VLOOKUP($A495,'Entry capacity'!$A$12:$I$30,5,FALSE),0))</f>
        <v>798.03029673228411</v>
      </c>
      <c r="F495" s="52">
        <f t="array" ref="F495">SUMPRODUCT('Distance Matrix_ex'!$B230:$T230,TRANSPOSE('Entry capacity'!F$12:F$30))/(SUM('Entry capacity'!$F$12:$F$30)-IFERROR(VLOOKUP($A495,'Entry capacity'!$A$12:$I$30,6,FALSE),0))</f>
        <v>805.98828171228809</v>
      </c>
      <c r="G495" s="52">
        <f t="array" ref="G495">SUMPRODUCT('Distance Matrix_ex'!$B230:$T230,TRANSPOSE('Entry capacity'!G$12:G$30))/(SUM('Entry capacity'!$G$12:$G$30)-IFERROR(VLOOKUP($A495,'Entry capacity'!$A$12:$I$30,7,FALSE),0))</f>
        <v>807.36295534506883</v>
      </c>
      <c r="H495" s="52">
        <f t="array" ref="H495">SUMPRODUCT('Distance Matrix_ex'!$B230:$T230,TRANSPOSE('Entry capacity'!H$12:H$30))/(SUM('Entry capacity'!$H$12:$H$30)-IFERROR(VLOOKUP($A495,'Entry capacity'!$A$12:$I$30,8,FALSE),0))</f>
        <v>806.28286484867056</v>
      </c>
      <c r="I495" s="57">
        <f t="array" ref="I495">SUMPRODUCT('Distance Matrix_ex'!$B230:$T230,TRANSPOSE('Entry capacity'!I$12:I$30))/(SUM('Entry capacity'!$I$12:$I$30)-IFERROR(VLOOKUP($A495,'Entry capacity'!$A$12:$I$30,9,FALSE),0))</f>
        <v>804.20717443683907</v>
      </c>
    </row>
    <row r="496" spans="1:9" s="5" customFormat="1" ht="15" customHeight="1" x14ac:dyDescent="0.25">
      <c r="A496" s="46" t="str">
        <f t="shared" ref="A496:B496" si="220">A231</f>
        <v>O11_Coreses</v>
      </c>
      <c r="B496" s="4" t="str">
        <f t="shared" si="220"/>
        <v>Salida Nacional / National exit</v>
      </c>
      <c r="C496" s="52">
        <f t="array" ref="C496">SUMPRODUCT('Distance Matrix_ex'!$B231:$T231,TRANSPOSE('Entry capacity'!C$12:C$30))/(SUM('Entry capacity'!$C$12:$C$30)-IFERROR(VLOOKUP($A496,'Entry capacity'!$A$12:$I$30,3,FALSE),0))</f>
        <v>733.68213895153497</v>
      </c>
      <c r="D496" s="52">
        <f t="array" ref="D496">SUMPRODUCT('Distance Matrix_ex'!$B231:$T231,TRANSPOSE('Entry capacity'!D$12:D$30))/(SUM('Entry capacity'!$D$12:$D$30)-IFERROR(VLOOKUP($A496,'Entry capacity'!$A$12:$I$30,4,FALSE),0))</f>
        <v>740.17474484293666</v>
      </c>
      <c r="E496" s="52">
        <f t="array" ref="E496">SUMPRODUCT('Distance Matrix_ex'!$B231:$T231,TRANSPOSE('Entry capacity'!E$12:E$30))/(SUM('Entry capacity'!$E$12:$E$30)-IFERROR(VLOOKUP($A496,'Entry capacity'!$A$12:$I$30,5,FALSE),0))</f>
        <v>747.98554755192185</v>
      </c>
      <c r="F496" s="52">
        <f t="array" ref="F496">SUMPRODUCT('Distance Matrix_ex'!$B231:$T231,TRANSPOSE('Entry capacity'!F$12:F$30))/(SUM('Entry capacity'!$F$12:$F$30)-IFERROR(VLOOKUP($A496,'Entry capacity'!$A$12:$I$30,6,FALSE),0))</f>
        <v>756.07477821568011</v>
      </c>
      <c r="G496" s="52">
        <f t="array" ref="G496">SUMPRODUCT('Distance Matrix_ex'!$B231:$T231,TRANSPOSE('Entry capacity'!G$12:G$30))/(SUM('Entry capacity'!$G$12:$G$30)-IFERROR(VLOOKUP($A496,'Entry capacity'!$A$12:$I$30,7,FALSE),0))</f>
        <v>757.42640785588014</v>
      </c>
      <c r="H496" s="52">
        <f t="array" ref="H496">SUMPRODUCT('Distance Matrix_ex'!$B231:$T231,TRANSPOSE('Entry capacity'!H$12:H$30))/(SUM('Entry capacity'!$H$12:$H$30)-IFERROR(VLOOKUP($A496,'Entry capacity'!$A$12:$I$30,8,FALSE),0))</f>
        <v>756.22237373114342</v>
      </c>
      <c r="I496" s="57">
        <f t="array" ref="I496">SUMPRODUCT('Distance Matrix_ex'!$B231:$T231,TRANSPOSE('Entry capacity'!I$12:I$30))/(SUM('Entry capacity'!$I$12:$I$30)-IFERROR(VLOOKUP($A496,'Entry capacity'!$A$12:$I$30,9,FALSE),0))</f>
        <v>753.89131726560458</v>
      </c>
    </row>
    <row r="497" spans="1:9" s="5" customFormat="1" ht="15" customHeight="1" x14ac:dyDescent="0.25">
      <c r="A497" s="46" t="str">
        <f t="shared" ref="A497:B497" si="221">A232</f>
        <v>O12_Santa Clara de Avedino</v>
      </c>
      <c r="B497" s="4" t="str">
        <f t="shared" si="221"/>
        <v>Salida Nacional / National exit</v>
      </c>
      <c r="C497" s="52">
        <f t="array" ref="C497">SUMPRODUCT('Distance Matrix_ex'!$B232:$T232,TRANSPOSE('Entry capacity'!C$12:C$30))/(SUM('Entry capacity'!$C$12:$C$30)-IFERROR(VLOOKUP($A497,'Entry capacity'!$A$12:$I$30,3,FALSE),0))</f>
        <v>746.74051596895208</v>
      </c>
      <c r="D497" s="52">
        <f t="array" ref="D497">SUMPRODUCT('Distance Matrix_ex'!$B232:$T232,TRANSPOSE('Entry capacity'!D$12:D$30))/(SUM('Entry capacity'!$D$12:$D$30)-IFERROR(VLOOKUP($A497,'Entry capacity'!$A$12:$I$30,4,FALSE),0))</f>
        <v>753.4243596056989</v>
      </c>
      <c r="E497" s="52">
        <f t="array" ref="E497">SUMPRODUCT('Distance Matrix_ex'!$B232:$T232,TRANSPOSE('Entry capacity'!E$12:E$30))/(SUM('Entry capacity'!$E$12:$E$30)-IFERROR(VLOOKUP($A497,'Entry capacity'!$A$12:$I$30,5,FALSE),0))</f>
        <v>761.49388654995028</v>
      </c>
      <c r="F497" s="52">
        <f t="array" ref="F497">SUMPRODUCT('Distance Matrix_ex'!$B232:$T232,TRANSPOSE('Entry capacity'!F$12:F$30))/(SUM('Entry capacity'!$F$12:$F$30)-IFERROR(VLOOKUP($A497,'Entry capacity'!$A$12:$I$30,6,FALSE),0))</f>
        <v>769.81538993914273</v>
      </c>
      <c r="G497" s="52">
        <f t="array" ref="G497">SUMPRODUCT('Distance Matrix_ex'!$B232:$T232,TRANSPOSE('Entry capacity'!G$12:G$30))/(SUM('Entry capacity'!$G$12:$G$30)-IFERROR(VLOOKUP($A497,'Entry capacity'!$A$12:$I$30,7,FALSE),0))</f>
        <v>771.21229708519058</v>
      </c>
      <c r="H497" s="52">
        <f t="array" ref="H497">SUMPRODUCT('Distance Matrix_ex'!$B232:$T232,TRANSPOSE('Entry capacity'!H$12:H$30))/(SUM('Entry capacity'!$H$12:$H$30)-IFERROR(VLOOKUP($A497,'Entry capacity'!$A$12:$I$30,8,FALSE),0))</f>
        <v>769.96765421762268</v>
      </c>
      <c r="I497" s="57">
        <f t="array" ref="I497">SUMPRODUCT('Distance Matrix_ex'!$B232:$T232,TRANSPOSE('Entry capacity'!I$12:I$30))/(SUM('Entry capacity'!$I$12:$I$30)-IFERROR(VLOOKUP($A497,'Entry capacity'!$A$12:$I$30,9,FALSE),0))</f>
        <v>767.546532626572</v>
      </c>
    </row>
    <row r="498" spans="1:9" s="5" customFormat="1" ht="15" customHeight="1" x14ac:dyDescent="0.25">
      <c r="A498" s="46" t="str">
        <f t="shared" ref="A498:B498" si="222">A233</f>
        <v>O14_Doñinos de Salamanca</v>
      </c>
      <c r="B498" s="4" t="str">
        <f t="shared" si="222"/>
        <v>Salida Nacional / National exit</v>
      </c>
      <c r="C498" s="52">
        <f t="array" ref="C498">SUMPRODUCT('Distance Matrix_ex'!$B233:$T233,TRANSPOSE('Entry capacity'!C$12:C$30))/(SUM('Entry capacity'!$C$12:$C$30)-IFERROR(VLOOKUP($A498,'Entry capacity'!$A$12:$I$30,3,FALSE),0))</f>
        <v>768.43345833005208</v>
      </c>
      <c r="D498" s="52">
        <f t="array" ref="D498">SUMPRODUCT('Distance Matrix_ex'!$B233:$T233,TRANSPOSE('Entry capacity'!D$12:D$30))/(SUM('Entry capacity'!$D$12:$D$30)-IFERROR(VLOOKUP($A498,'Entry capacity'!$A$12:$I$30,4,FALSE),0))</f>
        <v>775.43499147610794</v>
      </c>
      <c r="E498" s="52">
        <f t="array" ref="E498">SUMPRODUCT('Distance Matrix_ex'!$B233:$T233,TRANSPOSE('Entry capacity'!E$12:E$30))/(SUM('Entry capacity'!$E$12:$E$30)-IFERROR(VLOOKUP($A498,'Entry capacity'!$A$12:$I$30,5,FALSE),0))</f>
        <v>783.93431838061133</v>
      </c>
      <c r="F498" s="52">
        <f t="array" ref="F498">SUMPRODUCT('Distance Matrix_ex'!$B233:$T233,TRANSPOSE('Entry capacity'!F$12:F$30))/(SUM('Entry capacity'!$F$12:$F$30)-IFERROR(VLOOKUP($A498,'Entry capacity'!$A$12:$I$30,6,FALSE),0))</f>
        <v>792.64167973961003</v>
      </c>
      <c r="G498" s="52">
        <f t="array" ref="G498">SUMPRODUCT('Distance Matrix_ex'!$B233:$T233,TRANSPOSE('Entry capacity'!G$12:G$30))/(SUM('Entry capacity'!$G$12:$G$30)-IFERROR(VLOOKUP($A498,'Entry capacity'!$A$12:$I$30,7,FALSE),0))</f>
        <v>794.11380314900373</v>
      </c>
      <c r="H498" s="52">
        <f t="array" ref="H498">SUMPRODUCT('Distance Matrix_ex'!$B233:$T233,TRANSPOSE('Entry capacity'!H$12:H$30))/(SUM('Entry capacity'!$H$12:$H$30)-IFERROR(VLOOKUP($A498,'Entry capacity'!$A$12:$I$30,8,FALSE),0))</f>
        <v>792.80169989823355</v>
      </c>
      <c r="I498" s="57">
        <f t="array" ref="I498">SUMPRODUCT('Distance Matrix_ex'!$B233:$T233,TRANSPOSE('Entry capacity'!I$12:I$30))/(SUM('Entry capacity'!$I$12:$I$30)-IFERROR(VLOOKUP($A498,'Entry capacity'!$A$12:$I$30,9,FALSE),0))</f>
        <v>790.23095959316709</v>
      </c>
    </row>
    <row r="499" spans="1:9" s="5" customFormat="1" ht="15" customHeight="1" x14ac:dyDescent="0.25">
      <c r="A499" s="46" t="str">
        <f t="shared" ref="A499:B499" si="223">A234</f>
        <v>O14A_Barbadillo</v>
      </c>
      <c r="B499" s="4" t="str">
        <f t="shared" si="223"/>
        <v>Salida Nacional / National exit</v>
      </c>
      <c r="C499" s="52">
        <f t="array" ref="C499">SUMPRODUCT('Distance Matrix_ex'!$B234:$T234,TRANSPOSE('Entry capacity'!C$12:C$30))/(SUM('Entry capacity'!$C$12:$C$30)-IFERROR(VLOOKUP($A499,'Entry capacity'!$A$12:$I$30,3,FALSE),0))</f>
        <v>775.12399930260358</v>
      </c>
      <c r="D499" s="52">
        <f t="array" ref="D499">SUMPRODUCT('Distance Matrix_ex'!$B234:$T234,TRANSPOSE('Entry capacity'!D$12:D$30))/(SUM('Entry capacity'!$D$12:$D$30)-IFERROR(VLOOKUP($A499,'Entry capacity'!$A$12:$I$30,4,FALSE),0))</f>
        <v>782.22351430115327</v>
      </c>
      <c r="E499" s="52">
        <f t="array" ref="E499">SUMPRODUCT('Distance Matrix_ex'!$B234:$T234,TRANSPOSE('Entry capacity'!E$12:E$30))/(SUM('Entry capacity'!$E$12:$E$30)-IFERROR(VLOOKUP($A499,'Entry capacity'!$A$12:$I$30,5,FALSE),0))</f>
        <v>790.85540018249822</v>
      </c>
      <c r="F499" s="52">
        <f t="array" ref="F499">SUMPRODUCT('Distance Matrix_ex'!$B234:$T234,TRANSPOSE('Entry capacity'!F$12:F$30))/(SUM('Entry capacity'!$F$12:$F$30)-IFERROR(VLOOKUP($A499,'Entry capacity'!$A$12:$I$30,6,FALSE),0))</f>
        <v>799.68176792217173</v>
      </c>
      <c r="G499" s="52">
        <f t="array" ref="G499">SUMPRODUCT('Distance Matrix_ex'!$B234:$T234,TRANSPOSE('Entry capacity'!G$12:G$30))/(SUM('Entry capacity'!$G$12:$G$30)-IFERROR(VLOOKUP($A499,'Entry capacity'!$A$12:$I$30,7,FALSE),0))</f>
        <v>801.17708954429895</v>
      </c>
      <c r="H499" s="52">
        <f t="array" ref="H499">SUMPRODUCT('Distance Matrix_ex'!$B234:$T234,TRANSPOSE('Entry capacity'!H$12:H$30))/(SUM('Entry capacity'!$H$12:$H$30)-IFERROR(VLOOKUP($A499,'Entry capacity'!$A$12:$I$30,8,FALSE),0))</f>
        <v>799.84418015066785</v>
      </c>
      <c r="I499" s="57">
        <f t="array" ref="I499">SUMPRODUCT('Distance Matrix_ex'!$B234:$T234,TRANSPOSE('Entry capacity'!I$12:I$30))/(SUM('Entry capacity'!$I$12:$I$30)-IFERROR(VLOOKUP($A499,'Entry capacity'!$A$12:$I$30,9,FALSE),0))</f>
        <v>797.22729441637762</v>
      </c>
    </row>
    <row r="500" spans="1:9" s="5" customFormat="1" ht="15" customHeight="1" x14ac:dyDescent="0.25">
      <c r="A500" s="46" t="str">
        <f t="shared" ref="A500:B500" si="224">A235</f>
        <v>O16_Monleon</v>
      </c>
      <c r="B500" s="4" t="str">
        <f t="shared" si="224"/>
        <v>Salida Nacional / National exit</v>
      </c>
      <c r="C500" s="52">
        <f t="array" ref="C500">SUMPRODUCT('Distance Matrix_ex'!$B235:$T235,TRANSPOSE('Entry capacity'!C$12:C$30))/(SUM('Entry capacity'!$C$12:$C$30)-IFERROR(VLOOKUP($A500,'Entry capacity'!$A$12:$I$30,3,FALSE),0))</f>
        <v>792.49758037719096</v>
      </c>
      <c r="D500" s="52">
        <f t="array" ref="D500">SUMPRODUCT('Distance Matrix_ex'!$B235:$T235,TRANSPOSE('Entry capacity'!D$12:D$30))/(SUM('Entry capacity'!$D$12:$D$30)-IFERROR(VLOOKUP($A500,'Entry capacity'!$A$12:$I$30,4,FALSE),0))</f>
        <v>799.85152856210414</v>
      </c>
      <c r="E500" s="52">
        <f t="array" ref="E500">SUMPRODUCT('Distance Matrix_ex'!$B235:$T235,TRANSPOSE('Entry capacity'!E$12:E$30))/(SUM('Entry capacity'!$E$12:$E$30)-IFERROR(VLOOKUP($A500,'Entry capacity'!$A$12:$I$30,5,FALSE),0))</f>
        <v>808.82763535783647</v>
      </c>
      <c r="F500" s="52">
        <f t="array" ref="F500">SUMPRODUCT('Distance Matrix_ex'!$B235:$T235,TRANSPOSE('Entry capacity'!F$12:F$30))/(SUM('Entry capacity'!$F$12:$F$30)-IFERROR(VLOOKUP($A500,'Entry capacity'!$A$12:$I$30,6,FALSE),0))</f>
        <v>817.963031472274</v>
      </c>
      <c r="G500" s="52">
        <f t="array" ref="G500">SUMPRODUCT('Distance Matrix_ex'!$B235:$T235,TRANSPOSE('Entry capacity'!G$12:G$30))/(SUM('Entry capacity'!$G$12:$G$30)-IFERROR(VLOOKUP($A500,'Entry capacity'!$A$12:$I$30,7,FALSE),0))</f>
        <v>819.51859277178676</v>
      </c>
      <c r="H500" s="52">
        <f t="array" ref="H500">SUMPRODUCT('Distance Matrix_ex'!$B235:$T235,TRANSPOSE('Entry capacity'!H$12:H$30))/(SUM('Entry capacity'!$H$12:$H$30)-IFERROR(VLOOKUP($A500,'Entry capacity'!$A$12:$I$30,8,FALSE),0))</f>
        <v>818.13165527918306</v>
      </c>
      <c r="I500" s="57">
        <f t="array" ref="I500">SUMPRODUCT('Distance Matrix_ex'!$B235:$T235,TRANSPOSE('Entry capacity'!I$12:I$30))/(SUM('Entry capacity'!$I$12:$I$30)-IFERROR(VLOOKUP($A500,'Entry capacity'!$A$12:$I$30,9,FALSE),0))</f>
        <v>815.39494196157307</v>
      </c>
    </row>
    <row r="501" spans="1:9" s="5" customFormat="1" ht="15" customHeight="1" x14ac:dyDescent="0.25">
      <c r="A501" s="46" t="str">
        <f t="shared" ref="A501:B501" si="225">A236</f>
        <v>O17_Valdehijaderos</v>
      </c>
      <c r="B501" s="4" t="str">
        <f t="shared" si="225"/>
        <v>Salida Nacional / National exit</v>
      </c>
      <c r="C501" s="52">
        <f t="array" ref="C501">SUMPRODUCT('Distance Matrix_ex'!$B236:$T236,TRANSPOSE('Entry capacity'!C$12:C$30))/(SUM('Entry capacity'!$C$12:$C$30)-IFERROR(VLOOKUP($A501,'Entry capacity'!$A$12:$I$30,3,FALSE),0))</f>
        <v>802.87142654690342</v>
      </c>
      <c r="D501" s="52">
        <f t="array" ref="D501">SUMPRODUCT('Distance Matrix_ex'!$B236:$T236,TRANSPOSE('Entry capacity'!D$12:D$30))/(SUM('Entry capacity'!$D$12:$D$30)-IFERROR(VLOOKUP($A501,'Entry capacity'!$A$12:$I$30,4,FALSE),0))</f>
        <v>810.37729797230861</v>
      </c>
      <c r="E501" s="52">
        <f t="array" ref="E501">SUMPRODUCT('Distance Matrix_ex'!$B236:$T236,TRANSPOSE('Entry capacity'!E$12:E$30))/(SUM('Entry capacity'!$E$12:$E$30)-IFERROR(VLOOKUP($A501,'Entry capacity'!$A$12:$I$30,5,FALSE),0))</f>
        <v>819.55894067908434</v>
      </c>
      <c r="F501" s="52">
        <f t="array" ref="F501">SUMPRODUCT('Distance Matrix_ex'!$B236:$T236,TRANSPOSE('Entry capacity'!F$12:F$30))/(SUM('Entry capacity'!$F$12:$F$30)-IFERROR(VLOOKUP($A501,'Entry capacity'!$A$12:$I$30,6,FALSE),0))</f>
        <v>828.87885907526243</v>
      </c>
      <c r="G501" s="52">
        <f t="array" ref="G501">SUMPRODUCT('Distance Matrix_ex'!$B236:$T236,TRANSPOSE('Entry capacity'!G$12:G$30))/(SUM('Entry capacity'!$G$12:$G$30)-IFERROR(VLOOKUP($A501,'Entry capacity'!$A$12:$I$30,7,FALSE),0))</f>
        <v>830.47038976668227</v>
      </c>
      <c r="H501" s="52">
        <f t="array" ref="H501">SUMPRODUCT('Distance Matrix_ex'!$B236:$T236,TRANSPOSE('Entry capacity'!H$12:H$30))/(SUM('Entry capacity'!$H$12:$H$30)-IFERROR(VLOOKUP($A501,'Entry capacity'!$A$12:$I$30,8,FALSE),0))</f>
        <v>829.05119184456919</v>
      </c>
      <c r="I501" s="57">
        <f t="array" ref="I501">SUMPRODUCT('Distance Matrix_ex'!$B236:$T236,TRANSPOSE('Entry capacity'!I$12:I$30))/(SUM('Entry capacity'!$I$12:$I$30)-IFERROR(VLOOKUP($A501,'Entry capacity'!$A$12:$I$30,9,FALSE),0))</f>
        <v>826.24292891891298</v>
      </c>
    </row>
    <row r="502" spans="1:9" s="5" customFormat="1" ht="15" customHeight="1" x14ac:dyDescent="0.25">
      <c r="A502" s="46" t="str">
        <f t="shared" ref="A502:B502" si="226">A237</f>
        <v>O19_Plasencia</v>
      </c>
      <c r="B502" s="4" t="str">
        <f t="shared" si="226"/>
        <v>Salida Nacional / National exit</v>
      </c>
      <c r="C502" s="52">
        <f t="array" ref="C502">SUMPRODUCT('Distance Matrix_ex'!$B237:$T237,TRANSPOSE('Entry capacity'!C$12:C$30))/(SUM('Entry capacity'!$C$12:$C$30)-IFERROR(VLOOKUP($A502,'Entry capacity'!$A$12:$I$30,3,FALSE),0))</f>
        <v>814.92777601907324</v>
      </c>
      <c r="D502" s="52">
        <f t="array" ref="D502">SUMPRODUCT('Distance Matrix_ex'!$B237:$T237,TRANSPOSE('Entry capacity'!D$12:D$30))/(SUM('Entry capacity'!$D$12:$D$30)-IFERROR(VLOOKUP($A502,'Entry capacity'!$A$12:$I$30,4,FALSE),0))</f>
        <v>821.97819191502742</v>
      </c>
      <c r="E502" s="52">
        <f t="array" ref="E502">SUMPRODUCT('Distance Matrix_ex'!$B237:$T237,TRANSPOSE('Entry capacity'!E$12:E$30))/(SUM('Entry capacity'!$E$12:$E$30)-IFERROR(VLOOKUP($A502,'Entry capacity'!$A$12:$I$30,5,FALSE),0))</f>
        <v>830.57740819709909</v>
      </c>
      <c r="F502" s="52">
        <f t="array" ref="F502">SUMPRODUCT('Distance Matrix_ex'!$B237:$T237,TRANSPOSE('Entry capacity'!F$12:F$30))/(SUM('Entry capacity'!$F$12:$F$30)-IFERROR(VLOOKUP($A502,'Entry capacity'!$A$12:$I$30,6,FALSE),0))</f>
        <v>839.21435553839194</v>
      </c>
      <c r="G502" s="52">
        <f t="array" ref="G502">SUMPRODUCT('Distance Matrix_ex'!$B237:$T237,TRANSPOSE('Entry capacity'!G$12:G$30))/(SUM('Entry capacity'!$G$12:$G$30)-IFERROR(VLOOKUP($A502,'Entry capacity'!$A$12:$I$30,7,FALSE),0))</f>
        <v>840.63063421050606</v>
      </c>
      <c r="H502" s="52">
        <f t="array" ref="H502">SUMPRODUCT('Distance Matrix_ex'!$B237:$T237,TRANSPOSE('Entry capacity'!H$12:H$30))/(SUM('Entry capacity'!$H$12:$H$30)-IFERROR(VLOOKUP($A502,'Entry capacity'!$A$12:$I$30,8,FALSE),0))</f>
        <v>839.14517278475319</v>
      </c>
      <c r="I502" s="57">
        <f t="array" ref="I502">SUMPRODUCT('Distance Matrix_ex'!$B237:$T237,TRANSPOSE('Entry capacity'!I$12:I$30))/(SUM('Entry capacity'!$I$12:$I$30)-IFERROR(VLOOKUP($A502,'Entry capacity'!$A$12:$I$30,9,FALSE),0))</f>
        <v>836.17080983813321</v>
      </c>
    </row>
    <row r="503" spans="1:9" s="5" customFormat="1" ht="15" customHeight="1" x14ac:dyDescent="0.25">
      <c r="A503" s="46" t="str">
        <f t="shared" ref="A503:B503" si="227">A238</f>
        <v>O22_Caceres</v>
      </c>
      <c r="B503" s="4" t="str">
        <f t="shared" si="227"/>
        <v>Salida Nacional / National exit</v>
      </c>
      <c r="C503" s="52">
        <f t="array" ref="C503">SUMPRODUCT('Distance Matrix_ex'!$B238:$T238,TRANSPOSE('Entry capacity'!C$12:C$30))/(SUM('Entry capacity'!$C$12:$C$30)-IFERROR(VLOOKUP($A503,'Entry capacity'!$A$12:$I$30,3,FALSE),0))</f>
        <v>811.08717863304287</v>
      </c>
      <c r="D503" s="52">
        <f t="array" ref="D503">SUMPRODUCT('Distance Matrix_ex'!$B238:$T238,TRANSPOSE('Entry capacity'!D$12:D$30))/(SUM('Entry capacity'!$D$12:$D$30)-IFERROR(VLOOKUP($A503,'Entry capacity'!$A$12:$I$30,4,FALSE),0))</f>
        <v>816.35197733184691</v>
      </c>
      <c r="E503" s="52">
        <f t="array" ref="E503">SUMPRODUCT('Distance Matrix_ex'!$B238:$T238,TRANSPOSE('Entry capacity'!E$12:E$30))/(SUM('Entry capacity'!$E$12:$E$30)-IFERROR(VLOOKUP($A503,'Entry capacity'!$A$12:$I$30,5,FALSE),0))</f>
        <v>822.62781044255632</v>
      </c>
      <c r="F503" s="52">
        <f t="array" ref="F503">SUMPRODUCT('Distance Matrix_ex'!$B238:$T238,TRANSPOSE('Entry capacity'!F$12:F$30))/(SUM('Entry capacity'!$F$12:$F$30)-IFERROR(VLOOKUP($A503,'Entry capacity'!$A$12:$I$30,6,FALSE),0))</f>
        <v>828.74086175548518</v>
      </c>
      <c r="G503" s="52">
        <f t="array" ref="G503">SUMPRODUCT('Distance Matrix_ex'!$B238:$T238,TRANSPOSE('Entry capacity'!G$12:G$30))/(SUM('Entry capacity'!$G$12:$G$30)-IFERROR(VLOOKUP($A503,'Entry capacity'!$A$12:$I$30,7,FALSE),0))</f>
        <v>829.54990285643009</v>
      </c>
      <c r="H503" s="52">
        <f t="array" ref="H503">SUMPRODUCT('Distance Matrix_ex'!$B238:$T238,TRANSPOSE('Entry capacity'!H$12:H$30))/(SUM('Entry capacity'!$H$12:$H$30)-IFERROR(VLOOKUP($A503,'Entry capacity'!$A$12:$I$30,8,FALSE),0))</f>
        <v>827.99766012124053</v>
      </c>
      <c r="I503" s="57">
        <f t="array" ref="I503">SUMPRODUCT('Distance Matrix_ex'!$B238:$T238,TRANSPOSE('Entry capacity'!I$12:I$30))/(SUM('Entry capacity'!$I$12:$I$30)-IFERROR(VLOOKUP($A503,'Entry capacity'!$A$12:$I$30,9,FALSE),0))</f>
        <v>824.82282379615197</v>
      </c>
    </row>
    <row r="504" spans="1:9" s="5" customFormat="1" ht="15" customHeight="1" x14ac:dyDescent="0.25">
      <c r="A504" s="46" t="str">
        <f t="shared" ref="A504:B504" si="228">A239</f>
        <v>O24_Merida</v>
      </c>
      <c r="B504" s="4" t="str">
        <f t="shared" si="228"/>
        <v>Salida Nacional / National exit</v>
      </c>
      <c r="C504" s="52">
        <f t="array" ref="C504">SUMPRODUCT('Distance Matrix_ex'!$B239:$T239,TRANSPOSE('Entry capacity'!C$12:C$30))/(SUM('Entry capacity'!$C$12:$C$30)-IFERROR(VLOOKUP($A504,'Entry capacity'!$A$12:$I$30,3,FALSE),0))</f>
        <v>807.7223160948538</v>
      </c>
      <c r="D504" s="52">
        <f t="array" ref="D504">SUMPRODUCT('Distance Matrix_ex'!$B239:$T239,TRANSPOSE('Entry capacity'!D$12:D$30))/(SUM('Entry capacity'!$D$12:$D$30)-IFERROR(VLOOKUP($A504,'Entry capacity'!$A$12:$I$30,4,FALSE),0))</f>
        <v>811.5304959070927</v>
      </c>
      <c r="E504" s="52">
        <f t="array" ref="E504">SUMPRODUCT('Distance Matrix_ex'!$B239:$T239,TRANSPOSE('Entry capacity'!E$12:E$30))/(SUM('Entry capacity'!$E$12:$E$30)-IFERROR(VLOOKUP($A504,'Entry capacity'!$A$12:$I$30,5,FALSE),0))</f>
        <v>815.88611385641343</v>
      </c>
      <c r="F504" s="52">
        <f t="array" ref="F504">SUMPRODUCT('Distance Matrix_ex'!$B239:$T239,TRANSPOSE('Entry capacity'!F$12:F$30))/(SUM('Entry capacity'!$F$12:$F$30)-IFERROR(VLOOKUP($A504,'Entry capacity'!$A$12:$I$30,6,FALSE),0))</f>
        <v>819.93054747109124</v>
      </c>
      <c r="G504" s="52">
        <f t="array" ref="G504">SUMPRODUCT('Distance Matrix_ex'!$B239:$T239,TRANSPOSE('Entry capacity'!G$12:G$30))/(SUM('Entry capacity'!$G$12:$G$30)-IFERROR(VLOOKUP($A504,'Entry capacity'!$A$12:$I$30,7,FALSE),0))</f>
        <v>820.23048181601052</v>
      </c>
      <c r="H504" s="52">
        <f t="array" ref="H504">SUMPRODUCT('Distance Matrix_ex'!$B239:$T239,TRANSPOSE('Entry capacity'!H$12:H$30))/(SUM('Entry capacity'!$H$12:$H$30)-IFERROR(VLOOKUP($A504,'Entry capacity'!$A$12:$I$30,8,FALSE),0))</f>
        <v>818.60911007924869</v>
      </c>
      <c r="I504" s="57">
        <f t="array" ref="I504">SUMPRODUCT('Distance Matrix_ex'!$B239:$T239,TRANSPOSE('Entry capacity'!I$12:I$30))/(SUM('Entry capacity'!$I$12:$I$30)-IFERROR(VLOOKUP($A504,'Entry capacity'!$A$12:$I$30,9,FALSE),0))</f>
        <v>815.2460322243104</v>
      </c>
    </row>
    <row r="505" spans="1:9" s="5" customFormat="1" ht="15" customHeight="1" x14ac:dyDescent="0.25">
      <c r="A505" s="46" t="str">
        <f t="shared" ref="A505:B505" si="229">A240</f>
        <v>P01_Toro</v>
      </c>
      <c r="B505" s="4" t="str">
        <f t="shared" si="229"/>
        <v>Salida Nacional / National exit</v>
      </c>
      <c r="C505" s="52">
        <f t="array" ref="C505">SUMPRODUCT('Distance Matrix_ex'!$B240:$T240,TRANSPOSE('Entry capacity'!C$12:C$30))/(SUM('Entry capacity'!$C$12:$C$30)-IFERROR(VLOOKUP($A505,'Entry capacity'!$A$12:$I$30,3,FALSE),0))</f>
        <v>723.31920224927455</v>
      </c>
      <c r="D505" s="52">
        <f t="array" ref="D505">SUMPRODUCT('Distance Matrix_ex'!$B240:$T240,TRANSPOSE('Entry capacity'!D$12:D$30))/(SUM('Entry capacity'!$D$12:$D$30)-IFERROR(VLOOKUP($A505,'Entry capacity'!$A$12:$I$30,4,FALSE),0))</f>
        <v>729.70817172411068</v>
      </c>
      <c r="E505" s="52">
        <f t="array" ref="E505">SUMPRODUCT('Distance Matrix_ex'!$B240:$T240,TRANSPOSE('Entry capacity'!E$12:E$30))/(SUM('Entry capacity'!$E$12:$E$30)-IFERROR(VLOOKUP($A505,'Entry capacity'!$A$12:$I$30,5,FALSE),0))</f>
        <v>737.34940517181576</v>
      </c>
      <c r="F505" s="52">
        <f t="array" ref="F505">SUMPRODUCT('Distance Matrix_ex'!$B240:$T240,TRANSPOSE('Entry capacity'!F$12:F$30))/(SUM('Entry capacity'!$F$12:$F$30)-IFERROR(VLOOKUP($A505,'Entry capacity'!$A$12:$I$30,6,FALSE),0))</f>
        <v>745.2852749070089</v>
      </c>
      <c r="G505" s="52">
        <f t="array" ref="G505">SUMPRODUCT('Distance Matrix_ex'!$B240:$T240,TRANSPOSE('Entry capacity'!G$12:G$30))/(SUM('Entry capacity'!$G$12:$G$30)-IFERROR(VLOOKUP($A505,'Entry capacity'!$A$12:$I$30,7,FALSE),0))</f>
        <v>746.58653221078509</v>
      </c>
      <c r="H505" s="52">
        <f t="array" ref="H505">SUMPRODUCT('Distance Matrix_ex'!$B240:$T240,TRANSPOSE('Entry capacity'!H$12:H$30))/(SUM('Entry capacity'!$H$12:$H$30)-IFERROR(VLOOKUP($A505,'Entry capacity'!$A$12:$I$30,8,FALSE),0))</f>
        <v>745.36678031810777</v>
      </c>
      <c r="I505" s="57">
        <f t="array" ref="I505">SUMPRODUCT('Distance Matrix_ex'!$B240:$T240,TRANSPOSE('Entry capacity'!I$12:I$30))/(SUM('Entry capacity'!$I$12:$I$30)-IFERROR(VLOOKUP($A505,'Entry capacity'!$A$12:$I$30,9,FALSE),0))</f>
        <v>743.00908598633555</v>
      </c>
    </row>
    <row r="506" spans="1:9" s="5" customFormat="1" ht="15" customHeight="1" x14ac:dyDescent="0.25">
      <c r="A506" s="46" t="str">
        <f t="shared" ref="A506:B506" si="230">A241</f>
        <v>P03_Tordesillas</v>
      </c>
      <c r="B506" s="4" t="str">
        <f t="shared" si="230"/>
        <v>Salida Nacional / National exit</v>
      </c>
      <c r="C506" s="52">
        <f t="array" ref="C506">SUMPRODUCT('Distance Matrix_ex'!$B241:$T241,TRANSPOSE('Entry capacity'!C$12:C$30))/(SUM('Entry capacity'!$C$12:$C$30)-IFERROR(VLOOKUP($A506,'Entry capacity'!$A$12:$I$30,3,FALSE),0))</f>
        <v>701.56285276240783</v>
      </c>
      <c r="D506" s="52">
        <f t="array" ref="D506">SUMPRODUCT('Distance Matrix_ex'!$B241:$T241,TRANSPOSE('Entry capacity'!D$12:D$30))/(SUM('Entry capacity'!$D$12:$D$30)-IFERROR(VLOOKUP($A506,'Entry capacity'!$A$12:$I$30,4,FALSE),0))</f>
        <v>707.82250975839429</v>
      </c>
      <c r="E506" s="52">
        <f t="array" ref="E506">SUMPRODUCT('Distance Matrix_ex'!$B241:$T241,TRANSPOSE('Entry capacity'!E$12:E$30))/(SUM('Entry capacity'!$E$12:$E$30)-IFERROR(VLOOKUP($A506,'Entry capacity'!$A$12:$I$30,5,FALSE),0))</f>
        <v>715.23828151748319</v>
      </c>
      <c r="F506" s="52">
        <f t="array" ref="F506">SUMPRODUCT('Distance Matrix_ex'!$B241:$T241,TRANSPOSE('Entry capacity'!F$12:F$30))/(SUM('Entry capacity'!$F$12:$F$30)-IFERROR(VLOOKUP($A506,'Entry capacity'!$A$12:$I$30,6,FALSE),0))</f>
        <v>722.97064464020195</v>
      </c>
      <c r="G506" s="52">
        <f t="array" ref="G506">SUMPRODUCT('Distance Matrix_ex'!$B241:$T241,TRANSPOSE('Entry capacity'!G$12:G$30))/(SUM('Entry capacity'!$G$12:$G$30)-IFERROR(VLOOKUP($A506,'Entry capacity'!$A$12:$I$30,7,FALSE),0))</f>
        <v>724.19734362190025</v>
      </c>
      <c r="H506" s="52">
        <f t="array" ref="H506">SUMPRODUCT('Distance Matrix_ex'!$B241:$T241,TRANSPOSE('Entry capacity'!H$12:H$30))/(SUM('Entry capacity'!$H$12:$H$30)-IFERROR(VLOOKUP($A506,'Entry capacity'!$A$12:$I$30,8,FALSE),0))</f>
        <v>722.94122457188723</v>
      </c>
      <c r="I506" s="57">
        <f t="array" ref="I506">SUMPRODUCT('Distance Matrix_ex'!$B241:$T241,TRANSPOSE('Entry capacity'!I$12:I$30))/(SUM('Entry capacity'!$I$12:$I$30)-IFERROR(VLOOKUP($A506,'Entry capacity'!$A$12:$I$30,9,FALSE),0))</f>
        <v>720.51706978814013</v>
      </c>
    </row>
    <row r="507" spans="1:9" s="5" customFormat="1" ht="15" customHeight="1" x14ac:dyDescent="0.25">
      <c r="A507" s="46" t="str">
        <f t="shared" ref="A507:B507" si="231">A242</f>
        <v>P04_Boecillo</v>
      </c>
      <c r="B507" s="4" t="str">
        <f t="shared" si="231"/>
        <v>Salida Nacional / National exit</v>
      </c>
      <c r="C507" s="52">
        <f t="array" ref="C507">SUMPRODUCT('Distance Matrix_ex'!$B242:$T242,TRANSPOSE('Entry capacity'!C$12:C$30))/(SUM('Entry capacity'!$C$12:$C$30)-IFERROR(VLOOKUP($A507,'Entry capacity'!$A$12:$I$30,3,FALSE),0))</f>
        <v>686.42902224490513</v>
      </c>
      <c r="D507" s="52">
        <f t="array" ref="D507">SUMPRODUCT('Distance Matrix_ex'!$B242:$T242,TRANSPOSE('Entry capacity'!D$12:D$30))/(SUM('Entry capacity'!$D$12:$D$30)-IFERROR(VLOOKUP($A507,'Entry capacity'!$A$12:$I$30,4,FALSE),0))</f>
        <v>692.73461183336758</v>
      </c>
      <c r="E507" s="52">
        <f t="array" ref="E507">SUMPRODUCT('Distance Matrix_ex'!$B242:$T242,TRANSPOSE('Entry capacity'!E$12:E$30))/(SUM('Entry capacity'!$E$12:$E$30)-IFERROR(VLOOKUP($A507,'Entry capacity'!$A$12:$I$30,5,FALSE),0))</f>
        <v>700.19451213992863</v>
      </c>
      <c r="F507" s="52">
        <f t="array" ref="F507">SUMPRODUCT('Distance Matrix_ex'!$B242:$T242,TRANSPOSE('Entry capacity'!F$12:F$30))/(SUM('Entry capacity'!$F$12:$F$30)-IFERROR(VLOOKUP($A507,'Entry capacity'!$A$12:$I$30,6,FALSE),0))</f>
        <v>707.96768929466066</v>
      </c>
      <c r="G507" s="52">
        <f t="array" ref="G507">SUMPRODUCT('Distance Matrix_ex'!$B242:$T242,TRANSPOSE('Entry capacity'!G$12:G$30))/(SUM('Entry capacity'!$G$12:$G$30)-IFERROR(VLOOKUP($A507,'Entry capacity'!$A$12:$I$30,7,FALSE),0))</f>
        <v>709.19054951570854</v>
      </c>
      <c r="H507" s="52">
        <f t="array" ref="H507">SUMPRODUCT('Distance Matrix_ex'!$B242:$T242,TRANSPOSE('Entry capacity'!H$12:H$30))/(SUM('Entry capacity'!$H$12:$H$30)-IFERROR(VLOOKUP($A507,'Entry capacity'!$A$12:$I$30,8,FALSE),0))</f>
        <v>707.90394729961622</v>
      </c>
      <c r="I507" s="57">
        <f t="array" ref="I507">SUMPRODUCT('Distance Matrix_ex'!$B242:$T242,TRANSPOSE('Entry capacity'!I$12:I$30))/(SUM('Entry capacity'!$I$12:$I$30)-IFERROR(VLOOKUP($A507,'Entry capacity'!$A$12:$I$30,9,FALSE),0))</f>
        <v>705.41734254179028</v>
      </c>
    </row>
    <row r="508" spans="1:9" s="5" customFormat="1" ht="15" customHeight="1" x14ac:dyDescent="0.25">
      <c r="A508" s="46" t="str">
        <f t="shared" ref="A508:B508" si="232">A243</f>
        <v>P04A_La Parrilla</v>
      </c>
      <c r="B508" s="4" t="str">
        <f t="shared" si="232"/>
        <v>Salida Nacional / National exit</v>
      </c>
      <c r="C508" s="52">
        <f t="array" ref="C508">SUMPRODUCT('Distance Matrix_ex'!$B243:$T243,TRANSPOSE('Entry capacity'!C$12:C$30))/(SUM('Entry capacity'!$C$12:$C$30)-IFERROR(VLOOKUP($A508,'Entry capacity'!$A$12:$I$30,3,FALSE),0))</f>
        <v>672.48725591883056</v>
      </c>
      <c r="D508" s="52">
        <f t="array" ref="D508">SUMPRODUCT('Distance Matrix_ex'!$B243:$T243,TRANSPOSE('Entry capacity'!D$12:D$30))/(SUM('Entry capacity'!$D$12:$D$30)-IFERROR(VLOOKUP($A508,'Entry capacity'!$A$12:$I$30,4,FALSE),0))</f>
        <v>678.83516007334504</v>
      </c>
      <c r="E508" s="52">
        <f t="array" ref="E508">SUMPRODUCT('Distance Matrix_ex'!$B243:$T243,TRANSPOSE('Entry capacity'!E$12:E$30))/(SUM('Entry capacity'!$E$12:$E$30)-IFERROR(VLOOKUP($A508,'Entry capacity'!$A$12:$I$30,5,FALSE),0))</f>
        <v>686.33571300228425</v>
      </c>
      <c r="F508" s="52">
        <f t="array" ref="F508">SUMPRODUCT('Distance Matrix_ex'!$B243:$T243,TRANSPOSE('Entry capacity'!F$12:F$30))/(SUM('Entry capacity'!$F$12:$F$30)-IFERROR(VLOOKUP($A508,'Entry capacity'!$A$12:$I$30,6,FALSE),0))</f>
        <v>694.14648934226545</v>
      </c>
      <c r="G508" s="52">
        <f t="array" ref="G508">SUMPRODUCT('Distance Matrix_ex'!$B243:$T243,TRANSPOSE('Entry capacity'!G$12:G$30))/(SUM('Entry capacity'!$G$12:$G$30)-IFERROR(VLOOKUP($A508,'Entry capacity'!$A$12:$I$30,7,FALSE),0))</f>
        <v>695.36581317482853</v>
      </c>
      <c r="H508" s="52">
        <f t="array" ref="H508">SUMPRODUCT('Distance Matrix_ex'!$B243:$T243,TRANSPOSE('Entry capacity'!H$12:H$30))/(SUM('Entry capacity'!$H$12:$H$30)-IFERROR(VLOOKUP($A508,'Entry capacity'!$A$12:$I$30,8,FALSE),0))</f>
        <v>694.05112889597876</v>
      </c>
      <c r="I508" s="57">
        <f t="array" ref="I508">SUMPRODUCT('Distance Matrix_ex'!$B243:$T243,TRANSPOSE('Entry capacity'!I$12:I$30))/(SUM('Entry capacity'!$I$12:$I$30)-IFERROR(VLOOKUP($A508,'Entry capacity'!$A$12:$I$30,9,FALSE),0))</f>
        <v>691.50699323448168</v>
      </c>
    </row>
    <row r="509" spans="1:9" s="5" customFormat="1" ht="15" customHeight="1" x14ac:dyDescent="0.25">
      <c r="A509" s="46" t="str">
        <f t="shared" ref="A509:B509" si="233">A244</f>
        <v>P06_Peñafiel</v>
      </c>
      <c r="B509" s="4" t="str">
        <f t="shared" si="233"/>
        <v>Salida Nacional / National exit</v>
      </c>
      <c r="C509" s="52">
        <f t="array" ref="C509">SUMPRODUCT('Distance Matrix_ex'!$B244:$T244,TRANSPOSE('Entry capacity'!C$12:C$30))/(SUM('Entry capacity'!$C$12:$C$30)-IFERROR(VLOOKUP($A509,'Entry capacity'!$A$12:$I$30,3,FALSE),0))</f>
        <v>639.65907070940204</v>
      </c>
      <c r="D509" s="52">
        <f t="array" ref="D509">SUMPRODUCT('Distance Matrix_ex'!$B244:$T244,TRANSPOSE('Entry capacity'!D$12:D$30))/(SUM('Entry capacity'!$D$12:$D$30)-IFERROR(VLOOKUP($A509,'Entry capacity'!$A$12:$I$30,4,FALSE),0))</f>
        <v>646.10661147945848</v>
      </c>
      <c r="E509" s="52">
        <f t="array" ref="E509">SUMPRODUCT('Distance Matrix_ex'!$B244:$T244,TRANSPOSE('Entry capacity'!E$12:E$30))/(SUM('Entry capacity'!$E$12:$E$30)-IFERROR(VLOOKUP($A509,'Entry capacity'!$A$12:$I$30,5,FALSE),0))</f>
        <v>653.70288770381592</v>
      </c>
      <c r="F509" s="52">
        <f t="array" ref="F509">SUMPRODUCT('Distance Matrix_ex'!$B244:$T244,TRANSPOSE('Entry capacity'!F$12:F$30))/(SUM('Entry capacity'!$F$12:$F$30)-IFERROR(VLOOKUP($A509,'Entry capacity'!$A$12:$I$30,6,FALSE),0))</f>
        <v>661.60219751855266</v>
      </c>
      <c r="G509" s="52">
        <f t="array" ref="G509">SUMPRODUCT('Distance Matrix_ex'!$B244:$T244,TRANSPOSE('Entry capacity'!G$12:G$30))/(SUM('Entry capacity'!$G$12:$G$30)-IFERROR(VLOOKUP($A509,'Entry capacity'!$A$12:$I$30,7,FALSE),0))</f>
        <v>662.81319434193881</v>
      </c>
      <c r="H509" s="52">
        <f t="array" ref="H509">SUMPRODUCT('Distance Matrix_ex'!$B244:$T244,TRANSPOSE('Entry capacity'!H$12:H$30))/(SUM('Entry capacity'!$H$12:$H$30)-IFERROR(VLOOKUP($A509,'Entry capacity'!$A$12:$I$30,8,FALSE),0))</f>
        <v>661.4323862208355</v>
      </c>
      <c r="I509" s="57">
        <f t="array" ref="I509">SUMPRODUCT('Distance Matrix_ex'!$B244:$T244,TRANSPOSE('Entry capacity'!I$12:I$30))/(SUM('Entry capacity'!$I$12:$I$30)-IFERROR(VLOOKUP($A509,'Entry capacity'!$A$12:$I$30,9,FALSE),0))</f>
        <v>658.75278457053901</v>
      </c>
    </row>
    <row r="510" spans="1:9" s="5" customFormat="1" ht="15" customHeight="1" x14ac:dyDescent="0.25">
      <c r="A510" s="46" t="str">
        <f t="shared" ref="A510:B510" si="234">A245</f>
        <v>Q03B_Brihuega</v>
      </c>
      <c r="B510" s="4" t="str">
        <f t="shared" si="234"/>
        <v>Salida Nacional / National exit</v>
      </c>
      <c r="C510" s="52">
        <f t="array" ref="C510">SUMPRODUCT('Distance Matrix_ex'!$B245:$T245,TRANSPOSE('Entry capacity'!C$12:C$30))/(SUM('Entry capacity'!$C$12:$C$30)-IFERROR(VLOOKUP($A510,'Entry capacity'!$A$12:$I$30,3,FALSE),0))</f>
        <v>599.90896869958021</v>
      </c>
      <c r="D510" s="52">
        <f t="array" ref="D510">SUMPRODUCT('Distance Matrix_ex'!$B245:$T245,TRANSPOSE('Entry capacity'!D$12:D$30))/(SUM('Entry capacity'!$D$12:$D$30)-IFERROR(VLOOKUP($A510,'Entry capacity'!$A$12:$I$30,4,FALSE),0))</f>
        <v>602.22709020187642</v>
      </c>
      <c r="E510" s="52">
        <f t="array" ref="E510">SUMPRODUCT('Distance Matrix_ex'!$B245:$T245,TRANSPOSE('Entry capacity'!E$12:E$30))/(SUM('Entry capacity'!$E$12:$E$30)-IFERROR(VLOOKUP($A510,'Entry capacity'!$A$12:$I$30,5,FALSE),0))</f>
        <v>604.14765369383042</v>
      </c>
      <c r="F510" s="52">
        <f t="array" ref="F510">SUMPRODUCT('Distance Matrix_ex'!$B245:$T245,TRANSPOSE('Entry capacity'!F$12:F$30))/(SUM('Entry capacity'!$F$12:$F$30)-IFERROR(VLOOKUP($A510,'Entry capacity'!$A$12:$I$30,6,FALSE),0))</f>
        <v>606.18392568260401</v>
      </c>
      <c r="G510" s="52">
        <f t="array" ref="G510">SUMPRODUCT('Distance Matrix_ex'!$B245:$T245,TRANSPOSE('Entry capacity'!G$12:G$30))/(SUM('Entry capacity'!$G$12:$G$30)-IFERROR(VLOOKUP($A510,'Entry capacity'!$A$12:$I$30,7,FALSE),0))</f>
        <v>605.87900574247533</v>
      </c>
      <c r="H510" s="52">
        <f t="array" ref="H510">SUMPRODUCT('Distance Matrix_ex'!$B245:$T245,TRANSPOSE('Entry capacity'!H$12:H$30))/(SUM('Entry capacity'!$H$12:$H$30)-IFERROR(VLOOKUP($A510,'Entry capacity'!$A$12:$I$30,8,FALSE),0))</f>
        <v>604.28356756647702</v>
      </c>
      <c r="I510" s="57">
        <f t="array" ref="I510">SUMPRODUCT('Distance Matrix_ex'!$B245:$T245,TRANSPOSE('Entry capacity'!I$12:I$30))/(SUM('Entry capacity'!$I$12:$I$30)-IFERROR(VLOOKUP($A510,'Entry capacity'!$A$12:$I$30,9,FALSE),0))</f>
        <v>601.10703368335396</v>
      </c>
    </row>
    <row r="511" spans="1:9" s="5" customFormat="1" ht="15" customHeight="1" x14ac:dyDescent="0.25">
      <c r="A511" s="46" t="str">
        <f t="shared" ref="A511:B511" si="235">A246</f>
        <v>Ribadeo</v>
      </c>
      <c r="B511" s="4" t="str">
        <f t="shared" si="235"/>
        <v>Salida Nacional / National exit</v>
      </c>
      <c r="C511" s="52">
        <f t="array" ref="C511">SUMPRODUCT('Distance Matrix_ex'!$B246:$T246,TRANSPOSE('Entry capacity'!C$12:C$30))/(SUM('Entry capacity'!$C$12:$C$30)-IFERROR(VLOOKUP($A511,'Entry capacity'!$A$12:$I$30,3,FALSE),0))</f>
        <v>1030.9014420764097</v>
      </c>
      <c r="D511" s="52">
        <f t="array" ref="D511">SUMPRODUCT('Distance Matrix_ex'!$B246:$T246,TRANSPOSE('Entry capacity'!D$12:D$30))/(SUM('Entry capacity'!$D$12:$D$30)-IFERROR(VLOOKUP($A511,'Entry capacity'!$A$12:$I$30,4,FALSE),0))</f>
        <v>1037.784170533952</v>
      </c>
      <c r="E511" s="52">
        <f t="array" ref="E511">SUMPRODUCT('Distance Matrix_ex'!$B246:$T246,TRANSPOSE('Entry capacity'!E$12:E$30))/(SUM('Entry capacity'!$E$12:$E$30)-IFERROR(VLOOKUP($A511,'Entry capacity'!$A$12:$I$30,5,FALSE),0))</f>
        <v>1046.7768702246653</v>
      </c>
      <c r="F511" s="52">
        <f t="array" ref="F511">SUMPRODUCT('Distance Matrix_ex'!$B246:$T246,TRANSPOSE('Entry capacity'!F$12:F$30))/(SUM('Entry capacity'!$F$12:$F$30)-IFERROR(VLOOKUP($A511,'Entry capacity'!$A$12:$I$30,6,FALSE),0))</f>
        <v>1056.4453259907307</v>
      </c>
      <c r="G511" s="52">
        <f t="array" ref="G511">SUMPRODUCT('Distance Matrix_ex'!$B246:$T246,TRANSPOSE('Entry capacity'!G$12:G$30))/(SUM('Entry capacity'!$G$12:$G$30)-IFERROR(VLOOKUP($A511,'Entry capacity'!$A$12:$I$30,7,FALSE),0))</f>
        <v>1058.7615951998318</v>
      </c>
      <c r="H511" s="52">
        <f t="array" ref="H511">SUMPRODUCT('Distance Matrix_ex'!$B246:$T246,TRANSPOSE('Entry capacity'!H$12:H$30))/(SUM('Entry capacity'!$H$12:$H$30)-IFERROR(VLOOKUP($A511,'Entry capacity'!$A$12:$I$30,8,FALSE),0))</f>
        <v>1058.9455581396635</v>
      </c>
      <c r="I511" s="57">
        <f t="array" ref="I511">SUMPRODUCT('Distance Matrix_ex'!$B246:$T246,TRANSPOSE('Entry capacity'!I$12:I$30))/(SUM('Entry capacity'!$I$12:$I$30)-IFERROR(VLOOKUP($A511,'Entry capacity'!$A$12:$I$30,9,FALSE),0))</f>
        <v>1059.5393077610479</v>
      </c>
    </row>
    <row r="512" spans="1:9" s="5" customFormat="1" ht="15" customHeight="1" x14ac:dyDescent="0.25">
      <c r="A512" s="46" t="str">
        <f t="shared" ref="A512:B512" si="236">A247</f>
        <v>RibaRojaTuria</v>
      </c>
      <c r="B512" s="4" t="str">
        <f t="shared" si="236"/>
        <v>Salida Nacional / National exit</v>
      </c>
      <c r="C512" s="52">
        <f t="array" ref="C512">SUMPRODUCT('Distance Matrix_ex'!$B247:$T247,TRANSPOSE('Entry capacity'!C$12:C$30))/(SUM('Entry capacity'!$C$12:$C$30)-IFERROR(VLOOKUP($A512,'Entry capacity'!$A$12:$I$30,3,FALSE),0))</f>
        <v>604.96551666228379</v>
      </c>
      <c r="D512" s="52">
        <f t="array" ref="D512">SUMPRODUCT('Distance Matrix_ex'!$B247:$T247,TRANSPOSE('Entry capacity'!D$12:D$30))/(SUM('Entry capacity'!$D$12:$D$30)-IFERROR(VLOOKUP($A512,'Entry capacity'!$A$12:$I$30,4,FALSE),0))</f>
        <v>595.20270896100305</v>
      </c>
      <c r="E512" s="52">
        <f t="array" ref="E512">SUMPRODUCT('Distance Matrix_ex'!$B247:$T247,TRANSPOSE('Entry capacity'!E$12:E$30))/(SUM('Entry capacity'!$E$12:$E$30)-IFERROR(VLOOKUP($A512,'Entry capacity'!$A$12:$I$30,5,FALSE),0))</f>
        <v>583.48422846424637</v>
      </c>
      <c r="F512" s="52">
        <f t="array" ref="F512">SUMPRODUCT('Distance Matrix_ex'!$B247:$T247,TRANSPOSE('Entry capacity'!F$12:F$30))/(SUM('Entry capacity'!$F$12:$F$30)-IFERROR(VLOOKUP($A512,'Entry capacity'!$A$12:$I$30,6,FALSE),0))</f>
        <v>572.41480257910882</v>
      </c>
      <c r="G512" s="52">
        <f t="array" ref="G512">SUMPRODUCT('Distance Matrix_ex'!$B247:$T247,TRANSPOSE('Entry capacity'!G$12:G$30))/(SUM('Entry capacity'!$G$12:$G$30)-IFERROR(VLOOKUP($A512,'Entry capacity'!$A$12:$I$30,7,FALSE),0))</f>
        <v>571.04924078015267</v>
      </c>
      <c r="H512" s="52">
        <f t="array" ref="H512">SUMPRODUCT('Distance Matrix_ex'!$B247:$T247,TRANSPOSE('Entry capacity'!H$12:H$30))/(SUM('Entry capacity'!$H$12:$H$30)-IFERROR(VLOOKUP($A512,'Entry capacity'!$A$12:$I$30,8,FALSE),0))</f>
        <v>574.26109263732258</v>
      </c>
      <c r="I512" s="57">
        <f t="array" ref="I512">SUMPRODUCT('Distance Matrix_ex'!$B247:$T247,TRANSPOSE('Entry capacity'!I$12:I$30))/(SUM('Entry capacity'!$I$12:$I$30)-IFERROR(VLOOKUP($A512,'Entry capacity'!$A$12:$I$30,9,FALSE),0))</f>
        <v>580.9310647535375</v>
      </c>
    </row>
    <row r="513" spans="1:9" s="5" customFormat="1" ht="15" customHeight="1" x14ac:dyDescent="0.25">
      <c r="A513" s="46" t="str">
        <f t="shared" ref="A513:B513" si="237">A248</f>
        <v>Sant Adria del Besos</v>
      </c>
      <c r="B513" s="4" t="str">
        <f t="shared" si="237"/>
        <v>Salida Nacional / National exit</v>
      </c>
      <c r="C513" s="52">
        <f t="array" ref="C513">SUMPRODUCT('Distance Matrix_ex'!$B248:$T248,TRANSPOSE('Entry capacity'!C$12:C$30))/(SUM('Entry capacity'!$C$12:$C$30)-IFERROR(VLOOKUP($A513,'Entry capacity'!$A$12:$I$30,3,FALSE),0))</f>
        <v>738.38521993270365</v>
      </c>
      <c r="D513" s="52">
        <f t="array" ref="D513">SUMPRODUCT('Distance Matrix_ex'!$B248:$T248,TRANSPOSE('Entry capacity'!D$12:D$30))/(SUM('Entry capacity'!$D$12:$D$30)-IFERROR(VLOOKUP($A513,'Entry capacity'!$A$12:$I$30,4,FALSE),0))</f>
        <v>732.61703114148122</v>
      </c>
      <c r="E513" s="52">
        <f t="array" ref="E513">SUMPRODUCT('Distance Matrix_ex'!$B248:$T248,TRANSPOSE('Entry capacity'!E$12:E$30))/(SUM('Entry capacity'!$E$12:$E$30)-IFERROR(VLOOKUP($A513,'Entry capacity'!$A$12:$I$30,5,FALSE),0))</f>
        <v>727.23016147593614</v>
      </c>
      <c r="F513" s="52">
        <f t="array" ref="F513">SUMPRODUCT('Distance Matrix_ex'!$B248:$T248,TRANSPOSE('Entry capacity'!F$12:F$30))/(SUM('Entry capacity'!$F$12:$F$30)-IFERROR(VLOOKUP($A513,'Entry capacity'!$A$12:$I$30,6,FALSE),0))</f>
        <v>723.31096792616711</v>
      </c>
      <c r="G513" s="52">
        <f t="array" ref="G513">SUMPRODUCT('Distance Matrix_ex'!$B248:$T248,TRANSPOSE('Entry capacity'!G$12:G$30))/(SUM('Entry capacity'!$G$12:$G$30)-IFERROR(VLOOKUP($A513,'Entry capacity'!$A$12:$I$30,7,FALSE),0))</f>
        <v>724.56791573391888</v>
      </c>
      <c r="H513" s="52">
        <f t="array" ref="H513">SUMPRODUCT('Distance Matrix_ex'!$B248:$T248,TRANSPOSE('Entry capacity'!H$12:H$30))/(SUM('Entry capacity'!$H$12:$H$30)-IFERROR(VLOOKUP($A513,'Entry capacity'!$A$12:$I$30,8,FALSE),0))</f>
        <v>729.95183778250737</v>
      </c>
      <c r="I513" s="57">
        <f t="array" ref="I513">SUMPRODUCT('Distance Matrix_ex'!$B248:$T248,TRANSPOSE('Entry capacity'!I$12:I$30))/(SUM('Entry capacity'!$I$12:$I$30)-IFERROR(VLOOKUP($A513,'Entry capacity'!$A$12:$I$30,9,FALSE),0))</f>
        <v>741.26531344164528</v>
      </c>
    </row>
    <row r="514" spans="1:9" s="5" customFormat="1" ht="15" customHeight="1" x14ac:dyDescent="0.25">
      <c r="A514" s="46" t="str">
        <f t="shared" ref="A514:B514" si="238">A249</f>
        <v>Sto.Tome</v>
      </c>
      <c r="B514" s="4" t="str">
        <f t="shared" si="238"/>
        <v>Salida Nacional / National exit</v>
      </c>
      <c r="C514" s="52">
        <f t="array" ref="C514">SUMPRODUCT('Distance Matrix_ex'!$B249:$T249,TRANSPOSE('Entry capacity'!C$12:C$30))/(SUM('Entry capacity'!$C$12:$C$30)-IFERROR(VLOOKUP($A514,'Entry capacity'!$A$12:$I$30,3,FALSE),0))</f>
        <v>603.97606201926294</v>
      </c>
      <c r="D514" s="52">
        <f t="array" ref="D514">SUMPRODUCT('Distance Matrix_ex'!$B249:$T249,TRANSPOSE('Entry capacity'!D$12:D$30))/(SUM('Entry capacity'!$D$12:$D$30)-IFERROR(VLOOKUP($A514,'Entry capacity'!$A$12:$I$30,4,FALSE),0))</f>
        <v>609.1058501814183</v>
      </c>
      <c r="E514" s="52">
        <f t="array" ref="E514">SUMPRODUCT('Distance Matrix_ex'!$B249:$T249,TRANSPOSE('Entry capacity'!E$12:E$30))/(SUM('Entry capacity'!$E$12:$E$30)-IFERROR(VLOOKUP($A514,'Entry capacity'!$A$12:$I$30,5,FALSE),0))</f>
        <v>614.91869589047303</v>
      </c>
      <c r="F514" s="52">
        <f t="array" ref="F514">SUMPRODUCT('Distance Matrix_ex'!$B249:$T249,TRANSPOSE('Entry capacity'!F$12:F$30))/(SUM('Entry capacity'!$F$12:$F$30)-IFERROR(VLOOKUP($A514,'Entry capacity'!$A$12:$I$30,6,FALSE),0))</f>
        <v>620.91707260522435</v>
      </c>
      <c r="G514" s="52">
        <f t="array" ref="G514">SUMPRODUCT('Distance Matrix_ex'!$B249:$T249,TRANSPOSE('Entry capacity'!G$12:G$30))/(SUM('Entry capacity'!$G$12:$G$30)-IFERROR(VLOOKUP($A514,'Entry capacity'!$A$12:$I$30,7,FALSE),0))</f>
        <v>621.63507983104967</v>
      </c>
      <c r="H514" s="52">
        <f t="array" ref="H514">SUMPRODUCT('Distance Matrix_ex'!$B249:$T249,TRANSPOSE('Entry capacity'!H$12:H$30))/(SUM('Entry capacity'!$H$12:$H$30)-IFERROR(VLOOKUP($A514,'Entry capacity'!$A$12:$I$30,8,FALSE),0))</f>
        <v>620.149913711404</v>
      </c>
      <c r="I514" s="57">
        <f t="array" ref="I514">SUMPRODUCT('Distance Matrix_ex'!$B249:$T249,TRANSPOSE('Entry capacity'!I$12:I$30))/(SUM('Entry capacity'!$I$12:$I$30)-IFERROR(VLOOKUP($A514,'Entry capacity'!$A$12:$I$30,9,FALSE),0))</f>
        <v>617.22105418314959</v>
      </c>
    </row>
    <row r="515" spans="1:9" s="5" customFormat="1" ht="15" customHeight="1" x14ac:dyDescent="0.25">
      <c r="A515" s="46" t="str">
        <f t="shared" ref="A515:B515" si="239">A250</f>
        <v>Torrejón de Velasco</v>
      </c>
      <c r="B515" s="4" t="str">
        <f t="shared" si="239"/>
        <v>Salida Nacional / National exit</v>
      </c>
      <c r="C515" s="52">
        <f t="array" ref="C515">SUMPRODUCT('Distance Matrix_ex'!$B250:$T250,TRANSPOSE('Entry capacity'!C$12:C$30))/(SUM('Entry capacity'!$C$12:$C$30)-IFERROR(VLOOKUP($A515,'Entry capacity'!$A$12:$I$30,3,FALSE),0))</f>
        <v>600.59324585587422</v>
      </c>
      <c r="D515" s="52">
        <f t="array" ref="D515">SUMPRODUCT('Distance Matrix_ex'!$B250:$T250,TRANSPOSE('Entry capacity'!D$12:D$30))/(SUM('Entry capacity'!$D$12:$D$30)-IFERROR(VLOOKUP($A515,'Entry capacity'!$A$12:$I$30,4,FALSE),0))</f>
        <v>603.0041118724705</v>
      </c>
      <c r="E515" s="52">
        <f t="array" ref="E515">SUMPRODUCT('Distance Matrix_ex'!$B250:$T250,TRANSPOSE('Entry capacity'!E$12:E$30))/(SUM('Entry capacity'!$E$12:$E$30)-IFERROR(VLOOKUP($A515,'Entry capacity'!$A$12:$I$30,5,FALSE),0))</f>
        <v>605.22407527350163</v>
      </c>
      <c r="F515" s="52">
        <f t="array" ref="F515">SUMPRODUCT('Distance Matrix_ex'!$B250:$T250,TRANSPOSE('Entry capacity'!F$12:F$30))/(SUM('Entry capacity'!$F$12:$F$30)-IFERROR(VLOOKUP($A515,'Entry capacity'!$A$12:$I$30,6,FALSE),0))</f>
        <v>607.37184632699882</v>
      </c>
      <c r="G515" s="52">
        <f t="array" ref="G515">SUMPRODUCT('Distance Matrix_ex'!$B250:$T250,TRANSPOSE('Entry capacity'!G$12:G$30))/(SUM('Entry capacity'!$G$12:$G$30)-IFERROR(VLOOKUP($A515,'Entry capacity'!$A$12:$I$30,7,FALSE),0))</f>
        <v>607.14325210095035</v>
      </c>
      <c r="H515" s="52">
        <f t="array" ref="H515">SUMPRODUCT('Distance Matrix_ex'!$B250:$T250,TRANSPOSE('Entry capacity'!H$12:H$30))/(SUM('Entry capacity'!$H$12:$H$30)-IFERROR(VLOOKUP($A515,'Entry capacity'!$A$12:$I$30,8,FALSE),0))</f>
        <v>605.54193877840896</v>
      </c>
      <c r="I515" s="57">
        <f t="array" ref="I515">SUMPRODUCT('Distance Matrix_ex'!$B250:$T250,TRANSPOSE('Entry capacity'!I$12:I$30))/(SUM('Entry capacity'!$I$12:$I$30)-IFERROR(VLOOKUP($A515,'Entry capacity'!$A$12:$I$30,9,FALSE),0))</f>
        <v>602.29382966862545</v>
      </c>
    </row>
    <row r="516" spans="1:9" s="5" customFormat="1" ht="15" customHeight="1" x14ac:dyDescent="0.25">
      <c r="A516" s="46" t="str">
        <f t="shared" ref="A516:B516" si="240">A251</f>
        <v>Totana15.31.3A</v>
      </c>
      <c r="B516" s="4" t="str">
        <f t="shared" si="240"/>
        <v>Salida Nacional / National exit</v>
      </c>
      <c r="C516" s="52">
        <f t="array" ref="C516">SUMPRODUCT('Distance Matrix_ex'!$B251:$T251,TRANSPOSE('Entry capacity'!C$12:C$30))/(SUM('Entry capacity'!$C$12:$C$30)-IFERROR(VLOOKUP($A516,'Entry capacity'!$A$12:$I$30,3,FALSE),0))</f>
        <v>691.13193873886758</v>
      </c>
      <c r="D516" s="52">
        <f t="array" ref="D516">SUMPRODUCT('Distance Matrix_ex'!$B251:$T251,TRANSPOSE('Entry capacity'!D$12:D$30))/(SUM('Entry capacity'!$D$12:$D$30)-IFERROR(VLOOKUP($A516,'Entry capacity'!$A$12:$I$30,4,FALSE),0))</f>
        <v>676.98188497018589</v>
      </c>
      <c r="E516" s="52">
        <f t="array" ref="E516">SUMPRODUCT('Distance Matrix_ex'!$B251:$T251,TRANSPOSE('Entry capacity'!E$12:E$30))/(SUM('Entry capacity'!$E$12:$E$30)-IFERROR(VLOOKUP($A516,'Entry capacity'!$A$12:$I$30,5,FALSE),0))</f>
        <v>658.64353559707422</v>
      </c>
      <c r="F516" s="52">
        <f t="array" ref="F516">SUMPRODUCT('Distance Matrix_ex'!$B251:$T251,TRANSPOSE('Entry capacity'!F$12:F$30))/(SUM('Entry capacity'!$F$12:$F$30)-IFERROR(VLOOKUP($A516,'Entry capacity'!$A$12:$I$30,6,FALSE),0))</f>
        <v>640.12126095227256</v>
      </c>
      <c r="G516" s="52">
        <f t="array" ref="G516">SUMPRODUCT('Distance Matrix_ex'!$B251:$T251,TRANSPOSE('Entry capacity'!G$12:G$30))/(SUM('Entry capacity'!$G$12:$G$30)-IFERROR(VLOOKUP($A516,'Entry capacity'!$A$12:$I$30,7,FALSE),0))</f>
        <v>636.22199741585803</v>
      </c>
      <c r="H516" s="52">
        <f t="array" ref="H516">SUMPRODUCT('Distance Matrix_ex'!$B251:$T251,TRANSPOSE('Entry capacity'!H$12:H$30))/(SUM('Entry capacity'!$H$12:$H$30)-IFERROR(VLOOKUP($A516,'Entry capacity'!$A$12:$I$30,8,FALSE),0))</f>
        <v>637.58930807786089</v>
      </c>
      <c r="I516" s="57">
        <f t="array" ref="I516">SUMPRODUCT('Distance Matrix_ex'!$B251:$T251,TRANSPOSE('Entry capacity'!I$12:I$30))/(SUM('Entry capacity'!$I$12:$I$30)-IFERROR(VLOOKUP($A516,'Entry capacity'!$A$12:$I$30,9,FALSE),0))</f>
        <v>640.27097582718989</v>
      </c>
    </row>
    <row r="517" spans="1:9" s="5" customFormat="1" ht="15" customHeight="1" x14ac:dyDescent="0.25">
      <c r="A517" s="46" t="str">
        <f t="shared" ref="A517:B517" si="241">A252</f>
        <v>ValvulaSansoain</v>
      </c>
      <c r="B517" s="4" t="str">
        <f t="shared" si="241"/>
        <v>Salida Nacional / National exit</v>
      </c>
      <c r="C517" s="52">
        <f t="array" ref="C517">SUMPRODUCT('Distance Matrix_ex'!$B252:$T252,TRANSPOSE('Entry capacity'!C$12:C$30))/(SUM('Entry capacity'!$C$12:$C$30)-IFERROR(VLOOKUP($A517,'Entry capacity'!$A$12:$I$30,3,FALSE),0))</f>
        <v>650.65648518655178</v>
      </c>
      <c r="D517" s="52">
        <f t="array" ref="D517">SUMPRODUCT('Distance Matrix_ex'!$B252:$T252,TRANSPOSE('Entry capacity'!D$12:D$30))/(SUM('Entry capacity'!$D$12:$D$30)-IFERROR(VLOOKUP($A517,'Entry capacity'!$A$12:$I$30,4,FALSE),0))</f>
        <v>656.8339685596992</v>
      </c>
      <c r="E517" s="52">
        <f t="array" ref="E517">SUMPRODUCT('Distance Matrix_ex'!$B252:$T252,TRANSPOSE('Entry capacity'!E$12:E$30))/(SUM('Entry capacity'!$E$12:$E$30)-IFERROR(VLOOKUP($A517,'Entry capacity'!$A$12:$I$30,5,FALSE),0))</f>
        <v>664.23822367964169</v>
      </c>
      <c r="F517" s="52">
        <f t="array" ref="F517">SUMPRODUCT('Distance Matrix_ex'!$B252:$T252,TRANSPOSE('Entry capacity'!F$12:F$30))/(SUM('Entry capacity'!$F$12:$F$30)-IFERROR(VLOOKUP($A517,'Entry capacity'!$A$12:$I$30,6,FALSE),0))</f>
        <v>672.32118609701104</v>
      </c>
      <c r="G517" s="52">
        <f t="array" ref="G517">SUMPRODUCT('Distance Matrix_ex'!$B252:$T252,TRANSPOSE('Entry capacity'!G$12:G$30))/(SUM('Entry capacity'!$G$12:$G$30)-IFERROR(VLOOKUP($A517,'Entry capacity'!$A$12:$I$30,7,FALSE),0))</f>
        <v>673.83102591650584</v>
      </c>
      <c r="H517" s="52">
        <f t="array" ref="H517">SUMPRODUCT('Distance Matrix_ex'!$B252:$T252,TRANSPOSE('Entry capacity'!H$12:H$30))/(SUM('Entry capacity'!$H$12:$H$30)-IFERROR(VLOOKUP($A517,'Entry capacity'!$A$12:$I$30,8,FALSE),0))</f>
        <v>673.17700332832112</v>
      </c>
      <c r="I517" s="57">
        <f t="array" ref="I517">SUMPRODUCT('Distance Matrix_ex'!$B252:$T252,TRANSPOSE('Entry capacity'!I$12:I$30))/(SUM('Entry capacity'!$I$12:$I$30)-IFERROR(VLOOKUP($A517,'Entry capacity'!$A$12:$I$30,9,FALSE),0))</f>
        <v>672.08174043835152</v>
      </c>
    </row>
    <row r="518" spans="1:9" s="5" customFormat="1" ht="15" customHeight="1" x14ac:dyDescent="0.25">
      <c r="A518" s="46" t="str">
        <f t="shared" ref="A518:B518" si="242">A253</f>
        <v>Villamayor</v>
      </c>
      <c r="B518" s="4" t="str">
        <f t="shared" si="242"/>
        <v>Salida Nacional / National exit</v>
      </c>
      <c r="C518" s="52">
        <f t="array" ref="C518">SUMPRODUCT('Distance Matrix_ex'!$B253:$T253,TRANSPOSE('Entry capacity'!C$12:C$30))/(SUM('Entry capacity'!$C$12:$C$30)-IFERROR(VLOOKUP($A518,'Entry capacity'!$A$12:$I$30,3,FALSE),0))</f>
        <v>605.35621357561354</v>
      </c>
      <c r="D518" s="52">
        <f t="array" ref="D518">SUMPRODUCT('Distance Matrix_ex'!$B253:$T253,TRANSPOSE('Entry capacity'!D$12:D$30))/(SUM('Entry capacity'!$D$12:$D$30)-IFERROR(VLOOKUP($A518,'Entry capacity'!$A$12:$I$30,4,FALSE),0))</f>
        <v>612.70830845278874</v>
      </c>
      <c r="E518" s="52">
        <f t="array" ref="E518">SUMPRODUCT('Distance Matrix_ex'!$B253:$T253,TRANSPOSE('Entry capacity'!E$12:E$30))/(SUM('Entry capacity'!$E$12:$E$30)-IFERROR(VLOOKUP($A518,'Entry capacity'!$A$12:$I$30,5,FALSE),0))</f>
        <v>621.61206236657256</v>
      </c>
      <c r="F518" s="52">
        <f t="array" ref="F518">SUMPRODUCT('Distance Matrix_ex'!$B253:$T253,TRANSPOSE('Entry capacity'!F$12:F$30))/(SUM('Entry capacity'!$F$12:$F$30)-IFERROR(VLOOKUP($A518,'Entry capacity'!$A$12:$I$30,6,FALSE),0))</f>
        <v>630.96262221819291</v>
      </c>
      <c r="G518" s="52">
        <f t="array" ref="G518">SUMPRODUCT('Distance Matrix_ex'!$B253:$T253,TRANSPOSE('Entry capacity'!G$12:G$30))/(SUM('Entry capacity'!$G$12:$G$30)-IFERROR(VLOOKUP($A518,'Entry capacity'!$A$12:$I$30,7,FALSE),0))</f>
        <v>632.62647299419723</v>
      </c>
      <c r="H518" s="52">
        <f t="array" ref="H518">SUMPRODUCT('Distance Matrix_ex'!$B253:$T253,TRANSPOSE('Entry capacity'!H$12:H$30))/(SUM('Entry capacity'!$H$12:$H$30)-IFERROR(VLOOKUP($A518,'Entry capacity'!$A$12:$I$30,8,FALSE),0))</f>
        <v>631.51177821184967</v>
      </c>
      <c r="I518" s="57">
        <f t="array" ref="I518">SUMPRODUCT('Distance Matrix_ex'!$B253:$T253,TRANSPOSE('Entry capacity'!I$12:I$30))/(SUM('Entry capacity'!$I$12:$I$30)-IFERROR(VLOOKUP($A518,'Entry capacity'!$A$12:$I$30,9,FALSE),0))</f>
        <v>629.41539210730775</v>
      </c>
    </row>
    <row r="519" spans="1:9" s="5" customFormat="1" ht="15" customHeight="1" x14ac:dyDescent="0.25">
      <c r="A519" s="46" t="str">
        <f t="shared" ref="A519:B519" si="243">A254</f>
        <v>Villareal Norte</v>
      </c>
      <c r="B519" s="4" t="str">
        <f t="shared" si="243"/>
        <v>Salida Nacional / National exit</v>
      </c>
      <c r="C519" s="52">
        <f t="array" ref="C519">SUMPRODUCT('Distance Matrix_ex'!$B254:$T254,TRANSPOSE('Entry capacity'!C$12:C$30))/(SUM('Entry capacity'!$C$12:$C$30)-IFERROR(VLOOKUP($A519,'Entry capacity'!$A$12:$I$30,3,FALSE),0))</f>
        <v>605.35096655580958</v>
      </c>
      <c r="D519" s="52">
        <f t="array" ref="D519">SUMPRODUCT('Distance Matrix_ex'!$B254:$T254,TRANSPOSE('Entry capacity'!D$12:D$30))/(SUM('Entry capacity'!$D$12:$D$30)-IFERROR(VLOOKUP($A519,'Entry capacity'!$A$12:$I$30,4,FALSE),0))</f>
        <v>597.15993438004807</v>
      </c>
      <c r="E519" s="52">
        <f t="array" ref="E519">SUMPRODUCT('Distance Matrix_ex'!$B254:$T254,TRANSPOSE('Entry capacity'!E$12:E$30))/(SUM('Entry capacity'!$E$12:$E$30)-IFERROR(VLOOKUP($A519,'Entry capacity'!$A$12:$I$30,5,FALSE),0))</f>
        <v>587.6521842183306</v>
      </c>
      <c r="F519" s="52">
        <f t="array" ref="F519">SUMPRODUCT('Distance Matrix_ex'!$B254:$T254,TRANSPOSE('Entry capacity'!F$12:F$30))/(SUM('Entry capacity'!$F$12:$F$30)-IFERROR(VLOOKUP($A519,'Entry capacity'!$A$12:$I$30,6,FALSE),0))</f>
        <v>578.99382474800927</v>
      </c>
      <c r="G519" s="52">
        <f t="array" ref="G519">SUMPRODUCT('Distance Matrix_ex'!$B254:$T254,TRANSPOSE('Entry capacity'!G$12:G$30))/(SUM('Entry capacity'!$G$12:$G$30)-IFERROR(VLOOKUP($A519,'Entry capacity'!$A$12:$I$30,7,FALSE),0))</f>
        <v>578.32919281390377</v>
      </c>
      <c r="H519" s="52">
        <f t="array" ref="H519">SUMPRODUCT('Distance Matrix_ex'!$B254:$T254,TRANSPOSE('Entry capacity'!H$12:H$30))/(SUM('Entry capacity'!$H$12:$H$30)-IFERROR(VLOOKUP($A519,'Entry capacity'!$A$12:$I$30,8,FALSE),0))</f>
        <v>581.8565817734484</v>
      </c>
      <c r="I519" s="57">
        <f t="array" ref="I519">SUMPRODUCT('Distance Matrix_ex'!$B254:$T254,TRANSPOSE('Entry capacity'!I$12:I$30))/(SUM('Entry capacity'!$I$12:$I$30)-IFERROR(VLOOKUP($A519,'Entry capacity'!$A$12:$I$30,9,FALSE),0))</f>
        <v>589.2281572935384</v>
      </c>
    </row>
    <row r="520" spans="1:9" s="5" customFormat="1" ht="15" customHeight="1" x14ac:dyDescent="0.25">
      <c r="A520" s="46" t="str">
        <f t="shared" ref="A520:B520" si="244">A255</f>
        <v>Villareal2</v>
      </c>
      <c r="B520" s="4" t="str">
        <f t="shared" si="244"/>
        <v>Salida Nacional / National exit</v>
      </c>
      <c r="C520" s="52">
        <f t="array" ref="C520">SUMPRODUCT('Distance Matrix_ex'!$B255:$T255,TRANSPOSE('Entry capacity'!C$12:C$30))/(SUM('Entry capacity'!$C$12:$C$30)-IFERROR(VLOOKUP($A520,'Entry capacity'!$A$12:$I$30,3,FALSE),0))</f>
        <v>605.0677920685763</v>
      </c>
      <c r="D520" s="52">
        <f t="array" ref="D520">SUMPRODUCT('Distance Matrix_ex'!$B255:$T255,TRANSPOSE('Entry capacity'!D$12:D$30))/(SUM('Entry capacity'!$D$12:$D$30)-IFERROR(VLOOKUP($A520,'Entry capacity'!$A$12:$I$30,4,FALSE),0))</f>
        <v>596.73783644629975</v>
      </c>
      <c r="E520" s="52">
        <f t="array" ref="E520">SUMPRODUCT('Distance Matrix_ex'!$B255:$T255,TRANSPOSE('Entry capacity'!E$12:E$30))/(SUM('Entry capacity'!$E$12:$E$30)-IFERROR(VLOOKUP($A520,'Entry capacity'!$A$12:$I$30,5,FALSE),0))</f>
        <v>587.04483932928588</v>
      </c>
      <c r="F520" s="52">
        <f t="array" ref="F520">SUMPRODUCT('Distance Matrix_ex'!$B255:$T255,TRANSPOSE('Entry capacity'!F$12:F$30))/(SUM('Entry capacity'!$F$12:$F$30)-IFERROR(VLOOKUP($A520,'Entry capacity'!$A$12:$I$30,6,FALSE),0))</f>
        <v>578.18992655669888</v>
      </c>
      <c r="G520" s="52">
        <f t="array" ref="G520">SUMPRODUCT('Distance Matrix_ex'!$B255:$T255,TRANSPOSE('Entry capacity'!G$12:G$30))/(SUM('Entry capacity'!$G$12:$G$30)-IFERROR(VLOOKUP($A520,'Entry capacity'!$A$12:$I$30,7,FALSE),0))</f>
        <v>577.47651630049177</v>
      </c>
      <c r="H520" s="52">
        <f t="array" ref="H520">SUMPRODUCT('Distance Matrix_ex'!$B255:$T255,TRANSPOSE('Entry capacity'!H$12:H$30))/(SUM('Entry capacity'!$H$12:$H$30)-IFERROR(VLOOKUP($A520,'Entry capacity'!$A$12:$I$30,8,FALSE),0))</f>
        <v>580.99807158126976</v>
      </c>
      <c r="I520" s="57">
        <f t="array" ref="I520">SUMPRODUCT('Distance Matrix_ex'!$B255:$T255,TRANSPOSE('Entry capacity'!I$12:I$30))/(SUM('Entry capacity'!$I$12:$I$30)-IFERROR(VLOOKUP($A520,'Entry capacity'!$A$12:$I$30,9,FALSE),0))</f>
        <v>588.35413131592338</v>
      </c>
    </row>
    <row r="521" spans="1:9" s="5" customFormat="1" ht="15" customHeight="1" x14ac:dyDescent="0.25">
      <c r="A521" s="46" t="str">
        <f t="shared" ref="A521:B521" si="245">A256</f>
        <v>Zarza del Tajo</v>
      </c>
      <c r="B521" s="4" t="str">
        <f t="shared" si="245"/>
        <v>Salida Nacional / National exit</v>
      </c>
      <c r="C521" s="52">
        <f t="array" ref="C521">SUMPRODUCT('Distance Matrix_ex'!$B256:$T256,TRANSPOSE('Entry capacity'!C$12:C$30))/(SUM('Entry capacity'!$C$12:$C$30)-IFERROR(VLOOKUP($A521,'Entry capacity'!$A$12:$I$30,3,FALSE),0))</f>
        <v>584.41930768545149</v>
      </c>
      <c r="D521" s="52">
        <f t="array" ref="D521">SUMPRODUCT('Distance Matrix_ex'!$B256:$T256,TRANSPOSE('Entry capacity'!D$12:D$30))/(SUM('Entry capacity'!$D$12:$D$30)-IFERROR(VLOOKUP($A521,'Entry capacity'!$A$12:$I$30,4,FALSE),0))</f>
        <v>584.70307581027362</v>
      </c>
      <c r="E521" s="52">
        <f t="array" ref="E521">SUMPRODUCT('Distance Matrix_ex'!$B256:$T256,TRANSPOSE('Entry capacity'!E$12:E$30))/(SUM('Entry capacity'!$E$12:$E$30)-IFERROR(VLOOKUP($A521,'Entry capacity'!$A$12:$I$30,5,FALSE),0))</f>
        <v>584.08125172856853</v>
      </c>
      <c r="F521" s="52">
        <f t="array" ref="F521">SUMPRODUCT('Distance Matrix_ex'!$B256:$T256,TRANSPOSE('Entry capacity'!F$12:F$30))/(SUM('Entry capacity'!$F$12:$F$30)-IFERROR(VLOOKUP($A521,'Entry capacity'!$A$12:$I$30,6,FALSE),0))</f>
        <v>583.34797798457998</v>
      </c>
      <c r="G521" s="52">
        <f t="array" ref="G521">SUMPRODUCT('Distance Matrix_ex'!$B256:$T256,TRANSPOSE('Entry capacity'!G$12:G$30))/(SUM('Entry capacity'!$G$12:$G$30)-IFERROR(VLOOKUP($A521,'Entry capacity'!$A$12:$I$30,7,FALSE),0))</f>
        <v>582.44810432099632</v>
      </c>
      <c r="H521" s="52">
        <f t="array" ref="H521">SUMPRODUCT('Distance Matrix_ex'!$B256:$T256,TRANSPOSE('Entry capacity'!H$12:H$30))/(SUM('Entry capacity'!$H$12:$H$30)-IFERROR(VLOOKUP($A521,'Entry capacity'!$A$12:$I$30,8,FALSE),0))</f>
        <v>580.92121861361795</v>
      </c>
      <c r="I521" s="57">
        <f t="array" ref="I521">SUMPRODUCT('Distance Matrix_ex'!$B256:$T256,TRANSPOSE('Entry capacity'!I$12:I$30))/(SUM('Entry capacity'!$I$12:$I$30)-IFERROR(VLOOKUP($A521,'Entry capacity'!$A$12:$I$30,9,FALSE),0))</f>
        <v>577.80824417706242</v>
      </c>
    </row>
    <row r="522" spans="1:9" s="5" customFormat="1" ht="15" customHeight="1" x14ac:dyDescent="0.25">
      <c r="A522" s="46" t="str">
        <f t="shared" ref="A522:B522" si="246">A257</f>
        <v>PR Barcelona</v>
      </c>
      <c r="B522" s="4" t="str">
        <f t="shared" si="246"/>
        <v>Planta GNL / LNG Plant</v>
      </c>
      <c r="C522" s="52">
        <f t="array" ref="C522">SUMPRODUCT('Distance Matrix_ex'!$B257:$T257,TRANSPOSE('Entry capacity'!C$12:C$30))/(SUM('Entry capacity'!$C$12:$C$30)-IFERROR(VLOOKUP($A522,'Entry capacity'!$A$12:$I$30,3,FALSE),0))</f>
        <v>842.28336678445157</v>
      </c>
      <c r="D522" s="52">
        <f t="array" ref="D522">SUMPRODUCT('Distance Matrix_ex'!$B257:$T257,TRANSPOSE('Entry capacity'!D$12:D$30))/(SUM('Entry capacity'!$D$12:$D$30)-IFERROR(VLOOKUP($A522,'Entry capacity'!$A$12:$I$30,4,FALSE),0))</f>
        <v>838.77846257145836</v>
      </c>
      <c r="E522" s="52">
        <f t="array" ref="E522">SUMPRODUCT('Distance Matrix_ex'!$B257:$T257,TRANSPOSE('Entry capacity'!E$12:E$30))/(SUM('Entry capacity'!$E$12:$E$30)-IFERROR(VLOOKUP($A522,'Entry capacity'!$A$12:$I$30,5,FALSE),0))</f>
        <v>833.68605767057397</v>
      </c>
      <c r="F522" s="52">
        <f t="array" ref="F522">SUMPRODUCT('Distance Matrix_ex'!$B257:$T257,TRANSPOSE('Entry capacity'!F$12:F$30))/(SUM('Entry capacity'!$F$12:$F$30)-IFERROR(VLOOKUP($A522,'Entry capacity'!$A$12:$I$30,6,FALSE),0))</f>
        <v>829.4533723400283</v>
      </c>
      <c r="G522" s="52">
        <f t="array" ref="G522">SUMPRODUCT('Distance Matrix_ex'!$B257:$T257,TRANSPOSE('Entry capacity'!G$12:G$30))/(SUM('Entry capacity'!$G$12:$G$30)-IFERROR(VLOOKUP($A522,'Entry capacity'!$A$12:$I$30,7,FALSE),0))</f>
        <v>828.57501562513107</v>
      </c>
      <c r="H522" s="52">
        <f t="array" ref="H522">SUMPRODUCT('Distance Matrix_ex'!$B257:$T257,TRANSPOSE('Entry capacity'!H$12:H$30))/(SUM('Entry capacity'!$H$12:$H$30)-IFERROR(VLOOKUP($A522,'Entry capacity'!$A$12:$I$30,8,FALSE),0))</f>
        <v>829.41854241970373</v>
      </c>
      <c r="I522" s="57">
        <f t="array" ref="I522">SUMPRODUCT('Distance Matrix_ex'!$B257:$T257,TRANSPOSE('Entry capacity'!I$12:I$30))/(SUM('Entry capacity'!$I$12:$I$30)-IFERROR(VLOOKUP($A522,'Entry capacity'!$A$12:$I$30,9,FALSE),0))</f>
        <v>831.35343577026481</v>
      </c>
    </row>
    <row r="523" spans="1:9" s="5" customFormat="1" ht="15" customHeight="1" x14ac:dyDescent="0.25">
      <c r="A523" s="46" t="str">
        <f t="shared" ref="A523:B523" si="247">A258</f>
        <v>PR Cartagena</v>
      </c>
      <c r="B523" s="4" t="str">
        <f t="shared" si="247"/>
        <v>Planta GNL / LNG Plant</v>
      </c>
      <c r="C523" s="52">
        <f t="array" ref="C523">SUMPRODUCT('Distance Matrix_ex'!$B258:$T258,TRANSPOSE('Entry capacity'!C$12:C$30))/(SUM('Entry capacity'!$C$12:$C$30)-IFERROR(VLOOKUP($A523,'Entry capacity'!$A$12:$I$30,3,FALSE),0))</f>
        <v>748.23424517369483</v>
      </c>
      <c r="D523" s="52">
        <f t="array" ref="D523">SUMPRODUCT('Distance Matrix_ex'!$B258:$T258,TRANSPOSE('Entry capacity'!D$12:D$30))/(SUM('Entry capacity'!$D$12:$D$30)-IFERROR(VLOOKUP($A523,'Entry capacity'!$A$12:$I$30,4,FALSE),0))</f>
        <v>742.97698737521034</v>
      </c>
      <c r="E523" s="52">
        <f t="array" ref="E523">SUMPRODUCT('Distance Matrix_ex'!$B258:$T258,TRANSPOSE('Entry capacity'!E$12:E$30))/(SUM('Entry capacity'!$E$12:$E$30)-IFERROR(VLOOKUP($A523,'Entry capacity'!$A$12:$I$30,5,FALSE),0))</f>
        <v>735.0237373262313</v>
      </c>
      <c r="F523" s="52">
        <f t="array" ref="F523">SUMPRODUCT('Distance Matrix_ex'!$B258:$T258,TRANSPOSE('Entry capacity'!F$12:F$30))/(SUM('Entry capacity'!$F$12:$F$30)-IFERROR(VLOOKUP($A523,'Entry capacity'!$A$12:$I$30,6,FALSE),0))</f>
        <v>726.11812324043558</v>
      </c>
      <c r="G523" s="52">
        <f t="array" ref="G523">SUMPRODUCT('Distance Matrix_ex'!$B258:$T258,TRANSPOSE('Entry capacity'!G$12:G$30))/(SUM('Entry capacity'!$G$12:$G$30)-IFERROR(VLOOKUP($A523,'Entry capacity'!$A$12:$I$30,7,FALSE),0))</f>
        <v>723.33822561335705</v>
      </c>
      <c r="H523" s="52">
        <f t="array" ref="H523">SUMPRODUCT('Distance Matrix_ex'!$B258:$T258,TRANSPOSE('Entry capacity'!H$12:H$30))/(SUM('Entry capacity'!$H$12:$H$30)-IFERROR(VLOOKUP($A523,'Entry capacity'!$A$12:$I$30,8,FALSE),0))</f>
        <v>721.94201379919525</v>
      </c>
      <c r="I523" s="57">
        <f t="array" ref="I523">SUMPRODUCT('Distance Matrix_ex'!$B258:$T258,TRANSPOSE('Entry capacity'!I$12:I$30))/(SUM('Entry capacity'!$I$12:$I$30)-IFERROR(VLOOKUP($A523,'Entry capacity'!$A$12:$I$30,9,FALSE),0))</f>
        <v>718.95699570910017</v>
      </c>
    </row>
    <row r="524" spans="1:9" s="5" customFormat="1" ht="15" customHeight="1" x14ac:dyDescent="0.25">
      <c r="A524" s="46" t="str">
        <f t="shared" ref="A524:B524" si="248">A259</f>
        <v>PR Huelva</v>
      </c>
      <c r="B524" s="4" t="str">
        <f t="shared" si="248"/>
        <v>Planta GNL / LNG Plant</v>
      </c>
      <c r="C524" s="52">
        <f t="array" ref="C524">SUMPRODUCT('Distance Matrix_ex'!$B259:$T259,TRANSPOSE('Entry capacity'!C$12:C$30))/(SUM('Entry capacity'!$C$12:$C$30)-IFERROR(VLOOKUP($A524,'Entry capacity'!$A$12:$I$30,3,FALSE),0))</f>
        <v>974.58166930239827</v>
      </c>
      <c r="D524" s="52">
        <f t="array" ref="D524">SUMPRODUCT('Distance Matrix_ex'!$B259:$T259,TRANSPOSE('Entry capacity'!D$12:D$30))/(SUM('Entry capacity'!$D$12:$D$30)-IFERROR(VLOOKUP($A524,'Entry capacity'!$A$12:$I$30,4,FALSE),0))</f>
        <v>974.7390576958627</v>
      </c>
      <c r="E524" s="52">
        <f t="array" ref="E524">SUMPRODUCT('Distance Matrix_ex'!$B259:$T259,TRANSPOSE('Entry capacity'!E$12:E$30))/(SUM('Entry capacity'!$E$12:$E$30)-IFERROR(VLOOKUP($A524,'Entry capacity'!$A$12:$I$30,5,FALSE),0))</f>
        <v>972.96287508633679</v>
      </c>
      <c r="F524" s="52">
        <f t="array" ref="F524">SUMPRODUCT('Distance Matrix_ex'!$B259:$T259,TRANSPOSE('Entry capacity'!F$12:F$30))/(SUM('Entry capacity'!$F$12:$F$30)-IFERROR(VLOOKUP($A524,'Entry capacity'!$A$12:$I$30,6,FALSE),0))</f>
        <v>970.55689893245471</v>
      </c>
      <c r="G524" s="52">
        <f t="array" ref="G524">SUMPRODUCT('Distance Matrix_ex'!$B259:$T259,TRANSPOSE('Entry capacity'!G$12:G$30))/(SUM('Entry capacity'!$G$12:$G$30)-IFERROR(VLOOKUP($A524,'Entry capacity'!$A$12:$I$30,7,FALSE),0))</f>
        <v>968.42303778839812</v>
      </c>
      <c r="H524" s="52">
        <f t="array" ref="H524">SUMPRODUCT('Distance Matrix_ex'!$B259:$T259,TRANSPOSE('Entry capacity'!H$12:H$30))/(SUM('Entry capacity'!$H$12:$H$30)-IFERROR(VLOOKUP($A524,'Entry capacity'!$A$12:$I$30,8,FALSE),0))</f>
        <v>964.94292140134303</v>
      </c>
      <c r="I524" s="57">
        <f t="array" ref="I524">SUMPRODUCT('Distance Matrix_ex'!$B259:$T259,TRANSPOSE('Entry capacity'!I$12:I$30))/(SUM('Entry capacity'!$I$12:$I$30)-IFERROR(VLOOKUP($A524,'Entry capacity'!$A$12:$I$30,9,FALSE),0))</f>
        <v>957.82392990689482</v>
      </c>
    </row>
    <row r="525" spans="1:9" s="5" customFormat="1" ht="15" customHeight="1" x14ac:dyDescent="0.25">
      <c r="A525" s="46" t="str">
        <f t="shared" ref="A525:B525" si="249">A260</f>
        <v>PR Bilbao</v>
      </c>
      <c r="B525" s="4" t="str">
        <f t="shared" si="249"/>
        <v>Planta GNL / LNG Plant</v>
      </c>
      <c r="C525" s="52">
        <f t="array" ref="C525">SUMPRODUCT('Distance Matrix_ex'!$B260:$T260,TRANSPOSE('Entry capacity'!C$12:C$30))/(SUM('Entry capacity'!$C$12:$C$30)-IFERROR(VLOOKUP($A525,'Entry capacity'!$A$12:$I$30,3,FALSE),0))</f>
        <v>792.26813717977052</v>
      </c>
      <c r="D525" s="52">
        <f t="array" ref="D525">SUMPRODUCT('Distance Matrix_ex'!$B260:$T260,TRANSPOSE('Entry capacity'!D$12:D$30))/(SUM('Entry capacity'!$D$12:$D$30)-IFERROR(VLOOKUP($A525,'Entry capacity'!$A$12:$I$30,4,FALSE),0))</f>
        <v>793.97894248831028</v>
      </c>
      <c r="E525" s="52">
        <f t="array" ref="E525">SUMPRODUCT('Distance Matrix_ex'!$B260:$T260,TRANSPOSE('Entry capacity'!E$12:E$30))/(SUM('Entry capacity'!$E$12:$E$30)-IFERROR(VLOOKUP($A525,'Entry capacity'!$A$12:$I$30,5,FALSE),0))</f>
        <v>794.07605937237429</v>
      </c>
      <c r="F525" s="52">
        <f t="array" ref="F525">SUMPRODUCT('Distance Matrix_ex'!$B260:$T260,TRANSPOSE('Entry capacity'!F$12:F$30))/(SUM('Entry capacity'!$F$12:$F$30)-IFERROR(VLOOKUP($A525,'Entry capacity'!$A$12:$I$30,6,FALSE),0))</f>
        <v>794.95028438253894</v>
      </c>
      <c r="G525" s="52">
        <f t="array" ref="G525">SUMPRODUCT('Distance Matrix_ex'!$B260:$T260,TRANSPOSE('Entry capacity'!G$12:G$30))/(SUM('Entry capacity'!$G$12:$G$30)-IFERROR(VLOOKUP($A525,'Entry capacity'!$A$12:$I$30,7,FALSE),0))</f>
        <v>794.02517316124522</v>
      </c>
      <c r="H525" s="52">
        <f t="array" ref="H525">SUMPRODUCT('Distance Matrix_ex'!$B260:$T260,TRANSPOSE('Entry capacity'!H$12:H$30))/(SUM('Entry capacity'!$H$12:$H$30)-IFERROR(VLOOKUP($A525,'Entry capacity'!$A$12:$I$30,8,FALSE),0))</f>
        <v>792.14272774875928</v>
      </c>
      <c r="I525" s="57">
        <f t="array" ref="I525">SUMPRODUCT('Distance Matrix_ex'!$B260:$T260,TRANSPOSE('Entry capacity'!I$12:I$30))/(SUM('Entry capacity'!$I$12:$I$30)-IFERROR(VLOOKUP($A525,'Entry capacity'!$A$12:$I$30,9,FALSE),0))</f>
        <v>788.62006402903023</v>
      </c>
    </row>
    <row r="526" spans="1:9" s="5" customFormat="1" ht="15" customHeight="1" x14ac:dyDescent="0.25">
      <c r="A526" s="46" t="str">
        <f t="shared" ref="A526:B526" si="250">A261</f>
        <v>PR Sagunto</v>
      </c>
      <c r="B526" s="4" t="str">
        <f t="shared" si="250"/>
        <v>Planta GNL / LNG Plant</v>
      </c>
      <c r="C526" s="52">
        <f t="array" ref="C526">SUMPRODUCT('Distance Matrix_ex'!$B261:$T261,TRANSPOSE('Entry capacity'!C$12:C$30))/(SUM('Entry capacity'!$C$12:$C$30)-IFERROR(VLOOKUP($A526,'Entry capacity'!$A$12:$I$30,3,FALSE),0))</f>
        <v>647.06222241548994</v>
      </c>
      <c r="D526" s="52">
        <f t="array" ref="D526">SUMPRODUCT('Distance Matrix_ex'!$B261:$T261,TRANSPOSE('Entry capacity'!D$12:D$30))/(SUM('Entry capacity'!$D$12:$D$30)-IFERROR(VLOOKUP($A526,'Entry capacity'!$A$12:$I$30,4,FALSE),0))</f>
        <v>640.80165582237339</v>
      </c>
      <c r="E526" s="52">
        <f t="array" ref="E526">SUMPRODUCT('Distance Matrix_ex'!$B261:$T261,TRANSPOSE('Entry capacity'!E$12:E$30))/(SUM('Entry capacity'!$E$12:$E$30)-IFERROR(VLOOKUP($A526,'Entry capacity'!$A$12:$I$30,5,FALSE),0))</f>
        <v>632.89865328624819</v>
      </c>
      <c r="F526" s="52">
        <f t="array" ref="F526">SUMPRODUCT('Distance Matrix_ex'!$B261:$T261,TRANSPOSE('Entry capacity'!F$12:F$30))/(SUM('Entry capacity'!$F$12:$F$30)-IFERROR(VLOOKUP($A526,'Entry capacity'!$A$12:$I$30,6,FALSE),0))</f>
        <v>625.41759413699288</v>
      </c>
      <c r="G526" s="52">
        <f t="array" ref="G526">SUMPRODUCT('Distance Matrix_ex'!$B261:$T261,TRANSPOSE('Entry capacity'!G$12:G$30))/(SUM('Entry capacity'!$G$12:$G$30)-IFERROR(VLOOKUP($A526,'Entry capacity'!$A$12:$I$30,7,FALSE),0))</f>
        <v>624.30262445071287</v>
      </c>
      <c r="H526" s="52">
        <f t="array" ref="H526">SUMPRODUCT('Distance Matrix_ex'!$B261:$T261,TRANSPOSE('Entry capacity'!H$12:H$30))/(SUM('Entry capacity'!$H$12:$H$30)-IFERROR(VLOOKUP($A526,'Entry capacity'!$A$12:$I$30,8,FALSE),0))</f>
        <v>626.14490204495939</v>
      </c>
      <c r="I526" s="57">
        <f t="array" ref="I526">SUMPRODUCT('Distance Matrix_ex'!$B261:$T261,TRANSPOSE('Entry capacity'!I$12:I$30))/(SUM('Entry capacity'!$I$12:$I$30)-IFERROR(VLOOKUP($A526,'Entry capacity'!$A$12:$I$30,9,FALSE),0))</f>
        <v>629.97945655306467</v>
      </c>
    </row>
    <row r="527" spans="1:9" s="5" customFormat="1" ht="15" customHeight="1" x14ac:dyDescent="0.25">
      <c r="A527" s="46" t="str">
        <f t="shared" ref="A527:B527" si="251">A262</f>
        <v>PR Mugardos</v>
      </c>
      <c r="B527" s="4" t="str">
        <f t="shared" si="251"/>
        <v>Planta GNL / LNG Plant</v>
      </c>
      <c r="C527" s="52">
        <f t="array" ref="C527">SUMPRODUCT('Distance Matrix_ex'!$B262:$T262,TRANSPOSE('Entry capacity'!C$12:C$30))/(SUM('Entry capacity'!$C$12:$C$30)-IFERROR(VLOOKUP($A527,'Entry capacity'!$A$12:$I$30,3,FALSE),0))</f>
        <v>1181.9010321743517</v>
      </c>
      <c r="D527" s="52">
        <f t="array" ref="D527">SUMPRODUCT('Distance Matrix_ex'!$B262:$T262,TRANSPOSE('Entry capacity'!D$12:D$30))/(SUM('Entry capacity'!$D$12:$D$30)-IFERROR(VLOOKUP($A527,'Entry capacity'!$A$12:$I$30,4,FALSE),0))</f>
        <v>1190.4895414742959</v>
      </c>
      <c r="E527" s="52">
        <f t="array" ref="E527">SUMPRODUCT('Distance Matrix_ex'!$B262:$T262,TRANSPOSE('Entry capacity'!E$12:E$30))/(SUM('Entry capacity'!$E$12:$E$30)-IFERROR(VLOOKUP($A527,'Entry capacity'!$A$12:$I$30,5,FALSE),0))</f>
        <v>1201.1351979979836</v>
      </c>
      <c r="F527" s="52">
        <f t="array" ref="F527">SUMPRODUCT('Distance Matrix_ex'!$B262:$T262,TRANSPOSE('Entry capacity'!F$12:F$30))/(SUM('Entry capacity'!$F$12:$F$30)-IFERROR(VLOOKUP($A527,'Entry capacity'!$A$12:$I$30,6,FALSE),0))</f>
        <v>1212.3097772439646</v>
      </c>
      <c r="G527" s="52">
        <f t="array" ref="G527">SUMPRODUCT('Distance Matrix_ex'!$B262:$T262,TRANSPOSE('Entry capacity'!G$12:G$30))/(SUM('Entry capacity'!$G$12:$G$30)-IFERROR(VLOOKUP($A527,'Entry capacity'!$A$12:$I$30,7,FALSE),0))</f>
        <v>1214.4378312925423</v>
      </c>
      <c r="H527" s="52">
        <f t="array" ref="H527">SUMPRODUCT('Distance Matrix_ex'!$B262:$T262,TRANSPOSE('Entry capacity'!H$12:H$30))/(SUM('Entry capacity'!$H$12:$H$30)-IFERROR(VLOOKUP($A527,'Entry capacity'!$A$12:$I$30,8,FALSE),0))</f>
        <v>1213.3636865149674</v>
      </c>
      <c r="I527" s="57">
        <f t="array" ref="I527">SUMPRODUCT('Distance Matrix_ex'!$B262:$T262,TRANSPOSE('Entry capacity'!I$12:I$30))/(SUM('Entry capacity'!$I$12:$I$30)-IFERROR(VLOOKUP($A527,'Entry capacity'!$A$12:$I$30,9,FALSE),0))</f>
        <v>1211.3745567173262</v>
      </c>
    </row>
    <row r="528" spans="1:9" s="5" customFormat="1" ht="15" customHeight="1" x14ac:dyDescent="0.25">
      <c r="A528" s="46" t="str">
        <f t="shared" ref="A528:B528" si="252">A263</f>
        <v>Irún</v>
      </c>
      <c r="B528" s="4" t="str">
        <f t="shared" si="252"/>
        <v>VIP Pirineos</v>
      </c>
      <c r="C528" s="52">
        <f t="array" ref="C528">SUMPRODUCT('Distance Matrix_ex'!$B263:$T263,TRANSPOSE('Entry capacity'!C$12:C$30))/(SUM('Entry capacity'!$C$12:$C$30)-IFERROR(VLOOKUP($A528,'Entry capacity'!$A$12:$I$30,3,FALSE),0))</f>
        <v>796.19377466324624</v>
      </c>
      <c r="D528" s="52">
        <f t="array" ref="D528">SUMPRODUCT('Distance Matrix_ex'!$B263:$T263,TRANSPOSE('Entry capacity'!D$12:D$30))/(SUM('Entry capacity'!$D$12:$D$30)-IFERROR(VLOOKUP($A528,'Entry capacity'!$A$12:$I$30,4,FALSE),0))</f>
        <v>807.33606225675453</v>
      </c>
      <c r="E528" s="52">
        <f t="array" ref="E528">SUMPRODUCT('Distance Matrix_ex'!$B263:$T263,TRANSPOSE('Entry capacity'!E$12:E$30))/(SUM('Entry capacity'!$E$12:$E$30)-IFERROR(VLOOKUP($A528,'Entry capacity'!$A$12:$I$30,5,FALSE),0))</f>
        <v>821.93343640809212</v>
      </c>
      <c r="F528" s="52">
        <f t="array" ref="F528">SUMPRODUCT('Distance Matrix_ex'!$B263:$T263,TRANSPOSE('Entry capacity'!F$12:F$30))/(SUM('Entry capacity'!$F$12:$F$30)-IFERROR(VLOOKUP($A528,'Entry capacity'!$A$12:$I$30,6,FALSE),0))</f>
        <v>837.74221348493791</v>
      </c>
      <c r="G528" s="52">
        <f t="array" ref="G528">SUMPRODUCT('Distance Matrix_ex'!$B263:$T263,TRANSPOSE('Entry capacity'!G$12:G$30))/(SUM('Entry capacity'!$G$12:$G$30)-IFERROR(VLOOKUP($A528,'Entry capacity'!$A$12:$I$30,7,FALSE),0))</f>
        <v>841.63331745157916</v>
      </c>
      <c r="H528" s="52">
        <f t="array" ref="H528">SUMPRODUCT('Distance Matrix_ex'!$B263:$T263,TRANSPOSE('Entry capacity'!H$12:H$30))/(SUM('Entry capacity'!$H$12:$H$30)-IFERROR(VLOOKUP($A528,'Entry capacity'!$A$12:$I$30,8,FALSE),0))</f>
        <v>842.21130310637454</v>
      </c>
      <c r="I528" s="57">
        <f t="array" ref="I528">SUMPRODUCT('Distance Matrix_ex'!$B263:$T263,TRANSPOSE('Entry capacity'!I$12:I$30))/(SUM('Entry capacity'!$I$12:$I$30)-IFERROR(VLOOKUP($A528,'Entry capacity'!$A$12:$I$30,9,FALSE),0))</f>
        <v>843.78728224890801</v>
      </c>
    </row>
    <row r="529" spans="1:9" s="5" customFormat="1" ht="15" customHeight="1" x14ac:dyDescent="0.25">
      <c r="A529" s="46" t="str">
        <f t="shared" ref="A529:B529" si="253">A264</f>
        <v>Larrau</v>
      </c>
      <c r="B529" s="4" t="str">
        <f t="shared" si="253"/>
        <v>VIP Pirineos</v>
      </c>
      <c r="C529" s="52">
        <f t="array" ref="C529">SUMPRODUCT('Distance Matrix_ex'!$B264:$T264,TRANSPOSE('Entry capacity'!C$12:C$30))/(SUM('Entry capacity'!$C$12:$C$30)-IFERROR(VLOOKUP($A529,'Entry capacity'!$A$12:$I$30,3,FALSE),0))</f>
        <v>782.29864189982834</v>
      </c>
      <c r="D529" s="52">
        <f t="array" ref="D529">SUMPRODUCT('Distance Matrix_ex'!$B264:$T264,TRANSPOSE('Entry capacity'!D$12:D$30))/(SUM('Entry capacity'!$D$12:$D$30)-IFERROR(VLOOKUP($A529,'Entry capacity'!$A$12:$I$30,4,FALSE),0))</f>
        <v>787.66744981119859</v>
      </c>
      <c r="E529" s="52">
        <f t="array" ref="E529">SUMPRODUCT('Distance Matrix_ex'!$B264:$T264,TRANSPOSE('Entry capacity'!E$12:E$30))/(SUM('Entry capacity'!$E$12:$E$30)-IFERROR(VLOOKUP($A529,'Entry capacity'!$A$12:$I$30,5,FALSE),0))</f>
        <v>795.40389720126166</v>
      </c>
      <c r="F529" s="52">
        <f t="array" ref="F529">SUMPRODUCT('Distance Matrix_ex'!$B264:$T264,TRANSPOSE('Entry capacity'!F$12:F$30))/(SUM('Entry capacity'!$F$12:$F$30)-IFERROR(VLOOKUP($A529,'Entry capacity'!$A$12:$I$30,6,FALSE),0))</f>
        <v>804.96978234514017</v>
      </c>
      <c r="G529" s="52">
        <f t="array" ref="G529">SUMPRODUCT('Distance Matrix_ex'!$B264:$T264,TRANSPOSE('Entry capacity'!G$12:G$30))/(SUM('Entry capacity'!$G$12:$G$30)-IFERROR(VLOOKUP($A529,'Entry capacity'!$A$12:$I$30,7,FALSE),0))</f>
        <v>808.28193748731701</v>
      </c>
      <c r="H529" s="52">
        <f t="array" ref="H529">SUMPRODUCT('Distance Matrix_ex'!$B264:$T264,TRANSPOSE('Entry capacity'!H$12:H$30))/(SUM('Entry capacity'!$H$12:$H$30)-IFERROR(VLOOKUP($A529,'Entry capacity'!$A$12:$I$30,8,FALSE),0))</f>
        <v>811.22705895331217</v>
      </c>
      <c r="I529" s="57">
        <f t="array" ref="I529">SUMPRODUCT('Distance Matrix_ex'!$B264:$T264,TRANSPOSE('Entry capacity'!I$12:I$30))/(SUM('Entry capacity'!$I$12:$I$30)-IFERROR(VLOOKUP($A529,'Entry capacity'!$A$12:$I$30,9,FALSE),0))</f>
        <v>817.87002277000011</v>
      </c>
    </row>
    <row r="530" spans="1:9" s="5" customFormat="1" ht="15" customHeight="1" x14ac:dyDescent="0.25">
      <c r="A530" s="46" t="str">
        <f t="shared" ref="A530:B530" si="254">A265</f>
        <v>Badajoz</v>
      </c>
      <c r="B530" s="4" t="str">
        <f t="shared" si="254"/>
        <v>VIP Ibérico</v>
      </c>
      <c r="C530" s="52">
        <f t="array" ref="C530">SUMPRODUCT('Distance Matrix_ex'!$B265:$T265,TRANSPOSE('Entry capacity'!C$12:C$30))/(SUM('Entry capacity'!$C$12:$C$30)-IFERROR(VLOOKUP($A530,'Entry capacity'!$A$12:$I$30,3,FALSE),0))</f>
        <v>868.80420036344401</v>
      </c>
      <c r="D530" s="52">
        <f t="array" ref="D530">SUMPRODUCT('Distance Matrix_ex'!$B265:$T265,TRANSPOSE('Entry capacity'!D$12:D$30))/(SUM('Entry capacity'!$D$12:$D$30)-IFERROR(VLOOKUP($A530,'Entry capacity'!$A$12:$I$30,4,FALSE),0))</f>
        <v>871.83653195053523</v>
      </c>
      <c r="E530" s="52">
        <f t="array" ref="E530">SUMPRODUCT('Distance Matrix_ex'!$B265:$T265,TRANSPOSE('Entry capacity'!E$12:E$30))/(SUM('Entry capacity'!$E$12:$E$30)-IFERROR(VLOOKUP($A530,'Entry capacity'!$A$12:$I$30,5,FALSE),0))</f>
        <v>875.30008461288116</v>
      </c>
      <c r="F530" s="52">
        <f t="array" ref="F530">SUMPRODUCT('Distance Matrix_ex'!$B265:$T265,TRANSPOSE('Entry capacity'!F$12:F$30))/(SUM('Entry capacity'!$F$12:$F$30)-IFERROR(VLOOKUP($A530,'Entry capacity'!$A$12:$I$30,6,FALSE),0))</f>
        <v>878.46650325296673</v>
      </c>
      <c r="G530" s="52">
        <f t="array" ref="G530">SUMPRODUCT('Distance Matrix_ex'!$B265:$T265,TRANSPOSE('Entry capacity'!G$12:G$30))/(SUM('Entry capacity'!$G$12:$G$30)-IFERROR(VLOOKUP($A530,'Entry capacity'!$A$12:$I$30,7,FALSE),0))</f>
        <v>878.67228313852524</v>
      </c>
      <c r="H530" s="52">
        <f t="array" ref="H530">SUMPRODUCT('Distance Matrix_ex'!$B265:$T265,TRANSPOSE('Entry capacity'!H$12:H$30))/(SUM('Entry capacity'!$H$12:$H$30)-IFERROR(VLOOKUP($A530,'Entry capacity'!$A$12:$I$30,8,FALSE),0))</f>
        <v>877.31334429865558</v>
      </c>
      <c r="I530" s="57">
        <f t="array" ref="I530">SUMPRODUCT('Distance Matrix_ex'!$B265:$T265,TRANSPOSE('Entry capacity'!I$12:I$30))/(SUM('Entry capacity'!$I$12:$I$30)-IFERROR(VLOOKUP($A530,'Entry capacity'!$A$12:$I$30,9,FALSE),0))</f>
        <v>874.48094992014342</v>
      </c>
    </row>
    <row r="531" spans="1:9" s="5" customFormat="1" ht="15" customHeight="1" x14ac:dyDescent="0.25">
      <c r="A531" s="46" t="str">
        <f t="shared" ref="A531:B531" si="255">A266</f>
        <v>Tuy</v>
      </c>
      <c r="B531" s="4" t="str">
        <f t="shared" si="255"/>
        <v>VIP Ibérico</v>
      </c>
      <c r="C531" s="52">
        <f t="array" ref="C531">SUMPRODUCT('Distance Matrix_ex'!$B266:$T266,TRANSPOSE('Entry capacity'!C$12:C$30))/(SUM('Entry capacity'!$C$12:$C$30)-IFERROR(VLOOKUP($A531,'Entry capacity'!$A$12:$I$30,3,FALSE),0))</f>
        <v>1300.7985412606727</v>
      </c>
      <c r="D531" s="52">
        <f t="array" ref="D531">SUMPRODUCT('Distance Matrix_ex'!$B266:$T266,TRANSPOSE('Entry capacity'!D$12:D$30))/(SUM('Entry capacity'!$D$12:$D$30)-IFERROR(VLOOKUP($A531,'Entry capacity'!$A$12:$I$30,4,FALSE),0))</f>
        <v>1307.4346280687209</v>
      </c>
      <c r="E531" s="52">
        <f t="array" ref="E531">SUMPRODUCT('Distance Matrix_ex'!$B266:$T266,TRANSPOSE('Entry capacity'!E$12:E$30))/(SUM('Entry capacity'!$E$12:$E$30)-IFERROR(VLOOKUP($A531,'Entry capacity'!$A$12:$I$30,5,FALSE),0))</f>
        <v>1316.2286978948273</v>
      </c>
      <c r="F531" s="52">
        <f t="array" ref="F531">SUMPRODUCT('Distance Matrix_ex'!$B266:$T266,TRANSPOSE('Entry capacity'!F$12:F$30))/(SUM('Entry capacity'!$F$12:$F$30)-IFERROR(VLOOKUP($A531,'Entry capacity'!$A$12:$I$30,6,FALSE),0))</f>
        <v>1325.7522613555816</v>
      </c>
      <c r="G531" s="52">
        <f t="array" ref="G531">SUMPRODUCT('Distance Matrix_ex'!$B266:$T266,TRANSPOSE('Entry capacity'!G$12:G$30))/(SUM('Entry capacity'!$G$12:$G$30)-IFERROR(VLOOKUP($A531,'Entry capacity'!$A$12:$I$30,7,FALSE),0))</f>
        <v>1328.1471621950891</v>
      </c>
      <c r="H531" s="52">
        <f t="array" ref="H531">SUMPRODUCT('Distance Matrix_ex'!$B266:$T266,TRANSPOSE('Entry capacity'!H$12:H$30))/(SUM('Entry capacity'!$H$12:$H$30)-IFERROR(VLOOKUP($A531,'Entry capacity'!$A$12:$I$30,8,FALSE),0))</f>
        <v>1328.5957843349727</v>
      </c>
      <c r="I531" s="57">
        <f t="array" ref="I531">SUMPRODUCT('Distance Matrix_ex'!$B266:$T266,TRANSPOSE('Entry capacity'!I$12:I$30))/(SUM('Entry capacity'!$I$12:$I$30)-IFERROR(VLOOKUP($A531,'Entry capacity'!$A$12:$I$30,9,FALSE),0))</f>
        <v>1329.7403520863613</v>
      </c>
    </row>
    <row r="532" spans="1:9" s="5" customFormat="1" ht="15" customHeight="1" x14ac:dyDescent="0.25">
      <c r="A532" s="46" t="str">
        <f t="shared" ref="A532:B532" si="256">A267</f>
        <v>AASS Serrablo</v>
      </c>
      <c r="B532" s="4" t="str">
        <f t="shared" si="256"/>
        <v>AA.SS / Storage facilities</v>
      </c>
      <c r="C532" s="52">
        <f t="array" ref="C532">SUMPRODUCT('Distance Matrix_ex'!$B267:$T267,TRANSPOSE('Entry capacity'!C$12:C$30))/(SUM('Entry capacity'!$C$12:$C$30)-IFERROR(VLOOKUP($A532,'Entry capacity'!$A$12:$I$30,3,FALSE),0))</f>
        <v>754.32295086950637</v>
      </c>
      <c r="D532" s="52">
        <f t="array" ref="D532">SUMPRODUCT('Distance Matrix_ex'!$B267:$T267,TRANSPOSE('Entry capacity'!D$12:D$30))/(SUM('Entry capacity'!$D$12:$D$30)-IFERROR(VLOOKUP($A532,'Entry capacity'!$A$12:$I$30,4,FALSE),0))</f>
        <v>755.46893814724956</v>
      </c>
      <c r="E532" s="52">
        <f t="array" ref="E532">SUMPRODUCT('Distance Matrix_ex'!$B267:$T267,TRANSPOSE('Entry capacity'!E$12:E$30))/(SUM('Entry capacity'!$E$12:$E$30)-IFERROR(VLOOKUP($A532,'Entry capacity'!$A$12:$I$30,5,FALSE),0))</f>
        <v>757.93480392198705</v>
      </c>
      <c r="F532" s="52">
        <f t="array" ref="F532">SUMPRODUCT('Distance Matrix_ex'!$B267:$T267,TRANSPOSE('Entry capacity'!F$12:F$30))/(SUM('Entry capacity'!$F$12:$F$30)-IFERROR(VLOOKUP($A532,'Entry capacity'!$A$12:$I$30,6,FALSE),0))</f>
        <v>761.19786702182921</v>
      </c>
      <c r="G532" s="52">
        <f t="array" ref="G532">SUMPRODUCT('Distance Matrix_ex'!$B267:$T267,TRANSPOSE('Entry capacity'!G$12:G$30))/(SUM('Entry capacity'!$G$12:$G$30)-IFERROR(VLOOKUP($A532,'Entry capacity'!$A$12:$I$30,7,FALSE),0))</f>
        <v>762.88820705370733</v>
      </c>
      <c r="H532" s="52">
        <f t="array" ref="H532">SUMPRODUCT('Distance Matrix_ex'!$B267:$T267,TRANSPOSE('Entry capacity'!H$12:H$30))/(SUM('Entry capacity'!$H$12:$H$30)-IFERROR(VLOOKUP($A532,'Entry capacity'!$A$12:$I$30,8,FALSE),0))</f>
        <v>765.12003661235212</v>
      </c>
      <c r="I532" s="57">
        <f t="array" ref="I532">SUMPRODUCT('Distance Matrix_ex'!$B267:$T267,TRANSPOSE('Entry capacity'!I$12:I$30))/(SUM('Entry capacity'!$I$12:$I$30)-IFERROR(VLOOKUP($A532,'Entry capacity'!$A$12:$I$30,9,FALSE),0))</f>
        <v>769.88094121793745</v>
      </c>
    </row>
    <row r="533" spans="1:9" s="5" customFormat="1" ht="15" customHeight="1" x14ac:dyDescent="0.25">
      <c r="A533" s="46" t="str">
        <f t="shared" ref="A533:B533" si="257">A268</f>
        <v>AASS Gaviota</v>
      </c>
      <c r="B533" s="4" t="str">
        <f t="shared" si="257"/>
        <v>AA.SS / Storage facilities</v>
      </c>
      <c r="C533" s="52">
        <f t="array" ref="C533">SUMPRODUCT('Distance Matrix_ex'!$B268:$T268,TRANSPOSE('Entry capacity'!C$12:C$30))/(SUM('Entry capacity'!$C$12:$C$30)-IFERROR(VLOOKUP($A533,'Entry capacity'!$A$12:$I$30,3,FALSE),0))</f>
        <v>703.76462467405918</v>
      </c>
      <c r="D533" s="52">
        <f t="array" ref="D533">SUMPRODUCT('Distance Matrix_ex'!$B268:$T268,TRANSPOSE('Entry capacity'!D$12:D$30))/(SUM('Entry capacity'!$D$12:$D$30)-IFERROR(VLOOKUP($A533,'Entry capacity'!$A$12:$I$30,4,FALSE),0))</f>
        <v>715.62123774095164</v>
      </c>
      <c r="E533" s="52">
        <f t="array" ref="E533">SUMPRODUCT('Distance Matrix_ex'!$B268:$T268,TRANSPOSE('Entry capacity'!E$12:E$30))/(SUM('Entry capacity'!$E$12:$E$30)-IFERROR(VLOOKUP($A533,'Entry capacity'!$A$12:$I$30,5,FALSE),0))</f>
        <v>731.63556162846749</v>
      </c>
      <c r="F533" s="52">
        <f t="array" ref="F533">SUMPRODUCT('Distance Matrix_ex'!$B268:$T268,TRANSPOSE('Entry capacity'!F$12:F$30))/(SUM('Entry capacity'!$F$12:$F$30)-IFERROR(VLOOKUP($A533,'Entry capacity'!$A$12:$I$30,6,FALSE),0))</f>
        <v>748.08895077207842</v>
      </c>
      <c r="G533" s="52">
        <f t="array" ref="G533">SUMPRODUCT('Distance Matrix_ex'!$B268:$T268,TRANSPOSE('Entry capacity'!G$12:G$30))/(SUM('Entry capacity'!$G$12:$G$30)-IFERROR(VLOOKUP($A533,'Entry capacity'!$A$12:$I$30,7,FALSE),0))</f>
        <v>752.12251043772164</v>
      </c>
      <c r="H533" s="52">
        <f t="array" ref="H533">SUMPRODUCT('Distance Matrix_ex'!$B268:$T268,TRANSPOSE('Entry capacity'!H$12:H$30))/(SUM('Entry capacity'!$H$12:$H$30)-IFERROR(VLOOKUP($A533,'Entry capacity'!$A$12:$I$30,8,FALSE),0))</f>
        <v>752.19250096605379</v>
      </c>
      <c r="I533" s="57">
        <f t="array" ref="I533">SUMPRODUCT('Distance Matrix_ex'!$B268:$T268,TRANSPOSE('Entry capacity'!I$12:I$30))/(SUM('Entry capacity'!$I$12:$I$30)-IFERROR(VLOOKUP($A533,'Entry capacity'!$A$12:$I$30,9,FALSE),0))</f>
        <v>752.47196065895616</v>
      </c>
    </row>
    <row r="534" spans="1:9" s="5" customFormat="1" ht="15" customHeight="1" x14ac:dyDescent="0.25">
      <c r="A534" s="46" t="str">
        <f t="shared" ref="A534:B534" si="258">A269</f>
        <v>AASS Yela</v>
      </c>
      <c r="B534" s="4" t="str">
        <f t="shared" si="258"/>
        <v>AA.SS / Storage facilities</v>
      </c>
      <c r="C534" s="52">
        <f t="array" ref="C534">SUMPRODUCT('Distance Matrix_ex'!$B269:$T269,TRANSPOSE('Entry capacity'!C$12:C$30))/(SUM('Entry capacity'!$C$12:$C$30)-IFERROR(VLOOKUP($A534,'Entry capacity'!$A$12:$I$30,3,FALSE),0))</f>
        <v>601.65991438029573</v>
      </c>
      <c r="D534" s="52">
        <f t="array" ref="D534">SUMPRODUCT('Distance Matrix_ex'!$B269:$T269,TRANSPOSE('Entry capacity'!D$12:D$30))/(SUM('Entry capacity'!$D$12:$D$30)-IFERROR(VLOOKUP($A534,'Entry capacity'!$A$12:$I$30,4,FALSE),0))</f>
        <v>604.20823705205396</v>
      </c>
      <c r="E534" s="52">
        <f t="array" ref="E534">SUMPRODUCT('Distance Matrix_ex'!$B269:$T269,TRANSPOSE('Entry capacity'!E$12:E$30))/(SUM('Entry capacity'!$E$12:$E$30)-IFERROR(VLOOKUP($A534,'Entry capacity'!$A$12:$I$30,5,FALSE),0))</f>
        <v>606.72421177883064</v>
      </c>
      <c r="F534" s="52">
        <f t="array" ref="F534">SUMPRODUCT('Distance Matrix_ex'!$B269:$T269,TRANSPOSE('Entry capacity'!F$12:F$30))/(SUM('Entry capacity'!$F$12:$F$30)-IFERROR(VLOOKUP($A534,'Entry capacity'!$A$12:$I$30,6,FALSE),0))</f>
        <v>609.18717394328542</v>
      </c>
      <c r="G534" s="52">
        <f t="array" ref="G534">SUMPRODUCT('Distance Matrix_ex'!$B269:$T269,TRANSPOSE('Entry capacity'!G$12:G$30))/(SUM('Entry capacity'!$G$12:$G$30)-IFERROR(VLOOKUP($A534,'Entry capacity'!$A$12:$I$30,7,FALSE),0))</f>
        <v>609.11436292447524</v>
      </c>
      <c r="H534" s="52">
        <f t="array" ref="H534">SUMPRODUCT('Distance Matrix_ex'!$B269:$T269,TRANSPOSE('Entry capacity'!H$12:H$30))/(SUM('Entry capacity'!$H$12:$H$30)-IFERROR(VLOOKUP($A534,'Entry capacity'!$A$12:$I$30,8,FALSE),0))</f>
        <v>607.67877392291609</v>
      </c>
      <c r="I534" s="57">
        <f t="array" ref="I534">SUMPRODUCT('Distance Matrix_ex'!$B269:$T269,TRANSPOSE('Entry capacity'!I$12:I$30))/(SUM('Entry capacity'!$I$12:$I$30)-IFERROR(VLOOKUP($A534,'Entry capacity'!$A$12:$I$30,9,FALSE),0))</f>
        <v>604.76810620334072</v>
      </c>
    </row>
    <row r="535" spans="1:9" s="5" customFormat="1" ht="15" customHeight="1" thickBot="1" x14ac:dyDescent="0.3">
      <c r="A535" s="46" t="str">
        <f t="shared" ref="A535:B535" si="259">A270</f>
        <v>Marismas</v>
      </c>
      <c r="B535" s="4" t="str">
        <f t="shared" si="259"/>
        <v>AA.SS / Storage facilities</v>
      </c>
      <c r="C535" s="52">
        <f t="array" ref="C535">SUMPRODUCT('Distance Matrix_ex'!$B270:$T270,TRANSPOSE('Entry capacity'!C$12:C$30))/(SUM('Entry capacity'!$C$12:$C$30)-IFERROR(VLOOKUP($A535,'Entry capacity'!$A$12:$I$30,3,FALSE),0))</f>
        <v>830.00600733952183</v>
      </c>
      <c r="D535" s="52">
        <f t="array" ref="D535">SUMPRODUCT('Distance Matrix_ex'!$B270:$T270,TRANSPOSE('Entry capacity'!D$12:D$30))/(SUM('Entry capacity'!$D$12:$D$30)-IFERROR(VLOOKUP($A535,'Entry capacity'!$A$12:$I$30,4,FALSE),0))</f>
        <v>831.7038706693429</v>
      </c>
      <c r="E535" s="52">
        <f t="array" ref="E535">SUMPRODUCT('Distance Matrix_ex'!$B270:$T270,TRANSPOSE('Entry capacity'!E$12:E$30))/(SUM('Entry capacity'!$E$12:$E$30)-IFERROR(VLOOKUP($A535,'Entry capacity'!$A$12:$I$30,5,FALSE),0))</f>
        <v>834.7800128221329</v>
      </c>
      <c r="F535" s="52">
        <f t="array" ref="F535">SUMPRODUCT('Distance Matrix_ex'!$B270:$T270,TRANSPOSE('Entry capacity'!F$12:F$30))/(SUM('Entry capacity'!$F$12:$F$30)-IFERROR(VLOOKUP($A535,'Entry capacity'!$A$12:$I$30,6,FALSE),0))</f>
        <v>837.6241158895408</v>
      </c>
      <c r="G535" s="52">
        <f t="array" ref="G535">SUMPRODUCT('Distance Matrix_ex'!$B270:$T270,TRANSPOSE('Entry capacity'!G$12:G$30))/(SUM('Entry capacity'!$G$12:$G$30)-IFERROR(VLOOKUP($A535,'Entry capacity'!$A$12:$I$30,7,FALSE),0))</f>
        <v>838.74362976877569</v>
      </c>
      <c r="H535" s="52">
        <f t="array" ref="H535">SUMPRODUCT('Distance Matrix_ex'!$B270:$T270,TRANSPOSE('Entry capacity'!H$12:H$30))/(SUM('Entry capacity'!$H$12:$H$30)-IFERROR(VLOOKUP($A535,'Entry capacity'!$A$12:$I$30,8,FALSE),0))</f>
        <v>839.45027334144947</v>
      </c>
      <c r="I535" s="57">
        <f t="array" ref="I535">SUMPRODUCT('Distance Matrix_ex'!$B270:$T270,TRANSPOSE('Entry capacity'!I$12:I$30))/(SUM('Entry capacity'!$I$12:$I$30)-IFERROR(VLOOKUP($A535,'Entry capacity'!$A$12:$I$30,9,FALSE),0))</f>
        <v>840.80247569271091</v>
      </c>
    </row>
    <row r="536" spans="1:9" ht="18.75" customHeight="1" thickBot="1" x14ac:dyDescent="0.3">
      <c r="A536" s="33" t="s">
        <v>7</v>
      </c>
      <c r="B536" s="34"/>
      <c r="C536" s="66">
        <f t="shared" ref="C536:I536" si="260">SUM(C277:C535)</f>
        <v>188271.66001528117</v>
      </c>
      <c r="D536" s="66">
        <f t="shared" si="260"/>
        <v>188640.56331778559</v>
      </c>
      <c r="E536" s="66">
        <f t="shared" si="260"/>
        <v>189114.0068710144</v>
      </c>
      <c r="F536" s="66">
        <f t="shared" si="260"/>
        <v>189713.64595870636</v>
      </c>
      <c r="G536" s="66">
        <f t="shared" si="260"/>
        <v>189884.66880728322</v>
      </c>
      <c r="H536" s="66">
        <f t="shared" si="260"/>
        <v>189999.41839920322</v>
      </c>
      <c r="I536" s="66">
        <f t="shared" si="260"/>
        <v>190271.65667673148</v>
      </c>
    </row>
    <row r="538" spans="1:9" ht="27.75" customHeight="1" x14ac:dyDescent="0.25">
      <c r="A538" s="96" t="s">
        <v>339</v>
      </c>
      <c r="B538" s="23"/>
      <c r="C538" s="24"/>
      <c r="D538" s="24"/>
      <c r="E538" s="24"/>
      <c r="F538" s="24"/>
      <c r="G538" s="24"/>
      <c r="H538" s="24"/>
      <c r="I538" s="24"/>
    </row>
    <row r="539" spans="1:9" ht="5.0999999999999996" customHeight="1" thickBot="1" x14ac:dyDescent="0.3"/>
    <row r="540" spans="1:9" ht="15" customHeight="1" x14ac:dyDescent="0.25">
      <c r="A540" s="194" t="s">
        <v>40</v>
      </c>
      <c r="B540" s="196" t="s">
        <v>417</v>
      </c>
      <c r="C540" s="27" t="s">
        <v>13</v>
      </c>
      <c r="D540" s="28"/>
      <c r="E540" s="28"/>
      <c r="F540" s="28"/>
      <c r="G540" s="28"/>
      <c r="H540" s="28"/>
      <c r="I540" s="29"/>
    </row>
    <row r="541" spans="1:9" ht="33" customHeight="1" x14ac:dyDescent="0.25">
      <c r="A541" s="195"/>
      <c r="B541" s="197"/>
      <c r="C541" s="25">
        <v>2020</v>
      </c>
      <c r="D541" s="26" t="s">
        <v>61</v>
      </c>
      <c r="E541" s="26" t="s">
        <v>62</v>
      </c>
      <c r="F541" s="26" t="s">
        <v>63</v>
      </c>
      <c r="G541" s="26" t="s">
        <v>64</v>
      </c>
      <c r="H541" s="26" t="s">
        <v>65</v>
      </c>
      <c r="I541" s="30" t="s">
        <v>66</v>
      </c>
    </row>
    <row r="542" spans="1:9" s="5" customFormat="1" ht="15" customHeight="1" x14ac:dyDescent="0.25">
      <c r="A542" s="54" t="str">
        <f>A277</f>
        <v>01.1A</v>
      </c>
      <c r="B542" s="4" t="str">
        <f t="shared" ref="B542:B605" si="261">B277</f>
        <v>Salida Nacional / National exit</v>
      </c>
      <c r="C542" s="87">
        <f>(C277*C12)/SUMPRODUCT(C$12:C$270,C$277:C$535)</f>
        <v>1.0130288832849346E-2</v>
      </c>
      <c r="D542" s="87">
        <f t="shared" ref="D542:I542" si="262">(D277*D12)/SUMPRODUCT(D$12:D$270,D$277:D$535)</f>
        <v>1.0123490674681882E-2</v>
      </c>
      <c r="E542" s="87">
        <f t="shared" si="262"/>
        <v>1.0248006157547696E-2</v>
      </c>
      <c r="F542" s="87">
        <f t="shared" si="262"/>
        <v>1.0452203359287149E-2</v>
      </c>
      <c r="G542" s="87">
        <f t="shared" si="262"/>
        <v>1.0609889626773953E-2</v>
      </c>
      <c r="H542" s="87">
        <f t="shared" si="262"/>
        <v>1.088349533409015E-2</v>
      </c>
      <c r="I542" s="88">
        <f t="shared" si="262"/>
        <v>1.1631591292984387E-2</v>
      </c>
    </row>
    <row r="543" spans="1:9" s="5" customFormat="1" ht="15" customHeight="1" x14ac:dyDescent="0.25">
      <c r="A543" s="46" t="str">
        <f t="shared" ref="A543" si="263">A278</f>
        <v>03A_As pontes</v>
      </c>
      <c r="B543" s="4" t="str">
        <f t="shared" si="261"/>
        <v>Salida Nacional / National exit</v>
      </c>
      <c r="C543" s="87">
        <f t="shared" ref="C543:I543" si="264">(C278*C13)/SUMPRODUCT(C$12:C$270,C$277:C$535)</f>
        <v>1.5038761427839307E-2</v>
      </c>
      <c r="D543" s="87">
        <f t="shared" si="264"/>
        <v>1.4661935160003404E-2</v>
      </c>
      <c r="E543" s="87">
        <f t="shared" si="264"/>
        <v>1.4426434093046376E-2</v>
      </c>
      <c r="F543" s="87">
        <f t="shared" si="264"/>
        <v>1.4135225380683599E-2</v>
      </c>
      <c r="G543" s="87">
        <f t="shared" si="264"/>
        <v>1.3230259126792017E-2</v>
      </c>
      <c r="H543" s="87">
        <f t="shared" si="264"/>
        <v>1.1626376277146057E-2</v>
      </c>
      <c r="I543" s="88">
        <f t="shared" si="264"/>
        <v>7.3575191522605599E-3</v>
      </c>
    </row>
    <row r="544" spans="1:9" s="5" customFormat="1" ht="15" customHeight="1" x14ac:dyDescent="0.25">
      <c r="A544" s="46" t="str">
        <f t="shared" ref="A544" si="265">A279</f>
        <v>1.01_Foret</v>
      </c>
      <c r="B544" s="4" t="str">
        <f t="shared" si="261"/>
        <v>Salida Nacional / National exit</v>
      </c>
      <c r="C544" s="87">
        <f t="shared" ref="C544:I544" si="266">(C279*C14)/SUMPRODUCT(C$12:C$270,C$277:C$535)</f>
        <v>9.0987946362973901E-3</v>
      </c>
      <c r="D544" s="87">
        <f t="shared" si="266"/>
        <v>8.9086081356029509E-3</v>
      </c>
      <c r="E544" s="87">
        <f t="shared" si="266"/>
        <v>8.7912360628003682E-3</v>
      </c>
      <c r="F544" s="87">
        <f t="shared" si="266"/>
        <v>8.7499131736330244E-3</v>
      </c>
      <c r="G544" s="87">
        <f t="shared" si="266"/>
        <v>8.8031626792023834E-3</v>
      </c>
      <c r="H544" s="87">
        <f t="shared" si="266"/>
        <v>9.0533271550636077E-3</v>
      </c>
      <c r="I544" s="88">
        <f t="shared" si="266"/>
        <v>9.9579016754462665E-3</v>
      </c>
    </row>
    <row r="545" spans="1:9" s="5" customFormat="1" ht="15" customHeight="1" x14ac:dyDescent="0.25">
      <c r="A545" s="46" t="str">
        <f t="shared" ref="A545" si="267">A280</f>
        <v>10_Bonastre</v>
      </c>
      <c r="B545" s="4" t="str">
        <f t="shared" si="261"/>
        <v>Salida Nacional / National exit</v>
      </c>
      <c r="C545" s="87">
        <f t="shared" ref="C545:I545" si="268">(C280*C15)/SUMPRODUCT(C$12:C$270,C$277:C$535)</f>
        <v>1.5398523975576454E-4</v>
      </c>
      <c r="D545" s="87">
        <f t="shared" si="268"/>
        <v>1.5117817198733951E-4</v>
      </c>
      <c r="E545" s="87">
        <f t="shared" si="268"/>
        <v>1.4961607146166697E-4</v>
      </c>
      <c r="F545" s="87">
        <f t="shared" si="268"/>
        <v>1.4927898056040078E-4</v>
      </c>
      <c r="G545" s="87">
        <f t="shared" si="268"/>
        <v>1.5049738808652768E-4</v>
      </c>
      <c r="H545" s="87">
        <f t="shared" si="268"/>
        <v>1.5499821836546321E-4</v>
      </c>
      <c r="I545" s="88">
        <f t="shared" si="268"/>
        <v>1.7056498115566296E-4</v>
      </c>
    </row>
    <row r="546" spans="1:9" s="5" customFormat="1" ht="15" customHeight="1" x14ac:dyDescent="0.25">
      <c r="A546" s="46" t="str">
        <f t="shared" ref="A546" si="269">A281</f>
        <v>11_Constanti</v>
      </c>
      <c r="B546" s="4" t="str">
        <f t="shared" si="261"/>
        <v>Salida Nacional / National exit</v>
      </c>
      <c r="C546" s="87">
        <f t="shared" ref="C546:I546" si="270">(C281*C16)/SUMPRODUCT(C$12:C$270,C$277:C$535)</f>
        <v>1.2782427314639371E-2</v>
      </c>
      <c r="D546" s="87">
        <f t="shared" si="270"/>
        <v>1.2533380000213564E-2</v>
      </c>
      <c r="E546" s="87">
        <f t="shared" si="270"/>
        <v>1.2413645076573051E-2</v>
      </c>
      <c r="F546" s="87">
        <f t="shared" si="270"/>
        <v>1.2374296060702261E-2</v>
      </c>
      <c r="G546" s="87">
        <f t="shared" si="270"/>
        <v>1.2343802404563368E-2</v>
      </c>
      <c r="H546" s="87">
        <f t="shared" si="270"/>
        <v>1.2383931369568561E-2</v>
      </c>
      <c r="I546" s="88">
        <f t="shared" si="270"/>
        <v>1.2482321218115478E-2</v>
      </c>
    </row>
    <row r="547" spans="1:9" s="5" customFormat="1" ht="15" customHeight="1" x14ac:dyDescent="0.25">
      <c r="A547" s="46" t="str">
        <f t="shared" ref="A547" si="271">A282</f>
        <v>12_Reus</v>
      </c>
      <c r="B547" s="4" t="str">
        <f t="shared" si="261"/>
        <v>Salida Nacional / National exit</v>
      </c>
      <c r="C547" s="87">
        <f t="shared" ref="C547:I547" si="272">(C282*C17)/SUMPRODUCT(C$12:C$270,C$277:C$535)</f>
        <v>1.346648501960517E-2</v>
      </c>
      <c r="D547" s="87">
        <f t="shared" si="272"/>
        <v>1.3204244201080085E-2</v>
      </c>
      <c r="E547" s="87">
        <f t="shared" si="272"/>
        <v>1.3077623009778602E-2</v>
      </c>
      <c r="F547" s="87">
        <f t="shared" si="272"/>
        <v>1.3035642201578481E-2</v>
      </c>
      <c r="G547" s="87">
        <f t="shared" si="272"/>
        <v>1.300293007164471E-2</v>
      </c>
      <c r="H547" s="87">
        <f t="shared" si="272"/>
        <v>1.304425125115467E-2</v>
      </c>
      <c r="I547" s="88">
        <f t="shared" si="272"/>
        <v>1.3145982485740854E-2</v>
      </c>
    </row>
    <row r="548" spans="1:9" s="5" customFormat="1" ht="15" customHeight="1" x14ac:dyDescent="0.25">
      <c r="A548" s="46" t="str">
        <f t="shared" ref="A548" si="273">A283</f>
        <v>13_Montroig</v>
      </c>
      <c r="B548" s="4" t="str">
        <f t="shared" si="261"/>
        <v>Salida Nacional / National exit</v>
      </c>
      <c r="C548" s="87">
        <f t="shared" ref="C548:I548" si="274">(C283*C18)/SUMPRODUCT(C$12:C$270,C$277:C$535)</f>
        <v>1.0921109392710741E-2</v>
      </c>
      <c r="D548" s="87">
        <f t="shared" si="274"/>
        <v>1.0708721287401421E-2</v>
      </c>
      <c r="E548" s="87">
        <f t="shared" si="274"/>
        <v>1.0605018067647376E-2</v>
      </c>
      <c r="F548" s="87">
        <f t="shared" si="274"/>
        <v>1.0569856281601253E-2</v>
      </c>
      <c r="G548" s="87">
        <f t="shared" si="274"/>
        <v>1.0542082719674937E-2</v>
      </c>
      <c r="H548" s="87">
        <f t="shared" si="274"/>
        <v>1.0573566737436844E-2</v>
      </c>
      <c r="I548" s="88">
        <f t="shared" si="274"/>
        <v>1.0651987163242308E-2</v>
      </c>
    </row>
    <row r="549" spans="1:9" s="5" customFormat="1" ht="15" customHeight="1" x14ac:dyDescent="0.25">
      <c r="A549" s="46" t="str">
        <f t="shared" ref="A549" si="275">A284</f>
        <v>14 Vandellos</v>
      </c>
      <c r="B549" s="4" t="str">
        <f t="shared" si="261"/>
        <v>Salida Nacional / National exit</v>
      </c>
      <c r="C549" s="87">
        <f t="shared" ref="C549:I549" si="276">(C284*C19)/SUMPRODUCT(C$12:C$270,C$277:C$535)</f>
        <v>2.0133214877312833E-6</v>
      </c>
      <c r="D549" s="87">
        <f t="shared" si="276"/>
        <v>1.9742020827514125E-6</v>
      </c>
      <c r="E549" s="87">
        <f t="shared" si="276"/>
        <v>1.9549609065657191E-6</v>
      </c>
      <c r="F549" s="87">
        <f t="shared" si="276"/>
        <v>1.9483432177001337E-6</v>
      </c>
      <c r="G549" s="87">
        <f t="shared" si="276"/>
        <v>1.9430719451164482E-6</v>
      </c>
      <c r="H549" s="87">
        <f t="shared" si="276"/>
        <v>1.9486298620403746E-6</v>
      </c>
      <c r="I549" s="88">
        <f t="shared" si="276"/>
        <v>1.9625909165553217E-6</v>
      </c>
    </row>
    <row r="550" spans="1:9" s="5" customFormat="1" ht="15" customHeight="1" x14ac:dyDescent="0.25">
      <c r="A550" s="46" t="str">
        <f t="shared" ref="A550" si="277">A285</f>
        <v>15.02_Tortosa</v>
      </c>
      <c r="B550" s="4" t="str">
        <f t="shared" si="261"/>
        <v>Salida Nacional / National exit</v>
      </c>
      <c r="C550" s="87">
        <f t="shared" ref="C550:I550" si="278">(C285*C20)/SUMPRODUCT(C$12:C$270,C$277:C$535)</f>
        <v>2.2617622262614003E-3</v>
      </c>
      <c r="D550" s="87">
        <f t="shared" si="278"/>
        <v>2.2600851937455211E-3</v>
      </c>
      <c r="E550" s="87">
        <f t="shared" si="278"/>
        <v>2.2835009874041731E-3</v>
      </c>
      <c r="F550" s="87">
        <f t="shared" si="278"/>
        <v>2.3192802156880277E-3</v>
      </c>
      <c r="G550" s="87">
        <f t="shared" si="278"/>
        <v>2.3796878551977062E-3</v>
      </c>
      <c r="H550" s="87">
        <f t="shared" si="278"/>
        <v>2.4901731296670645E-3</v>
      </c>
      <c r="I550" s="88">
        <f t="shared" si="278"/>
        <v>2.7780876107817297E-3</v>
      </c>
    </row>
    <row r="551" spans="1:9" s="5" customFormat="1" ht="15" customHeight="1" x14ac:dyDescent="0.25">
      <c r="A551" s="46" t="str">
        <f t="shared" ref="A551" si="279">A286</f>
        <v>15.04_La Jana</v>
      </c>
      <c r="B551" s="4" t="str">
        <f t="shared" si="261"/>
        <v>Salida Nacional / National exit</v>
      </c>
      <c r="C551" s="87">
        <f t="shared" ref="C551:I551" si="280">(C286*C21)/SUMPRODUCT(C$12:C$270,C$277:C$535)</f>
        <v>2.1065605242616195E-4</v>
      </c>
      <c r="D551" s="87">
        <f t="shared" si="280"/>
        <v>2.0800109209416666E-4</v>
      </c>
      <c r="E551" s="87">
        <f t="shared" si="280"/>
        <v>2.071234898578454E-4</v>
      </c>
      <c r="F551" s="87">
        <f t="shared" si="280"/>
        <v>2.075956062692766E-4</v>
      </c>
      <c r="G551" s="87">
        <f t="shared" si="280"/>
        <v>2.1085504730637439E-4</v>
      </c>
      <c r="H551" s="87">
        <f t="shared" si="280"/>
        <v>2.1878944084355951E-4</v>
      </c>
      <c r="I551" s="88">
        <f t="shared" si="280"/>
        <v>2.4221264514249089E-4</v>
      </c>
    </row>
    <row r="552" spans="1:9" s="5" customFormat="1" ht="15" customHeight="1" x14ac:dyDescent="0.25">
      <c r="A552" s="46" t="str">
        <f t="shared" ref="A552" si="281">A287</f>
        <v>15.06A_Cabanes</v>
      </c>
      <c r="B552" s="4" t="str">
        <f t="shared" si="261"/>
        <v>Salida Nacional / National exit</v>
      </c>
      <c r="C552" s="87">
        <f t="shared" ref="C552:I552" si="282">(C287*C22)/SUMPRODUCT(C$12:C$270,C$277:C$535)</f>
        <v>0</v>
      </c>
      <c r="D552" s="87">
        <f t="shared" si="282"/>
        <v>0</v>
      </c>
      <c r="E552" s="87">
        <f t="shared" si="282"/>
        <v>0</v>
      </c>
      <c r="F552" s="87">
        <f t="shared" si="282"/>
        <v>0</v>
      </c>
      <c r="G552" s="87">
        <f t="shared" si="282"/>
        <v>0</v>
      </c>
      <c r="H552" s="87">
        <f t="shared" si="282"/>
        <v>0</v>
      </c>
      <c r="I552" s="88">
        <f t="shared" si="282"/>
        <v>0</v>
      </c>
    </row>
    <row r="553" spans="1:9" s="5" customFormat="1" ht="15" customHeight="1" x14ac:dyDescent="0.25">
      <c r="A553" s="46" t="str">
        <f t="shared" ref="A553" si="283">A288</f>
        <v>15.07_Villafames</v>
      </c>
      <c r="B553" s="4" t="str">
        <f t="shared" si="261"/>
        <v>Salida Nacional / National exit</v>
      </c>
      <c r="C553" s="87">
        <f t="shared" ref="C553:I553" si="284">(C288*C23)/SUMPRODUCT(C$12:C$270,C$277:C$535)</f>
        <v>3.9150344529269437E-3</v>
      </c>
      <c r="D553" s="87">
        <f t="shared" si="284"/>
        <v>3.9081581479030875E-3</v>
      </c>
      <c r="E553" s="87">
        <f t="shared" si="284"/>
        <v>3.9421647225799019E-3</v>
      </c>
      <c r="F553" s="87">
        <f t="shared" si="284"/>
        <v>3.994461996021193E-3</v>
      </c>
      <c r="G553" s="87">
        <f t="shared" si="284"/>
        <v>4.1019113457793381E-3</v>
      </c>
      <c r="H553" s="87">
        <f t="shared" si="284"/>
        <v>4.2995668907083512E-3</v>
      </c>
      <c r="I553" s="88">
        <f t="shared" si="284"/>
        <v>4.8036744519604387E-3</v>
      </c>
    </row>
    <row r="554" spans="1:9" s="5" customFormat="1" ht="15" customHeight="1" x14ac:dyDescent="0.25">
      <c r="A554" s="46" t="str">
        <f t="shared" ref="A554" si="285">A289</f>
        <v>15.08_Borriol</v>
      </c>
      <c r="B554" s="4" t="str">
        <f t="shared" si="261"/>
        <v>Salida Nacional / National exit</v>
      </c>
      <c r="C554" s="87">
        <f t="shared" ref="C554:I554" si="286">(C289*C24)/SUMPRODUCT(C$12:C$270,C$277:C$535)</f>
        <v>0</v>
      </c>
      <c r="D554" s="87">
        <f t="shared" si="286"/>
        <v>0</v>
      </c>
      <c r="E554" s="87">
        <f t="shared" si="286"/>
        <v>0</v>
      </c>
      <c r="F554" s="87">
        <f t="shared" si="286"/>
        <v>0</v>
      </c>
      <c r="G554" s="87">
        <f t="shared" si="286"/>
        <v>0</v>
      </c>
      <c r="H554" s="87">
        <f t="shared" si="286"/>
        <v>0</v>
      </c>
      <c r="I554" s="88">
        <f t="shared" si="286"/>
        <v>0</v>
      </c>
    </row>
    <row r="555" spans="1:9" s="5" customFormat="1" ht="15" customHeight="1" x14ac:dyDescent="0.25">
      <c r="A555" s="46" t="str">
        <f t="shared" ref="A555" si="287">A290</f>
        <v>15.09_Villarreal</v>
      </c>
      <c r="B555" s="4" t="str">
        <f t="shared" si="261"/>
        <v>Salida Nacional / National exit</v>
      </c>
      <c r="C555" s="87">
        <f t="shared" ref="C555:I555" si="288">(C290*C25)/SUMPRODUCT(C$12:C$270,C$277:C$535)</f>
        <v>2.1809869317636739E-2</v>
      </c>
      <c r="D555" s="87">
        <f t="shared" si="288"/>
        <v>2.1746378262088632E-2</v>
      </c>
      <c r="E555" s="87">
        <f t="shared" si="288"/>
        <v>2.1901174488212508E-2</v>
      </c>
      <c r="F555" s="87">
        <f t="shared" si="288"/>
        <v>2.2154214497320867E-2</v>
      </c>
      <c r="G555" s="87">
        <f t="shared" si="288"/>
        <v>2.2740114905785126E-2</v>
      </c>
      <c r="H555" s="87">
        <f t="shared" si="288"/>
        <v>2.3834828180607937E-2</v>
      </c>
      <c r="I555" s="88">
        <f t="shared" si="288"/>
        <v>2.6627470304578894E-2</v>
      </c>
    </row>
    <row r="556" spans="1:9" s="5" customFormat="1" ht="15" customHeight="1" x14ac:dyDescent="0.25">
      <c r="A556" s="46" t="str">
        <f t="shared" ref="A556" si="289">A291</f>
        <v>15.09X.3_Moncofar</v>
      </c>
      <c r="B556" s="4" t="str">
        <f t="shared" si="261"/>
        <v>Salida Nacional / National exit</v>
      </c>
      <c r="C556" s="87">
        <f t="shared" ref="C556:I556" si="290">(C291*C26)/SUMPRODUCT(C$12:C$270,C$277:C$535)</f>
        <v>1.5664294483497228E-3</v>
      </c>
      <c r="D556" s="87">
        <f t="shared" si="290"/>
        <v>1.5432990671861275E-3</v>
      </c>
      <c r="E556" s="87">
        <f t="shared" si="290"/>
        <v>1.5336916844476093E-3</v>
      </c>
      <c r="F556" s="87">
        <f t="shared" si="290"/>
        <v>1.535953048178138E-3</v>
      </c>
      <c r="G556" s="87">
        <f t="shared" si="290"/>
        <v>1.5673614367359863E-3</v>
      </c>
      <c r="H556" s="87">
        <f t="shared" si="290"/>
        <v>1.6391749034625797E-3</v>
      </c>
      <c r="I556" s="88">
        <f t="shared" si="290"/>
        <v>1.8334203144407374E-3</v>
      </c>
    </row>
    <row r="557" spans="1:9" s="5" customFormat="1" ht="15" customHeight="1" x14ac:dyDescent="0.25">
      <c r="A557" s="46" t="str">
        <f t="shared" ref="A557" si="291">A292</f>
        <v>15.09X_Nules I</v>
      </c>
      <c r="B557" s="4" t="str">
        <f t="shared" si="261"/>
        <v>Salida Nacional / National exit</v>
      </c>
      <c r="C557" s="87">
        <f t="shared" ref="C557:I557" si="292">(C292*C27)/SUMPRODUCT(C$12:C$270,C$277:C$535)</f>
        <v>7.3355342784850181E-4</v>
      </c>
      <c r="D557" s="87">
        <f t="shared" si="292"/>
        <v>7.2820752213639372E-4</v>
      </c>
      <c r="E557" s="87">
        <f t="shared" si="292"/>
        <v>7.2978445289931053E-4</v>
      </c>
      <c r="F557" s="87">
        <f t="shared" si="292"/>
        <v>7.3542653705623484E-4</v>
      </c>
      <c r="G557" s="87">
        <f t="shared" si="292"/>
        <v>7.5344566890013195E-4</v>
      </c>
      <c r="H557" s="87">
        <f t="shared" si="292"/>
        <v>7.8933592431755344E-4</v>
      </c>
      <c r="I557" s="88">
        <f t="shared" si="292"/>
        <v>8.8245107496806477E-4</v>
      </c>
    </row>
    <row r="558" spans="1:9" s="5" customFormat="1" ht="15" customHeight="1" x14ac:dyDescent="0.25">
      <c r="A558" s="46" t="str">
        <f t="shared" ref="A558" si="293">A293</f>
        <v>15.10_Chilches</v>
      </c>
      <c r="B558" s="4" t="str">
        <f t="shared" si="261"/>
        <v>Salida Nacional / National exit</v>
      </c>
      <c r="C558" s="87">
        <f t="shared" ref="C558:I558" si="294">(C293*C28)/SUMPRODUCT(C$12:C$270,C$277:C$535)</f>
        <v>2.1649912219533843E-3</v>
      </c>
      <c r="D558" s="87">
        <f t="shared" si="294"/>
        <v>2.1490991683053642E-3</v>
      </c>
      <c r="E558" s="87">
        <f t="shared" si="294"/>
        <v>2.1533649450987957E-3</v>
      </c>
      <c r="F558" s="87">
        <f t="shared" si="294"/>
        <v>2.1692455416942951E-3</v>
      </c>
      <c r="G558" s="87">
        <f t="shared" si="294"/>
        <v>2.2221415097422054E-3</v>
      </c>
      <c r="H558" s="87">
        <f t="shared" si="294"/>
        <v>2.3276740895328339E-3</v>
      </c>
      <c r="I558" s="88">
        <f t="shared" si="294"/>
        <v>2.6014823373175667E-3</v>
      </c>
    </row>
    <row r="559" spans="1:9" s="5" customFormat="1" ht="15" customHeight="1" x14ac:dyDescent="0.25">
      <c r="A559" s="46" t="str">
        <f t="shared" ref="A559" si="295">A294</f>
        <v>15.11_Sagunto</v>
      </c>
      <c r="B559" s="4" t="str">
        <f t="shared" si="261"/>
        <v>Salida Nacional / National exit</v>
      </c>
      <c r="C559" s="87">
        <f t="shared" ref="C559:I559" si="296">(C294*C29)/SUMPRODUCT(C$12:C$270,C$277:C$535)</f>
        <v>1.9139460845056084E-3</v>
      </c>
      <c r="D559" s="87">
        <f t="shared" si="296"/>
        <v>1.877547420997839E-3</v>
      </c>
      <c r="E559" s="87">
        <f t="shared" si="296"/>
        <v>1.8568016193488386E-3</v>
      </c>
      <c r="F559" s="87">
        <f t="shared" si="296"/>
        <v>1.853150736671934E-3</v>
      </c>
      <c r="G559" s="87">
        <f t="shared" si="296"/>
        <v>1.8894514947474081E-3</v>
      </c>
      <c r="H559" s="87">
        <f t="shared" si="296"/>
        <v>1.9776985098046451E-3</v>
      </c>
      <c r="I559" s="88">
        <f t="shared" si="296"/>
        <v>2.2167207370467736E-3</v>
      </c>
    </row>
    <row r="560" spans="1:9" s="5" customFormat="1" ht="15" customHeight="1" x14ac:dyDescent="0.25">
      <c r="A560" s="46" t="str">
        <f t="shared" ref="A560" si="297">A295</f>
        <v>15.12_Puzol</v>
      </c>
      <c r="B560" s="4" t="str">
        <f t="shared" si="261"/>
        <v>Salida Nacional / National exit</v>
      </c>
      <c r="C560" s="87">
        <f t="shared" ref="C560:I560" si="298">(C295*C30)/SUMPRODUCT(C$12:C$270,C$277:C$535)</f>
        <v>0</v>
      </c>
      <c r="D560" s="87">
        <f t="shared" si="298"/>
        <v>0</v>
      </c>
      <c r="E560" s="87">
        <f t="shared" si="298"/>
        <v>0</v>
      </c>
      <c r="F560" s="87">
        <f t="shared" si="298"/>
        <v>0</v>
      </c>
      <c r="G560" s="87">
        <f t="shared" si="298"/>
        <v>0</v>
      </c>
      <c r="H560" s="87">
        <f t="shared" si="298"/>
        <v>0</v>
      </c>
      <c r="I560" s="88">
        <f t="shared" si="298"/>
        <v>0</v>
      </c>
    </row>
    <row r="561" spans="1:9" s="5" customFormat="1" ht="15" customHeight="1" x14ac:dyDescent="0.25">
      <c r="A561" s="46" t="str">
        <f t="shared" ref="A561" si="299">A296</f>
        <v>15.14_Paterna</v>
      </c>
      <c r="B561" s="4" t="str">
        <f t="shared" si="261"/>
        <v>Salida Nacional / National exit</v>
      </c>
      <c r="C561" s="87">
        <f t="shared" ref="C561:I561" si="300">(C296*C31)/SUMPRODUCT(C$12:C$270,C$277:C$535)</f>
        <v>0</v>
      </c>
      <c r="D561" s="87">
        <f t="shared" si="300"/>
        <v>0</v>
      </c>
      <c r="E561" s="87">
        <f t="shared" si="300"/>
        <v>0</v>
      </c>
      <c r="F561" s="87">
        <f t="shared" si="300"/>
        <v>0</v>
      </c>
      <c r="G561" s="87">
        <f t="shared" si="300"/>
        <v>0</v>
      </c>
      <c r="H561" s="87">
        <f t="shared" si="300"/>
        <v>0</v>
      </c>
      <c r="I561" s="88">
        <f t="shared" si="300"/>
        <v>0</v>
      </c>
    </row>
    <row r="562" spans="1:9" s="5" customFormat="1" ht="15" customHeight="1" x14ac:dyDescent="0.25">
      <c r="A562" s="46" t="str">
        <f t="shared" ref="A562" si="301">A297</f>
        <v>15.16_Llombay</v>
      </c>
      <c r="B562" s="4" t="str">
        <f t="shared" si="261"/>
        <v>Salida Nacional / National exit</v>
      </c>
      <c r="C562" s="87">
        <f t="shared" ref="C562:I562" si="302">(C297*C32)/SUMPRODUCT(C$12:C$270,C$277:C$535)</f>
        <v>1.3073999617930665E-3</v>
      </c>
      <c r="D562" s="87">
        <f t="shared" si="302"/>
        <v>1.2787335470596803E-3</v>
      </c>
      <c r="E562" s="87">
        <f t="shared" si="302"/>
        <v>1.2590284382198497E-3</v>
      </c>
      <c r="F562" s="87">
        <f t="shared" si="302"/>
        <v>1.2500907643811072E-3</v>
      </c>
      <c r="G562" s="87">
        <f t="shared" si="302"/>
        <v>1.2707283155904403E-3</v>
      </c>
      <c r="H562" s="87">
        <f t="shared" si="302"/>
        <v>1.3265660775560527E-3</v>
      </c>
      <c r="I562" s="88">
        <f t="shared" si="302"/>
        <v>1.481641364709792E-3</v>
      </c>
    </row>
    <row r="563" spans="1:9" s="5" customFormat="1" ht="15" customHeight="1" x14ac:dyDescent="0.25">
      <c r="A563" s="46" t="str">
        <f t="shared" ref="A563" si="303">A298</f>
        <v>15.17_Carlet</v>
      </c>
      <c r="B563" s="4" t="str">
        <f t="shared" si="261"/>
        <v>Salida Nacional / National exit</v>
      </c>
      <c r="C563" s="87">
        <f t="shared" ref="C563:I563" si="304">(C298*C33)/SUMPRODUCT(C$12:C$270,C$277:C$535)</f>
        <v>1.1900731929604942E-3</v>
      </c>
      <c r="D563" s="87">
        <f t="shared" si="304"/>
        <v>1.1637904133665476E-3</v>
      </c>
      <c r="E563" s="87">
        <f t="shared" si="304"/>
        <v>1.1454284786646656E-3</v>
      </c>
      <c r="F563" s="87">
        <f t="shared" si="304"/>
        <v>1.1368360003027921E-3</v>
      </c>
      <c r="G563" s="87">
        <f t="shared" si="304"/>
        <v>1.1550633011880381E-3</v>
      </c>
      <c r="H563" s="87">
        <f t="shared" si="304"/>
        <v>1.2048325552909153E-3</v>
      </c>
      <c r="I563" s="88">
        <f t="shared" si="304"/>
        <v>1.3437779811299839E-3</v>
      </c>
    </row>
    <row r="564" spans="1:9" s="5" customFormat="1" ht="15" customHeight="1" x14ac:dyDescent="0.25">
      <c r="A564" s="46" t="str">
        <f t="shared" ref="A564" si="305">A299</f>
        <v>15.19_Alcudia de Crespins</v>
      </c>
      <c r="B564" s="4" t="str">
        <f t="shared" si="261"/>
        <v>Salida Nacional / National exit</v>
      </c>
      <c r="C564" s="87">
        <f t="shared" ref="C564:I564" si="306">(C299*C34)/SUMPRODUCT(C$12:C$270,C$277:C$535)</f>
        <v>6.4564924725602998E-4</v>
      </c>
      <c r="D564" s="87">
        <f t="shared" si="306"/>
        <v>6.3744919663972631E-4</v>
      </c>
      <c r="E564" s="87">
        <f t="shared" si="306"/>
        <v>6.3359040905982687E-4</v>
      </c>
      <c r="F564" s="87">
        <f t="shared" si="306"/>
        <v>6.3239845807149398E-4</v>
      </c>
      <c r="G564" s="87">
        <f t="shared" si="306"/>
        <v>6.4441810937731418E-4</v>
      </c>
      <c r="H564" s="87">
        <f t="shared" si="306"/>
        <v>6.717012100848856E-4</v>
      </c>
      <c r="I564" s="88">
        <f t="shared" si="306"/>
        <v>7.4539708004675174E-4</v>
      </c>
    </row>
    <row r="565" spans="1:9" s="5" customFormat="1" ht="15" customHeight="1" x14ac:dyDescent="0.25">
      <c r="A565" s="46" t="str">
        <f t="shared" ref="A565" si="307">A300</f>
        <v>15.20.04_Denia</v>
      </c>
      <c r="B565" s="4" t="str">
        <f t="shared" si="261"/>
        <v>Salida Nacional / National exit</v>
      </c>
      <c r="C565" s="87">
        <f t="shared" ref="C565:I565" si="308">(C300*C35)/SUMPRODUCT(C$12:C$270,C$277:C$535)</f>
        <v>6.0634254224695673E-5</v>
      </c>
      <c r="D565" s="87">
        <f t="shared" si="308"/>
        <v>5.9976200760242763E-5</v>
      </c>
      <c r="E565" s="87">
        <f t="shared" si="308"/>
        <v>5.9755811358415613E-5</v>
      </c>
      <c r="F565" s="87">
        <f t="shared" si="308"/>
        <v>5.9786903133693068E-5</v>
      </c>
      <c r="G565" s="87">
        <f t="shared" si="308"/>
        <v>6.0952235302341558E-5</v>
      </c>
      <c r="H565" s="87">
        <f t="shared" si="308"/>
        <v>6.3508401377834455E-5</v>
      </c>
      <c r="I565" s="88">
        <f t="shared" si="308"/>
        <v>7.0413814880317092E-5</v>
      </c>
    </row>
    <row r="566" spans="1:9" s="5" customFormat="1" ht="15" customHeight="1" x14ac:dyDescent="0.25">
      <c r="A566" s="46" t="str">
        <f t="shared" ref="A566" si="309">A301</f>
        <v>15.20.05_Ibiza</v>
      </c>
      <c r="B566" s="4" t="str">
        <f t="shared" si="261"/>
        <v>Salida Nacional / National exit</v>
      </c>
      <c r="C566" s="87">
        <f t="shared" ref="C566:I566" si="310">(C301*C36)/SUMPRODUCT(C$12:C$270,C$277:C$535)</f>
        <v>1.2124757585515014E-4</v>
      </c>
      <c r="D566" s="87">
        <f t="shared" si="310"/>
        <v>1.1812435438106042E-4</v>
      </c>
      <c r="E566" s="87">
        <f t="shared" si="310"/>
        <v>1.1555096038355541E-4</v>
      </c>
      <c r="F566" s="87">
        <f t="shared" si="310"/>
        <v>1.1377861914132172E-4</v>
      </c>
      <c r="G566" s="87">
        <f t="shared" si="310"/>
        <v>1.1404976387526456E-4</v>
      </c>
      <c r="H566" s="87">
        <f t="shared" si="310"/>
        <v>1.1690080285067111E-4</v>
      </c>
      <c r="I566" s="88">
        <f t="shared" si="310"/>
        <v>1.2757272470700399E-4</v>
      </c>
    </row>
    <row r="567" spans="1:9" s="5" customFormat="1" ht="15" customHeight="1" x14ac:dyDescent="0.25">
      <c r="A567" s="46" t="str">
        <f t="shared" ref="A567" si="311">A302</f>
        <v>15.20.06_Mallorca-S. Juan Dios</v>
      </c>
      <c r="B567" s="4" t="str">
        <f t="shared" si="261"/>
        <v>Salida Nacional / National exit</v>
      </c>
      <c r="C567" s="87">
        <f t="shared" ref="C567:I567" si="312">(C302*C37)/SUMPRODUCT(C$12:C$270,C$277:C$535)</f>
        <v>3.0465207746344092E-3</v>
      </c>
      <c r="D567" s="87">
        <f t="shared" si="312"/>
        <v>2.9700715562269693E-3</v>
      </c>
      <c r="E567" s="87">
        <f t="shared" si="312"/>
        <v>2.9079205967802906E-3</v>
      </c>
      <c r="F567" s="87">
        <f t="shared" si="312"/>
        <v>2.8658177771794871E-3</v>
      </c>
      <c r="G567" s="87">
        <f t="shared" si="312"/>
        <v>2.8743828722868846E-3</v>
      </c>
      <c r="H567" s="87">
        <f t="shared" si="312"/>
        <v>2.9476892454568986E-3</v>
      </c>
      <c r="I567" s="88">
        <f t="shared" si="312"/>
        <v>3.2182403791921449E-3</v>
      </c>
    </row>
    <row r="568" spans="1:9" s="5" customFormat="1" ht="15" customHeight="1" x14ac:dyDescent="0.25">
      <c r="A568" s="46" t="str">
        <f t="shared" ref="A568" si="313">A303</f>
        <v>15.20A.1_Onteniente</v>
      </c>
      <c r="B568" s="4" t="str">
        <f t="shared" si="261"/>
        <v>Salida Nacional / National exit</v>
      </c>
      <c r="C568" s="87">
        <f t="shared" ref="C568:I568" si="314">(C303*C38)/SUMPRODUCT(C$12:C$270,C$277:C$535)</f>
        <v>2.3814375985816089E-3</v>
      </c>
      <c r="D568" s="87">
        <f t="shared" si="314"/>
        <v>2.3560595625439686E-3</v>
      </c>
      <c r="E568" s="87">
        <f t="shared" si="314"/>
        <v>2.347272746250832E-3</v>
      </c>
      <c r="F568" s="87">
        <f t="shared" si="314"/>
        <v>2.3473204736787802E-3</v>
      </c>
      <c r="G568" s="87">
        <f t="shared" si="314"/>
        <v>2.3970174928832771E-3</v>
      </c>
      <c r="H568" s="87">
        <f t="shared" si="314"/>
        <v>2.5034428742100761E-3</v>
      </c>
      <c r="I568" s="88">
        <f t="shared" si="314"/>
        <v>2.7826270717583377E-3</v>
      </c>
    </row>
    <row r="569" spans="1:9" s="5" customFormat="1" ht="15" customHeight="1" x14ac:dyDescent="0.25">
      <c r="A569" s="46" t="str">
        <f t="shared" ref="A569" si="315">A304</f>
        <v>15.21_Bañeres</v>
      </c>
      <c r="B569" s="4" t="str">
        <f t="shared" si="261"/>
        <v>Salida Nacional / National exit</v>
      </c>
      <c r="C569" s="87">
        <f t="shared" ref="C569:I569" si="316">(C304*C39)/SUMPRODUCT(C$12:C$270,C$277:C$535)</f>
        <v>8.9350121333854626E-4</v>
      </c>
      <c r="D569" s="87">
        <f t="shared" si="316"/>
        <v>8.8320605653139555E-4</v>
      </c>
      <c r="E569" s="87">
        <f t="shared" si="316"/>
        <v>8.7880301162652987E-4</v>
      </c>
      <c r="F569" s="87">
        <f t="shared" si="316"/>
        <v>8.7761276660769957E-4</v>
      </c>
      <c r="G569" s="87">
        <f t="shared" si="316"/>
        <v>8.9538090863726437E-4</v>
      </c>
      <c r="H569" s="87">
        <f t="shared" si="316"/>
        <v>9.3431160424074246E-4</v>
      </c>
      <c r="I569" s="88">
        <f t="shared" si="316"/>
        <v>1.0372566152955162E-3</v>
      </c>
    </row>
    <row r="570" spans="1:9" s="5" customFormat="1" ht="15" customHeight="1" x14ac:dyDescent="0.25">
      <c r="A570" s="46" t="str">
        <f t="shared" ref="A570" si="317">A305</f>
        <v>15.22_Ibi</v>
      </c>
      <c r="B570" s="4" t="str">
        <f t="shared" si="261"/>
        <v>Salida Nacional / National exit</v>
      </c>
      <c r="C570" s="87">
        <f t="shared" ref="C570:I570" si="318">(C305*C40)/SUMPRODUCT(C$12:C$270,C$277:C$535)</f>
        <v>2.3962516325335792E-4</v>
      </c>
      <c r="D570" s="87">
        <f t="shared" si="318"/>
        <v>2.3316146411940218E-4</v>
      </c>
      <c r="E570" s="87">
        <f t="shared" si="318"/>
        <v>2.2758220776753033E-4</v>
      </c>
      <c r="F570" s="87">
        <f t="shared" si="318"/>
        <v>2.2339682272987834E-4</v>
      </c>
      <c r="G570" s="87">
        <f t="shared" si="318"/>
        <v>2.245034972791096E-4</v>
      </c>
      <c r="H570" s="87">
        <f t="shared" si="318"/>
        <v>2.3112777246280468E-4</v>
      </c>
      <c r="I570" s="88">
        <f t="shared" si="318"/>
        <v>2.533817671637904E-4</v>
      </c>
    </row>
    <row r="571" spans="1:9" s="5" customFormat="1" ht="15" customHeight="1" x14ac:dyDescent="0.25">
      <c r="A571" s="46" t="str">
        <f t="shared" ref="A571" si="319">A306</f>
        <v>15.23_Tibi</v>
      </c>
      <c r="B571" s="4" t="str">
        <f t="shared" si="261"/>
        <v>Salida Nacional / National exit</v>
      </c>
      <c r="C571" s="87">
        <f t="shared" ref="C571:I571" si="320">(C306*C41)/SUMPRODUCT(C$12:C$270,C$277:C$535)</f>
        <v>2.6446363255110552E-5</v>
      </c>
      <c r="D571" s="87">
        <f t="shared" si="320"/>
        <v>2.5776458108973707E-5</v>
      </c>
      <c r="E571" s="87">
        <f t="shared" si="320"/>
        <v>2.5209689374606393E-5</v>
      </c>
      <c r="F571" s="87">
        <f t="shared" si="320"/>
        <v>2.478779579779893E-5</v>
      </c>
      <c r="G571" s="87">
        <f t="shared" si="320"/>
        <v>2.4954091884857235E-5</v>
      </c>
      <c r="H571" s="87">
        <f t="shared" si="320"/>
        <v>2.5731206660643417E-5</v>
      </c>
      <c r="I571" s="88">
        <f t="shared" si="320"/>
        <v>2.8245901165283581E-5</v>
      </c>
    </row>
    <row r="572" spans="1:9" s="5" customFormat="1" ht="15" customHeight="1" x14ac:dyDescent="0.25">
      <c r="A572" s="46" t="str">
        <f t="shared" ref="A572" si="321">A307</f>
        <v>15.24_Alicante</v>
      </c>
      <c r="B572" s="4" t="str">
        <f t="shared" si="261"/>
        <v>Salida Nacional / National exit</v>
      </c>
      <c r="C572" s="87">
        <f t="shared" ref="C572:I572" si="322">(C307*C42)/SUMPRODUCT(C$12:C$270,C$277:C$535)</f>
        <v>8.48103219078967E-4</v>
      </c>
      <c r="D572" s="87">
        <f t="shared" si="322"/>
        <v>8.3075944311884298E-4</v>
      </c>
      <c r="E572" s="87">
        <f t="shared" si="322"/>
        <v>8.1736077639876531E-4</v>
      </c>
      <c r="F572" s="87">
        <f t="shared" si="322"/>
        <v>8.0786720972424154E-4</v>
      </c>
      <c r="G572" s="87">
        <f t="shared" si="322"/>
        <v>8.1733277303796148E-4</v>
      </c>
      <c r="H572" s="87">
        <f t="shared" si="322"/>
        <v>8.4656088542050438E-4</v>
      </c>
      <c r="I572" s="88">
        <f t="shared" si="322"/>
        <v>9.3293883090392836E-4</v>
      </c>
    </row>
    <row r="573" spans="1:9" s="5" customFormat="1" ht="15" customHeight="1" x14ac:dyDescent="0.25">
      <c r="A573" s="46" t="str">
        <f t="shared" ref="A573" si="323">A308</f>
        <v>15.26_Elche</v>
      </c>
      <c r="B573" s="4" t="str">
        <f t="shared" si="261"/>
        <v>Salida Nacional / National exit</v>
      </c>
      <c r="C573" s="87">
        <f t="shared" ref="C573:I573" si="324">(C308*C43)/SUMPRODUCT(C$12:C$270,C$277:C$535)</f>
        <v>1.5197642016152963E-3</v>
      </c>
      <c r="D573" s="87">
        <f t="shared" si="324"/>
        <v>1.4879727945857092E-3</v>
      </c>
      <c r="E573" s="87">
        <f t="shared" si="324"/>
        <v>1.4628021247568639E-3</v>
      </c>
      <c r="F573" s="87">
        <f t="shared" si="324"/>
        <v>1.4444066879526678E-3</v>
      </c>
      <c r="G573" s="87">
        <f t="shared" si="324"/>
        <v>1.4607916488541051E-3</v>
      </c>
      <c r="H573" s="87">
        <f t="shared" si="324"/>
        <v>1.5125589569450046E-3</v>
      </c>
      <c r="I573" s="88">
        <f t="shared" si="324"/>
        <v>1.6657882188827473E-3</v>
      </c>
    </row>
    <row r="574" spans="1:9" s="5" customFormat="1" ht="15" customHeight="1" x14ac:dyDescent="0.25">
      <c r="A574" s="46" t="str">
        <f t="shared" ref="A574" si="325">A309</f>
        <v>15.28_16_Callosa Segura</v>
      </c>
      <c r="B574" s="4" t="str">
        <f t="shared" si="261"/>
        <v>Salida Nacional / National exit</v>
      </c>
      <c r="C574" s="87">
        <f t="shared" ref="C574:I574" si="326">(C309*C44)/SUMPRODUCT(C$12:C$270,C$277:C$535)</f>
        <v>4.7299205410501267E-4</v>
      </c>
      <c r="D574" s="87">
        <f t="shared" si="326"/>
        <v>4.6431584814232029E-4</v>
      </c>
      <c r="E574" s="87">
        <f t="shared" si="326"/>
        <v>4.5783763534645757E-4</v>
      </c>
      <c r="F574" s="87">
        <f t="shared" si="326"/>
        <v>4.5319701750491182E-4</v>
      </c>
      <c r="G574" s="87">
        <f t="shared" si="326"/>
        <v>4.5952017251107898E-4</v>
      </c>
      <c r="H574" s="87">
        <f t="shared" si="326"/>
        <v>4.7690475532961141E-4</v>
      </c>
      <c r="I574" s="88">
        <f t="shared" si="326"/>
        <v>5.2618187356399677E-4</v>
      </c>
    </row>
    <row r="575" spans="1:9" s="5" customFormat="1" ht="15" customHeight="1" x14ac:dyDescent="0.25">
      <c r="A575" s="46" t="str">
        <f t="shared" ref="A575" si="327">A310</f>
        <v>15.30_San Javier</v>
      </c>
      <c r="B575" s="4" t="str">
        <f t="shared" si="261"/>
        <v>Salida Nacional / National exit</v>
      </c>
      <c r="C575" s="87">
        <f t="shared" ref="C575:I575" si="328">(C310*C45)/SUMPRODUCT(C$12:C$270,C$277:C$535)</f>
        <v>1.791256272912724E-4</v>
      </c>
      <c r="D575" s="87">
        <f t="shared" si="328"/>
        <v>1.760600479832489E-4</v>
      </c>
      <c r="E575" s="87">
        <f t="shared" si="328"/>
        <v>1.7382270382272291E-4</v>
      </c>
      <c r="F575" s="87">
        <f t="shared" si="328"/>
        <v>1.7220122519005278E-4</v>
      </c>
      <c r="G575" s="87">
        <f t="shared" si="328"/>
        <v>1.7482734641941668E-4</v>
      </c>
      <c r="H575" s="87">
        <f t="shared" si="328"/>
        <v>1.8165260170286673E-4</v>
      </c>
      <c r="I575" s="88">
        <f t="shared" si="328"/>
        <v>2.0055457269812363E-4</v>
      </c>
    </row>
    <row r="576" spans="1:9" s="5" customFormat="1" ht="15" customHeight="1" x14ac:dyDescent="0.25">
      <c r="A576" s="46" t="str">
        <f t="shared" ref="A576" si="329">A311</f>
        <v>15.31.1A_EnergyWorks Cartagena</v>
      </c>
      <c r="B576" s="4" t="str">
        <f t="shared" si="261"/>
        <v>Salida Nacional / National exit</v>
      </c>
      <c r="C576" s="87">
        <f t="shared" ref="C576:I576" si="330">(C311*C46)/SUMPRODUCT(C$12:C$270,C$277:C$535)</f>
        <v>5.4445708163821174E-3</v>
      </c>
      <c r="D576" s="87">
        <f t="shared" si="330"/>
        <v>5.2271017517558265E-3</v>
      </c>
      <c r="E576" s="87">
        <f t="shared" si="330"/>
        <v>5.0292607263240285E-3</v>
      </c>
      <c r="F576" s="87">
        <f t="shared" si="330"/>
        <v>4.8404795222523672E-3</v>
      </c>
      <c r="G576" s="87">
        <f t="shared" si="330"/>
        <v>4.6860955532618213E-3</v>
      </c>
      <c r="H576" s="87">
        <f t="shared" si="330"/>
        <v>4.495191992059608E-3</v>
      </c>
      <c r="I576" s="88">
        <f t="shared" si="330"/>
        <v>3.9920228987938497E-3</v>
      </c>
    </row>
    <row r="577" spans="1:9" s="5" customFormat="1" ht="15" customHeight="1" x14ac:dyDescent="0.25">
      <c r="A577" s="46" t="str">
        <f t="shared" ref="A577" si="331">A312</f>
        <v>15.31_General Electric</v>
      </c>
      <c r="B577" s="4" t="str">
        <f t="shared" si="261"/>
        <v>Salida Nacional / National exit</v>
      </c>
      <c r="C577" s="87">
        <f t="shared" ref="C577:I577" si="332">(C312*C47)/SUMPRODUCT(C$12:C$270,C$277:C$535)</f>
        <v>1.06260982360344E-3</v>
      </c>
      <c r="D577" s="87">
        <f t="shared" si="332"/>
        <v>1.0196240960959591E-3</v>
      </c>
      <c r="E577" s="87">
        <f t="shared" si="332"/>
        <v>9.8042781945439461E-4</v>
      </c>
      <c r="F577" s="87">
        <f t="shared" si="332"/>
        <v>9.4309297936741895E-4</v>
      </c>
      <c r="G577" s="87">
        <f t="shared" si="332"/>
        <v>9.1300837022470125E-4</v>
      </c>
      <c r="H577" s="87">
        <f t="shared" si="332"/>
        <v>8.7610752786786996E-4</v>
      </c>
      <c r="I577" s="88">
        <f t="shared" si="332"/>
        <v>7.7858357465453696E-4</v>
      </c>
    </row>
    <row r="578" spans="1:9" s="5" customFormat="1" ht="15" customHeight="1" x14ac:dyDescent="0.25">
      <c r="A578" s="46" t="str">
        <f t="shared" ref="A578" si="333">A313</f>
        <v>15.31A.2_Fuente Alamo</v>
      </c>
      <c r="B578" s="4" t="str">
        <f t="shared" si="261"/>
        <v>Salida Nacional / National exit</v>
      </c>
      <c r="C578" s="87">
        <f t="shared" ref="C578:I578" si="334">(C313*C48)/SUMPRODUCT(C$12:C$270,C$277:C$535)</f>
        <v>2.0439722341940668E-6</v>
      </c>
      <c r="D578" s="87">
        <f t="shared" si="334"/>
        <v>1.9751587875651267E-6</v>
      </c>
      <c r="E578" s="87">
        <f t="shared" si="334"/>
        <v>1.9096033373761085E-6</v>
      </c>
      <c r="F578" s="87">
        <f t="shared" si="334"/>
        <v>1.8562651705462079E-6</v>
      </c>
      <c r="G578" s="87">
        <f t="shared" si="334"/>
        <v>1.8518942925373637E-6</v>
      </c>
      <c r="H578" s="87">
        <f t="shared" si="334"/>
        <v>1.8932245601438439E-6</v>
      </c>
      <c r="I578" s="88">
        <f t="shared" si="334"/>
        <v>2.0574562628999201E-6</v>
      </c>
    </row>
    <row r="579" spans="1:9" s="5" customFormat="1" ht="15" customHeight="1" x14ac:dyDescent="0.25">
      <c r="A579" s="46" t="str">
        <f t="shared" ref="A579" si="335">A314</f>
        <v>15.31A.4_Lorca</v>
      </c>
      <c r="B579" s="4" t="str">
        <f t="shared" si="261"/>
        <v>Salida Nacional / National exit</v>
      </c>
      <c r="C579" s="87">
        <f t="shared" ref="C579:I579" si="336">(C314*C49)/SUMPRODUCT(C$12:C$270,C$277:C$535)</f>
        <v>6.258593538859237E-4</v>
      </c>
      <c r="D579" s="87">
        <f t="shared" si="336"/>
        <v>6.1782468112214306E-4</v>
      </c>
      <c r="E579" s="87">
        <f t="shared" si="336"/>
        <v>6.1304803182535479E-4</v>
      </c>
      <c r="F579" s="87">
        <f t="shared" si="336"/>
        <v>6.0994828474947727E-4</v>
      </c>
      <c r="G579" s="87">
        <f t="shared" si="336"/>
        <v>6.2100196168926114E-4</v>
      </c>
      <c r="H579" s="87">
        <f t="shared" si="336"/>
        <v>6.463050592088272E-4</v>
      </c>
      <c r="I579" s="88">
        <f t="shared" si="336"/>
        <v>7.137589255829292E-4</v>
      </c>
    </row>
    <row r="580" spans="1:9" s="5" customFormat="1" ht="15" customHeight="1" x14ac:dyDescent="0.25">
      <c r="A580" s="46" t="str">
        <f t="shared" ref="A580" si="337">A315</f>
        <v>15.34_Escombreras</v>
      </c>
      <c r="B580" s="4" t="str">
        <f t="shared" si="261"/>
        <v>Salida Nacional / National exit</v>
      </c>
      <c r="C580" s="87">
        <f t="shared" ref="C580:I580" si="338">(C315*C50)/SUMPRODUCT(C$12:C$270,C$277:C$535)</f>
        <v>2.8269783523886174E-2</v>
      </c>
      <c r="D580" s="87">
        <f t="shared" si="338"/>
        <v>2.7124299955482205E-2</v>
      </c>
      <c r="E580" s="87">
        <f t="shared" si="338"/>
        <v>2.6079643068334515E-2</v>
      </c>
      <c r="F580" s="87">
        <f t="shared" si="338"/>
        <v>2.5084858070950646E-2</v>
      </c>
      <c r="G580" s="87">
        <f t="shared" si="338"/>
        <v>2.4284790855763714E-2</v>
      </c>
      <c r="H580" s="87">
        <f t="shared" si="338"/>
        <v>2.3304529884431765E-2</v>
      </c>
      <c r="I580" s="88">
        <f t="shared" si="338"/>
        <v>2.0712690700421213E-2</v>
      </c>
    </row>
    <row r="581" spans="1:9" s="5" customFormat="1" ht="15" customHeight="1" x14ac:dyDescent="0.25">
      <c r="A581" s="46" t="str">
        <f t="shared" ref="A581" si="339">A316</f>
        <v>15_Tivissa</v>
      </c>
      <c r="B581" s="4" t="str">
        <f t="shared" si="261"/>
        <v>Salida Nacional / National exit</v>
      </c>
      <c r="C581" s="87">
        <f t="shared" ref="C581:I581" si="340">(C316*C51)/SUMPRODUCT(C$12:C$270,C$277:C$535)</f>
        <v>4.5632205631740262E-6</v>
      </c>
      <c r="D581" s="87">
        <f t="shared" si="340"/>
        <v>4.4674490088947672E-6</v>
      </c>
      <c r="E581" s="87">
        <f t="shared" si="340"/>
        <v>4.4035142498884628E-6</v>
      </c>
      <c r="F581" s="87">
        <f t="shared" si="340"/>
        <v>4.3771739038361588E-6</v>
      </c>
      <c r="G581" s="87">
        <f t="shared" si="340"/>
        <v>4.3973365385686103E-6</v>
      </c>
      <c r="H581" s="87">
        <f t="shared" si="340"/>
        <v>4.5127086828971993E-6</v>
      </c>
      <c r="I581" s="88">
        <f t="shared" si="340"/>
        <v>4.9452745914618843E-6</v>
      </c>
    </row>
    <row r="582" spans="1:9" s="5" customFormat="1" ht="15" customHeight="1" x14ac:dyDescent="0.25">
      <c r="A582" s="46" t="str">
        <f t="shared" ref="A582" si="341">A317</f>
        <v>16A_Benisanet</v>
      </c>
      <c r="B582" s="4" t="str">
        <f t="shared" si="261"/>
        <v>Salida Nacional / National exit</v>
      </c>
      <c r="C582" s="87">
        <f t="shared" ref="C582:I582" si="342">(C317*C52)/SUMPRODUCT(C$12:C$270,C$277:C$535)</f>
        <v>1.1209037058681635E-4</v>
      </c>
      <c r="D582" s="87">
        <f t="shared" si="342"/>
        <v>1.0974833205660175E-4</v>
      </c>
      <c r="E582" s="87">
        <f t="shared" si="342"/>
        <v>1.0818922803163571E-4</v>
      </c>
      <c r="F582" s="87">
        <f t="shared" si="342"/>
        <v>1.0755375157320617E-4</v>
      </c>
      <c r="G582" s="87">
        <f t="shared" si="342"/>
        <v>1.0805010806799654E-4</v>
      </c>
      <c r="H582" s="87">
        <f t="shared" si="342"/>
        <v>1.1088081586685623E-4</v>
      </c>
      <c r="I582" s="88">
        <f t="shared" si="342"/>
        <v>1.215002536277674E-4</v>
      </c>
    </row>
    <row r="583" spans="1:9" s="5" customFormat="1" ht="15" customHeight="1" x14ac:dyDescent="0.25">
      <c r="A583" s="46" t="str">
        <f t="shared" ref="A583" si="343">A318</f>
        <v>19_Caspe</v>
      </c>
      <c r="B583" s="4" t="str">
        <f t="shared" si="261"/>
        <v>Salida Nacional / National exit</v>
      </c>
      <c r="C583" s="87">
        <f t="shared" ref="C583:I583" si="344">(C318*C53)/SUMPRODUCT(C$12:C$270,C$277:C$535)</f>
        <v>2.9277881313916794E-3</v>
      </c>
      <c r="D583" s="87">
        <f t="shared" si="344"/>
        <v>2.9189393737924191E-3</v>
      </c>
      <c r="E583" s="87">
        <f t="shared" si="344"/>
        <v>2.9423743265913965E-3</v>
      </c>
      <c r="F583" s="87">
        <f t="shared" si="344"/>
        <v>2.9888812468867958E-3</v>
      </c>
      <c r="G583" s="87">
        <f t="shared" si="344"/>
        <v>3.05463211432253E-3</v>
      </c>
      <c r="H583" s="87">
        <f t="shared" si="344"/>
        <v>3.1820305603946775E-3</v>
      </c>
      <c r="I583" s="88">
        <f t="shared" si="344"/>
        <v>3.5352333097974685E-3</v>
      </c>
    </row>
    <row r="584" spans="1:9" s="5" customFormat="1" ht="15" customHeight="1" x14ac:dyDescent="0.25">
      <c r="A584" s="46" t="str">
        <f t="shared" ref="A584" si="345">A319</f>
        <v>20_Andorra</v>
      </c>
      <c r="B584" s="4" t="str">
        <f t="shared" si="261"/>
        <v>Salida Nacional / National exit</v>
      </c>
      <c r="C584" s="87">
        <f t="shared" ref="C584:I584" si="346">(C319*C54)/SUMPRODUCT(C$12:C$270,C$277:C$535)</f>
        <v>2.3893152780170941E-3</v>
      </c>
      <c r="D584" s="87">
        <f t="shared" si="346"/>
        <v>2.3347172704174246E-3</v>
      </c>
      <c r="E584" s="87">
        <f t="shared" si="346"/>
        <v>2.3179983197832428E-3</v>
      </c>
      <c r="F584" s="87">
        <f t="shared" si="346"/>
        <v>2.3215652380340055E-3</v>
      </c>
      <c r="G584" s="87">
        <f t="shared" si="346"/>
        <v>2.3101519252933939E-3</v>
      </c>
      <c r="H584" s="87">
        <f t="shared" si="346"/>
        <v>2.2991143055084663E-3</v>
      </c>
      <c r="I584" s="88">
        <f t="shared" si="346"/>
        <v>2.2863755921375267E-3</v>
      </c>
    </row>
    <row r="585" spans="1:9" s="5" customFormat="1" ht="15" customHeight="1" x14ac:dyDescent="0.25">
      <c r="A585" s="46" t="str">
        <f t="shared" ref="A585" si="347">A320</f>
        <v>21.1_Azaila</v>
      </c>
      <c r="B585" s="4" t="str">
        <f t="shared" si="261"/>
        <v>Salida Nacional / National exit</v>
      </c>
      <c r="C585" s="87">
        <f t="shared" ref="C585:I585" si="348">(C320*C55)/SUMPRODUCT(C$12:C$270,C$277:C$535)</f>
        <v>1.1679712126601278E-4</v>
      </c>
      <c r="D585" s="87">
        <f t="shared" si="348"/>
        <v>1.1299382674843243E-4</v>
      </c>
      <c r="E585" s="87">
        <f t="shared" si="348"/>
        <v>1.1153095968405656E-4</v>
      </c>
      <c r="F585" s="87">
        <f t="shared" si="348"/>
        <v>1.1118334557370578E-4</v>
      </c>
      <c r="G585" s="87">
        <f t="shared" si="348"/>
        <v>1.0938215957653163E-4</v>
      </c>
      <c r="H585" s="87">
        <f t="shared" si="348"/>
        <v>1.0656193789263276E-4</v>
      </c>
      <c r="I585" s="88">
        <f t="shared" si="348"/>
        <v>1.0039271370116652E-4</v>
      </c>
    </row>
    <row r="586" spans="1:9" s="5" customFormat="1" ht="15" customHeight="1" x14ac:dyDescent="0.25">
      <c r="A586" s="46" t="str">
        <f t="shared" ref="A586" si="349">A321</f>
        <v>22_Epysa</v>
      </c>
      <c r="B586" s="4" t="str">
        <f t="shared" si="261"/>
        <v>Salida Nacional / National exit</v>
      </c>
      <c r="C586" s="87">
        <f t="shared" ref="C586:I586" si="350">(C321*C56)/SUMPRODUCT(C$12:C$270,C$277:C$535)</f>
        <v>5.1447990985425734E-4</v>
      </c>
      <c r="D586" s="87">
        <f t="shared" si="350"/>
        <v>5.198108830493396E-4</v>
      </c>
      <c r="E586" s="87">
        <f t="shared" si="350"/>
        <v>5.3203450384712117E-4</v>
      </c>
      <c r="F586" s="87">
        <f t="shared" si="350"/>
        <v>5.4737689581777524E-4</v>
      </c>
      <c r="G586" s="87">
        <f t="shared" si="350"/>
        <v>5.6349593560396953E-4</v>
      </c>
      <c r="H586" s="87">
        <f t="shared" si="350"/>
        <v>5.8915490338672875E-4</v>
      </c>
      <c r="I586" s="88">
        <f t="shared" si="350"/>
        <v>6.5498459475635241E-4</v>
      </c>
    </row>
    <row r="587" spans="1:9" s="5" customFormat="1" ht="15" customHeight="1" x14ac:dyDescent="0.25">
      <c r="A587" s="46" t="str">
        <f t="shared" ref="A587" si="351">A322</f>
        <v>23_Mediana Zaragoza</v>
      </c>
      <c r="B587" s="4" t="str">
        <f t="shared" si="261"/>
        <v>Salida Nacional / National exit</v>
      </c>
      <c r="C587" s="87">
        <f t="shared" ref="C587:I587" si="352">(C322*C57)/SUMPRODUCT(C$12:C$270,C$277:C$535)</f>
        <v>5.4761154279681654E-3</v>
      </c>
      <c r="D587" s="87">
        <f t="shared" si="352"/>
        <v>5.4549611679500145E-3</v>
      </c>
      <c r="E587" s="87">
        <f t="shared" si="352"/>
        <v>5.4966885151575533E-3</v>
      </c>
      <c r="F587" s="87">
        <f t="shared" si="352"/>
        <v>5.5924761078007933E-3</v>
      </c>
      <c r="G587" s="87">
        <f t="shared" si="352"/>
        <v>5.7145426131399862E-3</v>
      </c>
      <c r="H587" s="87">
        <f t="shared" si="352"/>
        <v>5.9554327094519721E-3</v>
      </c>
      <c r="I587" s="88">
        <f t="shared" si="352"/>
        <v>6.6281662087801759E-3</v>
      </c>
    </row>
    <row r="588" spans="1:9" s="5" customFormat="1" ht="15" customHeight="1" x14ac:dyDescent="0.25">
      <c r="A588" s="46" t="str">
        <f t="shared" ref="A588" si="353">A323</f>
        <v>23A_La Cartuja</v>
      </c>
      <c r="B588" s="4" t="str">
        <f t="shared" si="261"/>
        <v>Salida Nacional / National exit</v>
      </c>
      <c r="C588" s="87">
        <f t="shared" ref="C588:I588" si="354">(C323*C58)/SUMPRODUCT(C$12:C$270,C$277:C$535)</f>
        <v>1.3581674596241117E-4</v>
      </c>
      <c r="D588" s="87">
        <f t="shared" si="354"/>
        <v>1.3531536841902893E-4</v>
      </c>
      <c r="E588" s="87">
        <f t="shared" si="354"/>
        <v>1.3624946752198154E-4</v>
      </c>
      <c r="F588" s="87">
        <f t="shared" si="354"/>
        <v>1.3834960881036295E-4</v>
      </c>
      <c r="G588" s="87">
        <f t="shared" si="354"/>
        <v>1.4071850147425873E-4</v>
      </c>
      <c r="H588" s="87">
        <f t="shared" si="354"/>
        <v>1.456537649851223E-4</v>
      </c>
      <c r="I588" s="88">
        <f t="shared" si="354"/>
        <v>1.60618571428455E-4</v>
      </c>
    </row>
    <row r="589" spans="1:9" s="5" customFormat="1" ht="15" customHeight="1" x14ac:dyDescent="0.25">
      <c r="A589" s="46" t="str">
        <f t="shared" ref="A589" si="355">A324</f>
        <v>24_Santa Fe</v>
      </c>
      <c r="B589" s="4" t="str">
        <f t="shared" si="261"/>
        <v>Salida Nacional / National exit</v>
      </c>
      <c r="C589" s="87">
        <f t="shared" ref="C589:I589" si="356">(C324*C59)/SUMPRODUCT(C$12:C$270,C$277:C$535)</f>
        <v>5.9345739929520326E-5</v>
      </c>
      <c r="D589" s="87">
        <f t="shared" si="356"/>
        <v>5.8652879752178692E-5</v>
      </c>
      <c r="E589" s="87">
        <f t="shared" si="356"/>
        <v>5.8439591771002563E-5</v>
      </c>
      <c r="F589" s="87">
        <f t="shared" si="356"/>
        <v>5.8723548555298983E-5</v>
      </c>
      <c r="G589" s="87">
        <f t="shared" si="356"/>
        <v>5.9059575962695165E-5</v>
      </c>
      <c r="H589" s="87">
        <f t="shared" si="356"/>
        <v>6.0413131252974227E-5</v>
      </c>
      <c r="I589" s="88">
        <f t="shared" si="356"/>
        <v>6.5780175850507154E-5</v>
      </c>
    </row>
    <row r="590" spans="1:9" s="5" customFormat="1" ht="15" customHeight="1" x14ac:dyDescent="0.25">
      <c r="A590" s="46" t="str">
        <f t="shared" ref="A590" si="357">A325</f>
        <v>24A_Zaragoza I+D</v>
      </c>
      <c r="B590" s="4" t="str">
        <f t="shared" si="261"/>
        <v>Salida Nacional / National exit</v>
      </c>
      <c r="C590" s="87">
        <f t="shared" ref="C590:I590" si="358">(C325*C60)/SUMPRODUCT(C$12:C$270,C$277:C$535)</f>
        <v>5.3516796879986403E-4</v>
      </c>
      <c r="D590" s="87">
        <f t="shared" si="358"/>
        <v>5.3495280906043225E-4</v>
      </c>
      <c r="E590" s="87">
        <f t="shared" si="358"/>
        <v>5.4050202685372714E-4</v>
      </c>
      <c r="F590" s="87">
        <f t="shared" si="358"/>
        <v>5.5002754811675687E-4</v>
      </c>
      <c r="G590" s="87">
        <f t="shared" si="358"/>
        <v>5.5933226576282804E-4</v>
      </c>
      <c r="H590" s="87">
        <f t="shared" si="358"/>
        <v>5.7779930439462999E-4</v>
      </c>
      <c r="I590" s="88">
        <f t="shared" si="358"/>
        <v>6.3479374909007494E-4</v>
      </c>
    </row>
    <row r="591" spans="1:9" s="5" customFormat="1" ht="15" customHeight="1" x14ac:dyDescent="0.25">
      <c r="A591" s="46" t="str">
        <f t="shared" ref="A591" si="359">A326</f>
        <v>25A_Barboles</v>
      </c>
      <c r="B591" s="4" t="str">
        <f t="shared" si="261"/>
        <v>Salida Nacional / National exit</v>
      </c>
      <c r="C591" s="87">
        <f t="shared" ref="C591:I591" si="360">(C326*C61)/SUMPRODUCT(C$12:C$270,C$277:C$535)</f>
        <v>0</v>
      </c>
      <c r="D591" s="87">
        <f t="shared" si="360"/>
        <v>0</v>
      </c>
      <c r="E591" s="87">
        <f t="shared" si="360"/>
        <v>0</v>
      </c>
      <c r="F591" s="87">
        <f t="shared" si="360"/>
        <v>0</v>
      </c>
      <c r="G591" s="87">
        <f t="shared" si="360"/>
        <v>0</v>
      </c>
      <c r="H591" s="87">
        <f t="shared" si="360"/>
        <v>0</v>
      </c>
      <c r="I591" s="88">
        <f t="shared" si="360"/>
        <v>0</v>
      </c>
    </row>
    <row r="592" spans="1:9" s="5" customFormat="1" ht="15" customHeight="1" x14ac:dyDescent="0.25">
      <c r="A592" s="46" t="str">
        <f t="shared" ref="A592" si="361">A327</f>
        <v>25X_General Motors</v>
      </c>
      <c r="B592" s="4" t="str">
        <f t="shared" si="261"/>
        <v>Salida Nacional / National exit</v>
      </c>
      <c r="C592" s="87">
        <f t="shared" ref="C592:I592" si="362">(C327*C62)/SUMPRODUCT(C$12:C$270,C$277:C$535)</f>
        <v>9.8352262439624751E-4</v>
      </c>
      <c r="D592" s="87">
        <f t="shared" si="362"/>
        <v>9.8382579027161618E-4</v>
      </c>
      <c r="E592" s="87">
        <f t="shared" si="362"/>
        <v>9.9665639581128919E-4</v>
      </c>
      <c r="F592" s="87">
        <f t="shared" si="362"/>
        <v>1.0199881154194597E-3</v>
      </c>
      <c r="G592" s="87">
        <f t="shared" si="362"/>
        <v>1.0454973694803056E-3</v>
      </c>
      <c r="H592" s="87">
        <f t="shared" si="362"/>
        <v>1.0918139919832996E-3</v>
      </c>
      <c r="I592" s="88">
        <f t="shared" si="362"/>
        <v>1.2169682807725598E-3</v>
      </c>
    </row>
    <row r="593" spans="1:9" s="5" customFormat="1" ht="15" customHeight="1" x14ac:dyDescent="0.25">
      <c r="A593" s="46" t="str">
        <f t="shared" ref="A593" si="363">A328</f>
        <v>26A_Magallon</v>
      </c>
      <c r="B593" s="4" t="str">
        <f t="shared" si="261"/>
        <v>Salida Nacional / National exit</v>
      </c>
      <c r="C593" s="87">
        <f t="shared" ref="C593:I593" si="364">(C328*C63)/SUMPRODUCT(C$12:C$270,C$277:C$535)</f>
        <v>6.0009700194994385E-4</v>
      </c>
      <c r="D593" s="87">
        <f t="shared" si="364"/>
        <v>6.0594258284602301E-4</v>
      </c>
      <c r="E593" s="87">
        <f t="shared" si="364"/>
        <v>6.1975670912330419E-4</v>
      </c>
      <c r="F593" s="87">
        <f t="shared" si="364"/>
        <v>6.3764701478125822E-4</v>
      </c>
      <c r="G593" s="87">
        <f t="shared" si="364"/>
        <v>6.5348773460947407E-4</v>
      </c>
      <c r="H593" s="87">
        <f t="shared" si="364"/>
        <v>6.7907881693693222E-4</v>
      </c>
      <c r="I593" s="88">
        <f t="shared" si="364"/>
        <v>7.4958938813294315E-4</v>
      </c>
    </row>
    <row r="594" spans="1:9" s="5" customFormat="1" ht="15" customHeight="1" x14ac:dyDescent="0.25">
      <c r="A594" s="46" t="str">
        <f t="shared" ref="A594" si="365">A329</f>
        <v>27X_Ribaforada</v>
      </c>
      <c r="B594" s="4" t="str">
        <f t="shared" si="261"/>
        <v>Salida Nacional / National exit</v>
      </c>
      <c r="C594" s="87">
        <f t="shared" ref="C594:I594" si="366">(C329*C64)/SUMPRODUCT(C$12:C$270,C$277:C$535)</f>
        <v>5.2896703193677319E-4</v>
      </c>
      <c r="D594" s="87">
        <f t="shared" si="366"/>
        <v>5.3427650193131962E-4</v>
      </c>
      <c r="E594" s="87">
        <f t="shared" si="366"/>
        <v>5.4666513067781687E-4</v>
      </c>
      <c r="F594" s="87">
        <f t="shared" si="366"/>
        <v>5.6269830594179993E-4</v>
      </c>
      <c r="G594" s="87">
        <f t="shared" si="366"/>
        <v>5.7625419331702363E-4</v>
      </c>
      <c r="H594" s="87">
        <f t="shared" si="366"/>
        <v>5.9810857708735715E-4</v>
      </c>
      <c r="I594" s="88">
        <f t="shared" si="366"/>
        <v>6.5924460509027923E-4</v>
      </c>
    </row>
    <row r="595" spans="1:9" s="5" customFormat="1" ht="15" customHeight="1" x14ac:dyDescent="0.25">
      <c r="A595" s="46" t="str">
        <f t="shared" ref="A595" si="367">A330</f>
        <v>28_Tudela</v>
      </c>
      <c r="B595" s="4" t="str">
        <f t="shared" si="261"/>
        <v>Salida Nacional / National exit</v>
      </c>
      <c r="C595" s="87">
        <f t="shared" ref="C595:I595" si="368">(C330*C65)/SUMPRODUCT(C$12:C$270,C$277:C$535)</f>
        <v>9.9851099899357014E-4</v>
      </c>
      <c r="D595" s="87">
        <f t="shared" si="368"/>
        <v>1.0091693551704094E-3</v>
      </c>
      <c r="E595" s="87">
        <f t="shared" si="368"/>
        <v>1.0333607865033977E-3</v>
      </c>
      <c r="F595" s="87">
        <f t="shared" si="368"/>
        <v>1.0644324427489253E-3</v>
      </c>
      <c r="G595" s="87">
        <f t="shared" si="368"/>
        <v>1.0902518201332573E-3</v>
      </c>
      <c r="H595" s="87">
        <f t="shared" si="368"/>
        <v>1.131504616821581E-3</v>
      </c>
      <c r="I595" s="88">
        <f t="shared" si="368"/>
        <v>1.2468646432369957E-3</v>
      </c>
    </row>
    <row r="596" spans="1:9" s="5" customFormat="1" ht="15" customHeight="1" x14ac:dyDescent="0.25">
      <c r="A596" s="46" t="str">
        <f t="shared" ref="A596" si="369">A331</f>
        <v>28A_Tudela Norte</v>
      </c>
      <c r="B596" s="4" t="str">
        <f t="shared" si="261"/>
        <v>Salida Nacional / National exit</v>
      </c>
      <c r="C596" s="87">
        <f t="shared" ref="C596:I596" si="370">(C331*C66)/SUMPRODUCT(C$12:C$270,C$277:C$535)</f>
        <v>9.8818018068786654E-3</v>
      </c>
      <c r="D596" s="87">
        <f t="shared" si="370"/>
        <v>9.681127608156823E-3</v>
      </c>
      <c r="E596" s="87">
        <f t="shared" si="370"/>
        <v>9.5780546250945481E-3</v>
      </c>
      <c r="F596" s="87">
        <f t="shared" si="370"/>
        <v>9.4565121672319091E-3</v>
      </c>
      <c r="G596" s="87">
        <f t="shared" si="370"/>
        <v>8.945653279271229E-3</v>
      </c>
      <c r="H596" s="87">
        <f t="shared" si="370"/>
        <v>8.0297840351212981E-3</v>
      </c>
      <c r="I596" s="88">
        <f t="shared" si="370"/>
        <v>5.5883128884710222E-3</v>
      </c>
    </row>
    <row r="597" spans="1:9" s="5" customFormat="1" ht="15" customHeight="1" x14ac:dyDescent="0.25">
      <c r="A597" s="46" t="str">
        <f t="shared" ref="A597" si="371">A332</f>
        <v>29_Alfaro</v>
      </c>
      <c r="B597" s="4" t="str">
        <f t="shared" si="261"/>
        <v>Salida Nacional / National exit</v>
      </c>
      <c r="C597" s="87">
        <f t="shared" ref="C597:I597" si="372">(C332*C67)/SUMPRODUCT(C$12:C$270,C$277:C$535)</f>
        <v>2.7080559361740002E-4</v>
      </c>
      <c r="D597" s="87">
        <f t="shared" si="372"/>
        <v>2.7030119184183021E-4</v>
      </c>
      <c r="E597" s="87">
        <f t="shared" si="372"/>
        <v>2.7256678352675814E-4</v>
      </c>
      <c r="F597" s="87">
        <f t="shared" si="372"/>
        <v>2.7694930685660314E-4</v>
      </c>
      <c r="G597" s="87">
        <f t="shared" si="372"/>
        <v>2.7983930647166726E-4</v>
      </c>
      <c r="H597" s="87">
        <f t="shared" si="372"/>
        <v>2.8669681025202299E-4</v>
      </c>
      <c r="I597" s="88">
        <f t="shared" si="372"/>
        <v>3.1195239907212506E-4</v>
      </c>
    </row>
    <row r="598" spans="1:9" s="5" customFormat="1" ht="15" customHeight="1" x14ac:dyDescent="0.25">
      <c r="A598" s="46" t="str">
        <f t="shared" ref="A598" si="373">A333</f>
        <v>30_Rioja Baja</v>
      </c>
      <c r="B598" s="4" t="str">
        <f t="shared" si="261"/>
        <v>Salida Nacional / National exit</v>
      </c>
      <c r="C598" s="87">
        <f t="shared" ref="C598:I598" si="374">(C333*C68)/SUMPRODUCT(C$12:C$270,C$277:C$535)</f>
        <v>4.2072183658540987E-4</v>
      </c>
      <c r="D598" s="87">
        <f t="shared" si="374"/>
        <v>4.2543477199150607E-4</v>
      </c>
      <c r="E598" s="87">
        <f t="shared" si="374"/>
        <v>4.3580444441776222E-4</v>
      </c>
      <c r="F598" s="87">
        <f t="shared" si="374"/>
        <v>4.4907137065413059E-4</v>
      </c>
      <c r="G598" s="87">
        <f t="shared" si="374"/>
        <v>4.5911947649046364E-4</v>
      </c>
      <c r="H598" s="87">
        <f t="shared" si="374"/>
        <v>4.7509578105111374E-4</v>
      </c>
      <c r="I598" s="88">
        <f t="shared" si="374"/>
        <v>5.2140669139255137E-4</v>
      </c>
    </row>
    <row r="599" spans="1:9" s="5" customFormat="1" ht="15" customHeight="1" x14ac:dyDescent="0.25">
      <c r="A599" s="46" t="str">
        <f t="shared" ref="A599" si="375">A334</f>
        <v>32_Sequero</v>
      </c>
      <c r="B599" s="4" t="str">
        <f t="shared" si="261"/>
        <v>Salida Nacional / National exit</v>
      </c>
      <c r="C599" s="87">
        <f t="shared" ref="C599:I599" si="376">(C334*C69)/SUMPRODUCT(C$12:C$270,C$277:C$535)</f>
        <v>0</v>
      </c>
      <c r="D599" s="87">
        <f t="shared" si="376"/>
        <v>0</v>
      </c>
      <c r="E599" s="87">
        <f t="shared" si="376"/>
        <v>0</v>
      </c>
      <c r="F599" s="87">
        <f t="shared" si="376"/>
        <v>0</v>
      </c>
      <c r="G599" s="87">
        <f t="shared" si="376"/>
        <v>0</v>
      </c>
      <c r="H599" s="87">
        <f t="shared" si="376"/>
        <v>0</v>
      </c>
      <c r="I599" s="88">
        <f t="shared" si="376"/>
        <v>0</v>
      </c>
    </row>
    <row r="600" spans="1:9" s="5" customFormat="1" ht="15" customHeight="1" x14ac:dyDescent="0.25">
      <c r="A600" s="46" t="str">
        <f t="shared" ref="A600" si="377">A335</f>
        <v>33_Logroño</v>
      </c>
      <c r="B600" s="4" t="str">
        <f t="shared" si="261"/>
        <v>Salida Nacional / National exit</v>
      </c>
      <c r="C600" s="87">
        <f t="shared" ref="C600:I600" si="378">(C335*C70)/SUMPRODUCT(C$12:C$270,C$277:C$535)</f>
        <v>1.2810532996880545E-2</v>
      </c>
      <c r="D600" s="87">
        <f t="shared" si="378"/>
        <v>1.2637253934146251E-2</v>
      </c>
      <c r="E600" s="87">
        <f t="shared" si="378"/>
        <v>1.2600424756576807E-2</v>
      </c>
      <c r="F600" s="87">
        <f t="shared" si="378"/>
        <v>1.2551487325707511E-2</v>
      </c>
      <c r="G600" s="87">
        <f t="shared" si="378"/>
        <v>1.1997188094913789E-2</v>
      </c>
      <c r="H600" s="87">
        <f t="shared" si="378"/>
        <v>1.0990187409210019E-2</v>
      </c>
      <c r="I600" s="88">
        <f t="shared" si="378"/>
        <v>8.3824520533078289E-3</v>
      </c>
    </row>
    <row r="601" spans="1:9" s="5" customFormat="1" ht="15" customHeight="1" x14ac:dyDescent="0.25">
      <c r="A601" s="46" t="str">
        <f t="shared" ref="A601" si="379">A336</f>
        <v>33X_Navarrete</v>
      </c>
      <c r="B601" s="4" t="str">
        <f t="shared" si="261"/>
        <v>Salida Nacional / National exit</v>
      </c>
      <c r="C601" s="87">
        <f t="shared" ref="C601:I601" si="380">(C336*C71)/SUMPRODUCT(C$12:C$270,C$277:C$535)</f>
        <v>6.6444083419183659E-5</v>
      </c>
      <c r="D601" s="87">
        <f t="shared" si="380"/>
        <v>6.6516107536374931E-5</v>
      </c>
      <c r="E601" s="87">
        <f t="shared" si="380"/>
        <v>6.7314162565326638E-5</v>
      </c>
      <c r="F601" s="87">
        <f t="shared" si="380"/>
        <v>6.8628615569442378E-5</v>
      </c>
      <c r="G601" s="87">
        <f t="shared" si="380"/>
        <v>6.9277084717771326E-5</v>
      </c>
      <c r="H601" s="87">
        <f t="shared" si="380"/>
        <v>7.077945527122329E-5</v>
      </c>
      <c r="I601" s="88">
        <f t="shared" si="380"/>
        <v>7.672136945001397E-5</v>
      </c>
    </row>
    <row r="602" spans="1:9" s="5" customFormat="1" ht="15" customHeight="1" x14ac:dyDescent="0.25">
      <c r="A602" s="46" t="str">
        <f t="shared" ref="A602" si="381">A337</f>
        <v>34_Cenicero</v>
      </c>
      <c r="B602" s="4" t="str">
        <f t="shared" si="261"/>
        <v>Salida Nacional / National exit</v>
      </c>
      <c r="C602" s="87">
        <f t="shared" ref="C602:I602" si="382">(C337*C72)/SUMPRODUCT(C$12:C$270,C$277:C$535)</f>
        <v>4.1466432646076833E-4</v>
      </c>
      <c r="D602" s="87">
        <f t="shared" si="382"/>
        <v>4.1904088278733496E-4</v>
      </c>
      <c r="E602" s="87">
        <f t="shared" si="382"/>
        <v>4.2905207117114772E-4</v>
      </c>
      <c r="F602" s="87">
        <f t="shared" si="382"/>
        <v>4.4212573322967611E-4</v>
      </c>
      <c r="G602" s="87">
        <f t="shared" si="382"/>
        <v>4.5057197652177743E-4</v>
      </c>
      <c r="H602" s="87">
        <f t="shared" si="382"/>
        <v>4.6434929979180024E-4</v>
      </c>
      <c r="I602" s="88">
        <f t="shared" si="382"/>
        <v>5.0748462179214316E-4</v>
      </c>
    </row>
    <row r="603" spans="1:9" s="5" customFormat="1" ht="15" customHeight="1" x14ac:dyDescent="0.25">
      <c r="A603" s="46" t="str">
        <f t="shared" ref="A603" si="383">A338</f>
        <v>35_Haro</v>
      </c>
      <c r="B603" s="4" t="str">
        <f t="shared" si="261"/>
        <v>Salida Nacional / National exit</v>
      </c>
      <c r="C603" s="87">
        <f t="shared" ref="C603:I603" si="384">(C338*C73)/SUMPRODUCT(C$12:C$270,C$277:C$535)</f>
        <v>1.8556639937032988E-4</v>
      </c>
      <c r="D603" s="87">
        <f t="shared" si="384"/>
        <v>1.8579910528112315E-4</v>
      </c>
      <c r="E603" s="87">
        <f t="shared" si="384"/>
        <v>1.8806147323597886E-4</v>
      </c>
      <c r="F603" s="87">
        <f t="shared" si="384"/>
        <v>1.9176868902351675E-4</v>
      </c>
      <c r="G603" s="87">
        <f t="shared" si="384"/>
        <v>1.9327927525010762E-4</v>
      </c>
      <c r="H603" s="87">
        <f t="shared" si="384"/>
        <v>1.9703608051911683E-4</v>
      </c>
      <c r="I603" s="88">
        <f t="shared" si="384"/>
        <v>2.1302937258835892E-4</v>
      </c>
    </row>
    <row r="604" spans="1:9" s="5" customFormat="1" ht="15" customHeight="1" x14ac:dyDescent="0.25">
      <c r="A604" s="46" t="str">
        <f t="shared" ref="A604" si="385">A339</f>
        <v>35X_Genfibre</v>
      </c>
      <c r="B604" s="4" t="str">
        <f t="shared" si="261"/>
        <v>Salida Nacional / National exit</v>
      </c>
      <c r="C604" s="87">
        <f t="shared" ref="C604:I604" si="386">(C339*C74)/SUMPRODUCT(C$12:C$270,C$277:C$535)</f>
        <v>1.4138138444281061E-3</v>
      </c>
      <c r="D604" s="87">
        <f t="shared" si="386"/>
        <v>1.4272027627873351E-3</v>
      </c>
      <c r="E604" s="87">
        <f t="shared" si="386"/>
        <v>1.4614405495813549E-3</v>
      </c>
      <c r="F604" s="87">
        <f t="shared" si="386"/>
        <v>1.5098071704642126E-3</v>
      </c>
      <c r="G604" s="87">
        <f t="shared" si="386"/>
        <v>1.5454956092028677E-3</v>
      </c>
      <c r="H604" s="87">
        <f t="shared" si="386"/>
        <v>1.6040955865464733E-3</v>
      </c>
      <c r="I604" s="88">
        <f t="shared" si="386"/>
        <v>1.7712045939407787E-3</v>
      </c>
    </row>
    <row r="605" spans="1:9" s="5" customFormat="1" ht="15" customHeight="1" x14ac:dyDescent="0.25">
      <c r="A605" s="46" t="str">
        <f t="shared" ref="A605" si="387">A340</f>
        <v>36_Miranda</v>
      </c>
      <c r="B605" s="4" t="str">
        <f t="shared" si="261"/>
        <v>Salida Nacional / National exit</v>
      </c>
      <c r="C605" s="87">
        <f t="shared" ref="C605:I605" si="388">(C340*C75)/SUMPRODUCT(C$12:C$270,C$277:C$535)</f>
        <v>1.3980675205974612E-3</v>
      </c>
      <c r="D605" s="87">
        <f t="shared" si="388"/>
        <v>1.4270571146478151E-3</v>
      </c>
      <c r="E605" s="87">
        <f t="shared" si="388"/>
        <v>1.4788016861057764E-3</v>
      </c>
      <c r="F605" s="87">
        <f t="shared" si="388"/>
        <v>1.5398962082576692E-3</v>
      </c>
      <c r="G605" s="87">
        <f t="shared" si="388"/>
        <v>1.5816399072060209E-3</v>
      </c>
      <c r="H605" s="87">
        <f t="shared" si="388"/>
        <v>1.6399242936210824E-3</v>
      </c>
      <c r="I605" s="88">
        <f t="shared" si="388"/>
        <v>1.8007390376664875E-3</v>
      </c>
    </row>
    <row r="606" spans="1:9" s="5" customFormat="1" ht="15" customHeight="1" x14ac:dyDescent="0.25">
      <c r="A606" s="46" t="str">
        <f t="shared" ref="A606:B606" si="389">A341</f>
        <v>38_Vitoria</v>
      </c>
      <c r="B606" s="4" t="str">
        <f t="shared" si="389"/>
        <v>Salida Nacional / National exit</v>
      </c>
      <c r="C606" s="87">
        <f t="shared" ref="C606:I606" si="390">(C341*C76)/SUMPRODUCT(C$12:C$270,C$277:C$535)</f>
        <v>5.5499335377253312E-3</v>
      </c>
      <c r="D606" s="87">
        <f t="shared" si="390"/>
        <v>5.6259584037301686E-3</v>
      </c>
      <c r="E606" s="87">
        <f t="shared" si="390"/>
        <v>5.7818780495255458E-3</v>
      </c>
      <c r="F606" s="87">
        <f t="shared" si="390"/>
        <v>5.9772825996623194E-3</v>
      </c>
      <c r="G606" s="87">
        <f t="shared" si="390"/>
        <v>6.097490934811281E-3</v>
      </c>
      <c r="H606" s="87">
        <f t="shared" si="390"/>
        <v>6.2830998181818637E-3</v>
      </c>
      <c r="I606" s="88">
        <f t="shared" si="390"/>
        <v>6.8603250232786833E-3</v>
      </c>
    </row>
    <row r="607" spans="1:9" s="5" customFormat="1" ht="15" customHeight="1" x14ac:dyDescent="0.25">
      <c r="A607" s="46" t="str">
        <f t="shared" ref="A607:B607" si="391">A342</f>
        <v>38X.02_Parque Tecnologico</v>
      </c>
      <c r="B607" s="4" t="str">
        <f t="shared" si="391"/>
        <v>Salida Nacional / National exit</v>
      </c>
      <c r="C607" s="87">
        <f t="shared" ref="C607:I607" si="392">(C342*C77)/SUMPRODUCT(C$12:C$270,C$277:C$535)</f>
        <v>9.1011833050416856E-5</v>
      </c>
      <c r="D607" s="87">
        <f t="shared" si="392"/>
        <v>9.2289865163589191E-5</v>
      </c>
      <c r="E607" s="87">
        <f t="shared" si="392"/>
        <v>9.4889996558229078E-5</v>
      </c>
      <c r="F607" s="87">
        <f t="shared" si="392"/>
        <v>9.8139255582372937E-5</v>
      </c>
      <c r="G607" s="87">
        <f t="shared" si="392"/>
        <v>1.0012323728495678E-4</v>
      </c>
      <c r="H607" s="87">
        <f t="shared" si="392"/>
        <v>1.0317068061241371E-4</v>
      </c>
      <c r="I607" s="88">
        <f t="shared" si="392"/>
        <v>1.1264828498492308E-4</v>
      </c>
    </row>
    <row r="608" spans="1:9" s="5" customFormat="1" ht="15" customHeight="1" x14ac:dyDescent="0.25">
      <c r="A608" s="46" t="str">
        <f t="shared" ref="A608:B608" si="393">A343</f>
        <v>39.01_Legutiano</v>
      </c>
      <c r="B608" s="4" t="str">
        <f t="shared" si="393"/>
        <v>Salida Nacional / National exit</v>
      </c>
      <c r="C608" s="87">
        <f t="shared" ref="C608:I608" si="394">(C343*C78)/SUMPRODUCT(C$12:C$270,C$277:C$535)</f>
        <v>3.9134597772440646E-4</v>
      </c>
      <c r="D608" s="87">
        <f t="shared" si="394"/>
        <v>3.9811816236187648E-4</v>
      </c>
      <c r="E608" s="87">
        <f t="shared" si="394"/>
        <v>4.1093907366559156E-4</v>
      </c>
      <c r="F608" s="87">
        <f t="shared" si="394"/>
        <v>4.2649631150113072E-4</v>
      </c>
      <c r="G608" s="87">
        <f t="shared" si="394"/>
        <v>4.3639284473786995E-4</v>
      </c>
      <c r="H608" s="87">
        <f t="shared" si="394"/>
        <v>4.5081999572842195E-4</v>
      </c>
      <c r="I608" s="88">
        <f t="shared" si="394"/>
        <v>4.9337872482304202E-4</v>
      </c>
    </row>
    <row r="609" spans="1:9" s="5" customFormat="1" ht="15" customHeight="1" x14ac:dyDescent="0.25">
      <c r="A609" s="46" t="str">
        <f t="shared" ref="A609:B609" si="395">A344</f>
        <v>4_Papiol</v>
      </c>
      <c r="B609" s="4" t="str">
        <f t="shared" si="395"/>
        <v>Salida Nacional / National exit</v>
      </c>
      <c r="C609" s="87">
        <f t="shared" ref="C609:I609" si="396">(C344*C79)/SUMPRODUCT(C$12:C$270,C$277:C$535)</f>
        <v>1.8866212353839097E-2</v>
      </c>
      <c r="D609" s="87">
        <f t="shared" si="396"/>
        <v>1.864821755129677E-2</v>
      </c>
      <c r="E609" s="87">
        <f t="shared" si="396"/>
        <v>1.8621727196303711E-2</v>
      </c>
      <c r="F609" s="87">
        <f t="shared" si="396"/>
        <v>1.8740610417618309E-2</v>
      </c>
      <c r="G609" s="87">
        <f t="shared" si="396"/>
        <v>1.9054853315970049E-2</v>
      </c>
      <c r="H609" s="87">
        <f t="shared" si="396"/>
        <v>1.9794044458991567E-2</v>
      </c>
      <c r="I609" s="88">
        <f t="shared" si="396"/>
        <v>2.1985508147540522E-2</v>
      </c>
    </row>
    <row r="610" spans="1:9" s="5" customFormat="1" ht="15" customHeight="1" x14ac:dyDescent="0.25">
      <c r="A610" s="46" t="str">
        <f t="shared" ref="A610:B610" si="397">A345</f>
        <v>40_Mondragon</v>
      </c>
      <c r="B610" s="4" t="str">
        <f t="shared" si="397"/>
        <v>Salida Nacional / National exit</v>
      </c>
      <c r="C610" s="87">
        <f t="shared" ref="C610:I610" si="398">(C345*C80)/SUMPRODUCT(C$12:C$270,C$277:C$535)</f>
        <v>1.5648691727318002E-3</v>
      </c>
      <c r="D610" s="87">
        <f t="shared" si="398"/>
        <v>1.6012860172495336E-3</v>
      </c>
      <c r="E610" s="87">
        <f t="shared" si="398"/>
        <v>1.6646073537551255E-3</v>
      </c>
      <c r="F610" s="87">
        <f t="shared" si="398"/>
        <v>1.7385264280840372E-3</v>
      </c>
      <c r="G610" s="87">
        <f t="shared" si="398"/>
        <v>1.787901153804306E-3</v>
      </c>
      <c r="H610" s="87">
        <f t="shared" si="398"/>
        <v>1.8549890165231884E-3</v>
      </c>
      <c r="I610" s="88">
        <f t="shared" si="398"/>
        <v>2.0380625164387236E-3</v>
      </c>
    </row>
    <row r="611" spans="1:9" s="5" customFormat="1" ht="15" customHeight="1" x14ac:dyDescent="0.25">
      <c r="A611" s="46" t="str">
        <f t="shared" ref="A611:B611" si="399">A346</f>
        <v>41.01_ERM_Legazpia</v>
      </c>
      <c r="B611" s="4" t="str">
        <f t="shared" si="399"/>
        <v>Salida Nacional / National exit</v>
      </c>
      <c r="C611" s="87">
        <f t="shared" ref="C611:I611" si="400">(C346*C81)/SUMPRODUCT(C$12:C$270,C$277:C$535)</f>
        <v>1.1535265638803759E-2</v>
      </c>
      <c r="D611" s="87">
        <f t="shared" si="400"/>
        <v>1.1734471571004081E-2</v>
      </c>
      <c r="E611" s="87">
        <f t="shared" si="400"/>
        <v>1.2112552674988024E-2</v>
      </c>
      <c r="F611" s="87">
        <f t="shared" si="400"/>
        <v>1.2571632335079864E-2</v>
      </c>
      <c r="G611" s="87">
        <f t="shared" si="400"/>
        <v>1.2857946380800175E-2</v>
      </c>
      <c r="H611" s="87">
        <f t="shared" si="400"/>
        <v>1.3275652978770282E-2</v>
      </c>
      <c r="I611" s="88">
        <f t="shared" si="400"/>
        <v>1.4520631339976491E-2</v>
      </c>
    </row>
    <row r="612" spans="1:9" s="5" customFormat="1" ht="15" customHeight="1" x14ac:dyDescent="0.25">
      <c r="A612" s="46" t="str">
        <f t="shared" ref="A612:B612" si="401">A347</f>
        <v>41.03_ERM_Zaldibia</v>
      </c>
      <c r="B612" s="4" t="str">
        <f t="shared" si="401"/>
        <v>Salida Nacional / National exit</v>
      </c>
      <c r="C612" s="87">
        <f t="shared" ref="C612:I612" si="402">(C347*C82)/SUMPRODUCT(C$12:C$270,C$277:C$535)</f>
        <v>6.8288864909276303E-4</v>
      </c>
      <c r="D612" s="87">
        <f t="shared" si="402"/>
        <v>7.0184562764135337E-4</v>
      </c>
      <c r="E612" s="87">
        <f t="shared" si="402"/>
        <v>7.3335058425348643E-4</v>
      </c>
      <c r="F612" s="87">
        <f t="shared" si="402"/>
        <v>7.6922440149543661E-4</v>
      </c>
      <c r="G612" s="87">
        <f t="shared" si="402"/>
        <v>7.9438346116363838E-4</v>
      </c>
      <c r="H612" s="87">
        <f t="shared" si="402"/>
        <v>8.2726913412784799E-4</v>
      </c>
      <c r="I612" s="88">
        <f t="shared" si="402"/>
        <v>9.1183817394731976E-4</v>
      </c>
    </row>
    <row r="613" spans="1:9" s="5" customFormat="1" ht="15" customHeight="1" x14ac:dyDescent="0.25">
      <c r="A613" s="46" t="str">
        <f t="shared" ref="A613:B613" si="403">A348</f>
        <v>41.03X01_ERM_Legorreta</v>
      </c>
      <c r="B613" s="4" t="str">
        <f t="shared" si="403"/>
        <v>Salida Nacional / National exit</v>
      </c>
      <c r="C613" s="87">
        <f t="shared" ref="C613:I613" si="404">(C348*C83)/SUMPRODUCT(C$12:C$270,C$277:C$535)</f>
        <v>3.0100568088388305E-5</v>
      </c>
      <c r="D613" s="87">
        <f t="shared" si="404"/>
        <v>3.0945357705807529E-5</v>
      </c>
      <c r="E613" s="87">
        <f t="shared" si="404"/>
        <v>3.2345478724924234E-5</v>
      </c>
      <c r="F613" s="87">
        <f t="shared" si="404"/>
        <v>3.3937093301850401E-5</v>
      </c>
      <c r="G613" s="87">
        <f t="shared" si="404"/>
        <v>3.5057520260172833E-5</v>
      </c>
      <c r="H613" s="87">
        <f t="shared" si="404"/>
        <v>3.6518727715132205E-5</v>
      </c>
      <c r="I613" s="88">
        <f t="shared" si="404"/>
        <v>4.0261034663236284E-5</v>
      </c>
    </row>
    <row r="614" spans="1:9" s="5" customFormat="1" ht="15" customHeight="1" x14ac:dyDescent="0.25">
      <c r="A614" s="46" t="str">
        <f t="shared" ref="A614:B614" si="405">A349</f>
        <v>41.04_ERM_Altzo</v>
      </c>
      <c r="B614" s="4" t="str">
        <f t="shared" si="405"/>
        <v>Salida Nacional / National exit</v>
      </c>
      <c r="C614" s="87">
        <f t="shared" ref="C614:I614" si="406">(C349*C84)/SUMPRODUCT(C$12:C$270,C$277:C$535)</f>
        <v>1.4775807724653223E-4</v>
      </c>
      <c r="D614" s="87">
        <f t="shared" si="406"/>
        <v>1.5183925097337126E-4</v>
      </c>
      <c r="E614" s="87">
        <f t="shared" si="406"/>
        <v>1.5862459770542783E-4</v>
      </c>
      <c r="F614" s="87">
        <f t="shared" si="406"/>
        <v>1.6634624473037035E-4</v>
      </c>
      <c r="G614" s="87">
        <f t="shared" si="406"/>
        <v>1.7178499892169579E-4</v>
      </c>
      <c r="H614" s="87">
        <f t="shared" si="406"/>
        <v>1.789010720286001E-4</v>
      </c>
      <c r="I614" s="88">
        <f t="shared" si="406"/>
        <v>1.9718271980429802E-4</v>
      </c>
    </row>
    <row r="615" spans="1:9" s="5" customFormat="1" ht="15" customHeight="1" x14ac:dyDescent="0.25">
      <c r="A615" s="46" t="str">
        <f t="shared" ref="A615:B615" si="407">A350</f>
        <v>41.05_ERM_Belanuntza_Tolosa</v>
      </c>
      <c r="B615" s="4" t="str">
        <f t="shared" si="407"/>
        <v>Salida Nacional / National exit</v>
      </c>
      <c r="C615" s="87">
        <f t="shared" ref="C615:I615" si="408">(C350*C85)/SUMPRODUCT(C$12:C$270,C$277:C$535)</f>
        <v>3.8008956037378976E-4</v>
      </c>
      <c r="D615" s="87">
        <f t="shared" si="408"/>
        <v>3.8450727255693099E-4</v>
      </c>
      <c r="E615" s="87">
        <f t="shared" si="408"/>
        <v>3.941922362920233E-4</v>
      </c>
      <c r="F615" s="87">
        <f t="shared" si="408"/>
        <v>4.0658576660753678E-4</v>
      </c>
      <c r="G615" s="87">
        <f t="shared" si="408"/>
        <v>4.1377014612531795E-4</v>
      </c>
      <c r="H615" s="87">
        <f t="shared" si="408"/>
        <v>4.2535205290231219E-4</v>
      </c>
      <c r="I615" s="88">
        <f t="shared" si="408"/>
        <v>4.6330040809031316E-4</v>
      </c>
    </row>
    <row r="616" spans="1:9" s="5" customFormat="1" ht="15" customHeight="1" x14ac:dyDescent="0.25">
      <c r="A616" s="46" t="str">
        <f t="shared" ref="A616:B616" si="409">A351</f>
        <v>41.06_ERM_Billabona</v>
      </c>
      <c r="B616" s="4" t="str">
        <f t="shared" si="409"/>
        <v>Salida Nacional / National exit</v>
      </c>
      <c r="C616" s="87">
        <f t="shared" ref="C616:I616" si="410">(C351*C86)/SUMPRODUCT(C$12:C$270,C$277:C$535)</f>
        <v>3.7744090157237263E-4</v>
      </c>
      <c r="D616" s="87">
        <f t="shared" si="410"/>
        <v>3.8786406399377531E-4</v>
      </c>
      <c r="E616" s="87">
        <f t="shared" si="410"/>
        <v>4.0517744970313714E-4</v>
      </c>
      <c r="F616" s="87">
        <f t="shared" si="410"/>
        <v>4.2484981706229601E-4</v>
      </c>
      <c r="G616" s="87">
        <f t="shared" si="410"/>
        <v>4.3879955761750151E-4</v>
      </c>
      <c r="H616" s="87">
        <f t="shared" si="410"/>
        <v>4.5705101240317358E-4</v>
      </c>
      <c r="I616" s="88">
        <f t="shared" si="410"/>
        <v>5.0379313804856964E-4</v>
      </c>
    </row>
    <row r="617" spans="1:9" s="5" customFormat="1" ht="15" customHeight="1" x14ac:dyDescent="0.25">
      <c r="A617" s="46" t="str">
        <f t="shared" ref="A617:B617" si="411">A352</f>
        <v>41.07X_Hernani_Osiñaga</v>
      </c>
      <c r="B617" s="4" t="str">
        <f t="shared" si="411"/>
        <v>Salida Nacional / National exit</v>
      </c>
      <c r="C617" s="87">
        <f t="shared" ref="C617:I617" si="412">(C352*C87)/SUMPRODUCT(C$12:C$270,C$277:C$535)</f>
        <v>1.9545832555957427E-3</v>
      </c>
      <c r="D617" s="87">
        <f t="shared" si="412"/>
        <v>2.0084720679245907E-3</v>
      </c>
      <c r="E617" s="87">
        <f t="shared" si="412"/>
        <v>2.0980041998242996E-3</v>
      </c>
      <c r="F617" s="87">
        <f t="shared" si="412"/>
        <v>2.1997305672528948E-3</v>
      </c>
      <c r="G617" s="87">
        <f t="shared" si="412"/>
        <v>2.271918077224011E-3</v>
      </c>
      <c r="H617" s="87">
        <f t="shared" si="412"/>
        <v>2.3663968127607946E-3</v>
      </c>
      <c r="I617" s="88">
        <f t="shared" si="412"/>
        <v>2.6083567076049963E-3</v>
      </c>
    </row>
    <row r="618" spans="1:9" s="5" customFormat="1" ht="15" customHeight="1" x14ac:dyDescent="0.25">
      <c r="A618" s="46" t="str">
        <f t="shared" ref="A618:B618" si="413">A353</f>
        <v>41.10_ERM_Irun</v>
      </c>
      <c r="B618" s="4" t="str">
        <f t="shared" si="413"/>
        <v>Salida Nacional / National exit</v>
      </c>
      <c r="C618" s="87">
        <f t="shared" ref="C618:I618" si="414">(C353*C88)/SUMPRODUCT(C$12:C$270,C$277:C$535)</f>
        <v>1.2187650182259194E-3</v>
      </c>
      <c r="D618" s="87">
        <f t="shared" si="414"/>
        <v>1.237795195543818E-3</v>
      </c>
      <c r="E618" s="87">
        <f t="shared" si="414"/>
        <v>1.2749187430629401E-3</v>
      </c>
      <c r="F618" s="87">
        <f t="shared" si="414"/>
        <v>1.3201723675959614E-3</v>
      </c>
      <c r="G618" s="87">
        <f t="shared" si="414"/>
        <v>1.3493619063295655E-3</v>
      </c>
      <c r="H618" s="87">
        <f t="shared" si="414"/>
        <v>1.3927684235476325E-3</v>
      </c>
      <c r="I618" s="88">
        <f t="shared" si="414"/>
        <v>1.5223142365517923E-3</v>
      </c>
    </row>
    <row r="619" spans="1:9" s="5" customFormat="1" ht="15" customHeight="1" x14ac:dyDescent="0.25">
      <c r="A619" s="46" t="str">
        <f t="shared" ref="A619:B619" si="415">A354</f>
        <v>41-16_Vergara</v>
      </c>
      <c r="B619" s="4" t="str">
        <f t="shared" si="415"/>
        <v>Salida Nacional / National exit</v>
      </c>
      <c r="C619" s="87">
        <f t="shared" ref="C619:I619" si="416">(C354*C89)/SUMPRODUCT(C$12:C$270,C$277:C$535)</f>
        <v>2.2035707270991829E-4</v>
      </c>
      <c r="D619" s="87">
        <f t="shared" si="416"/>
        <v>2.210536342081285E-4</v>
      </c>
      <c r="E619" s="87">
        <f t="shared" si="416"/>
        <v>2.2430505099384199E-4</v>
      </c>
      <c r="F619" s="87">
        <f t="shared" si="416"/>
        <v>2.2926763050682241E-4</v>
      </c>
      <c r="G619" s="87">
        <f t="shared" si="416"/>
        <v>2.3119905580722299E-4</v>
      </c>
      <c r="H619" s="87">
        <f t="shared" si="416"/>
        <v>2.356721319250057E-4</v>
      </c>
      <c r="I619" s="88">
        <f t="shared" si="416"/>
        <v>2.5475317562248642E-4</v>
      </c>
    </row>
    <row r="620" spans="1:9" s="5" customFormat="1" ht="15" customHeight="1" x14ac:dyDescent="0.25">
      <c r="A620" s="46" t="str">
        <f t="shared" ref="A620:B620" si="417">A355</f>
        <v>43X.00_Dima</v>
      </c>
      <c r="B620" s="4" t="str">
        <f t="shared" si="417"/>
        <v>Salida Nacional / National exit</v>
      </c>
      <c r="C620" s="87">
        <f t="shared" ref="C620:I620" si="418">(C355*C90)/SUMPRODUCT(C$12:C$270,C$277:C$535)</f>
        <v>1.6012221141862782E-2</v>
      </c>
      <c r="D620" s="87">
        <f t="shared" si="418"/>
        <v>1.6181351586474619E-2</v>
      </c>
      <c r="E620" s="87">
        <f t="shared" si="418"/>
        <v>1.6589118436567615E-2</v>
      </c>
      <c r="F620" s="87">
        <f t="shared" si="418"/>
        <v>1.707075055527673E-2</v>
      </c>
      <c r="G620" s="87">
        <f t="shared" si="418"/>
        <v>1.7152729269547105E-2</v>
      </c>
      <c r="H620" s="87">
        <f t="shared" si="418"/>
        <v>1.7176579105233333E-2</v>
      </c>
      <c r="I620" s="88">
        <f t="shared" si="418"/>
        <v>1.7391757416813057E-2</v>
      </c>
    </row>
    <row r="621" spans="1:9" s="5" customFormat="1" ht="15" customHeight="1" x14ac:dyDescent="0.25">
      <c r="A621" s="46" t="str">
        <f t="shared" ref="A621:B621" si="419">A356</f>
        <v>45.01DXC_Zabalgarbi</v>
      </c>
      <c r="B621" s="4" t="str">
        <f t="shared" si="419"/>
        <v>Salida Nacional / National exit</v>
      </c>
      <c r="C621" s="87">
        <f t="shared" ref="C621:I621" si="420">(C356*C91)/SUMPRODUCT(C$12:C$270,C$277:C$535)</f>
        <v>1.7952310314714812E-3</v>
      </c>
      <c r="D621" s="87">
        <f t="shared" si="420"/>
        <v>1.8181140355198731E-3</v>
      </c>
      <c r="E621" s="87">
        <f t="shared" si="420"/>
        <v>1.8699170236414191E-3</v>
      </c>
      <c r="F621" s="87">
        <f t="shared" si="420"/>
        <v>1.9400762764616357E-3</v>
      </c>
      <c r="G621" s="87">
        <f t="shared" si="420"/>
        <v>1.9880944943039824E-3</v>
      </c>
      <c r="H621" s="87">
        <f t="shared" si="420"/>
        <v>2.0637953577264975E-3</v>
      </c>
      <c r="I621" s="88">
        <f t="shared" si="420"/>
        <v>2.2796590988323454E-3</v>
      </c>
    </row>
    <row r="622" spans="1:9" s="5" customFormat="1" ht="15" customHeight="1" x14ac:dyDescent="0.25">
      <c r="A622" s="46" t="str">
        <f t="shared" ref="A622:B622" si="421">A357</f>
        <v>45.01X_ESC Rezola</v>
      </c>
      <c r="B622" s="4" t="str">
        <f t="shared" si="421"/>
        <v>Salida Nacional / National exit</v>
      </c>
      <c r="C622" s="87">
        <f t="shared" ref="C622:I622" si="422">(C357*C92)/SUMPRODUCT(C$12:C$270,C$277:C$535)</f>
        <v>2.4810291295511764E-5</v>
      </c>
      <c r="D622" s="87">
        <f t="shared" si="422"/>
        <v>2.5126588833640646E-5</v>
      </c>
      <c r="E622" s="87">
        <f t="shared" si="422"/>
        <v>2.5842647720965084E-5</v>
      </c>
      <c r="F622" s="87">
        <f t="shared" si="422"/>
        <v>2.6812514000445261E-5</v>
      </c>
      <c r="G622" s="87">
        <f t="shared" si="422"/>
        <v>2.7477190759160646E-5</v>
      </c>
      <c r="H622" s="87">
        <f t="shared" si="422"/>
        <v>2.852489525202262E-5</v>
      </c>
      <c r="I622" s="88">
        <f t="shared" si="422"/>
        <v>3.1510286085700812E-5</v>
      </c>
    </row>
    <row r="623" spans="1:9" s="5" customFormat="1" ht="15" customHeight="1" x14ac:dyDescent="0.25">
      <c r="A623" s="46" t="str">
        <f t="shared" ref="A623:B623" si="423">A358</f>
        <v>45.02_Barakaldo</v>
      </c>
      <c r="B623" s="4" t="str">
        <f t="shared" si="423"/>
        <v>Salida Nacional / National exit</v>
      </c>
      <c r="C623" s="87">
        <f t="shared" ref="C623:I623" si="424">(C358*C93)/SUMPRODUCT(C$12:C$270,C$277:C$535)</f>
        <v>2.0064971475799234E-3</v>
      </c>
      <c r="D623" s="87">
        <f t="shared" si="424"/>
        <v>2.0290697244399387E-3</v>
      </c>
      <c r="E623" s="87">
        <f t="shared" si="424"/>
        <v>2.0824227933646943E-3</v>
      </c>
      <c r="F623" s="87">
        <f t="shared" si="424"/>
        <v>2.1450075229207401E-3</v>
      </c>
      <c r="G623" s="87">
        <f t="shared" si="424"/>
        <v>2.1560061495684781E-3</v>
      </c>
      <c r="H623" s="87">
        <f t="shared" si="424"/>
        <v>2.1593407128012486E-3</v>
      </c>
      <c r="I623" s="88">
        <f t="shared" si="424"/>
        <v>2.1870154644805973E-3</v>
      </c>
    </row>
    <row r="624" spans="1:9" s="5" customFormat="1" ht="15" customHeight="1" x14ac:dyDescent="0.25">
      <c r="A624" s="46" t="str">
        <f t="shared" ref="A624:B624" si="425">A359</f>
        <v>45.05.0 BBC Zierbana-Superpuerto</v>
      </c>
      <c r="B624" s="4" t="str">
        <f t="shared" si="425"/>
        <v>Salida Nacional / National exit</v>
      </c>
      <c r="C624" s="87">
        <f t="shared" ref="C624:I624" si="426">(C359*C94)/SUMPRODUCT(C$12:C$270,C$277:C$535)</f>
        <v>9.5813972233742568E-3</v>
      </c>
      <c r="D624" s="87">
        <f t="shared" si="426"/>
        <v>9.7287097613708833E-3</v>
      </c>
      <c r="E624" s="87">
        <f t="shared" si="426"/>
        <v>1.003834964651013E-2</v>
      </c>
      <c r="F624" s="87">
        <f t="shared" si="426"/>
        <v>1.0442456890800934E-2</v>
      </c>
      <c r="G624" s="87">
        <f t="shared" si="426"/>
        <v>1.0715965371517151E-2</v>
      </c>
      <c r="H624" s="87">
        <f t="shared" si="426"/>
        <v>1.1131612504658692E-2</v>
      </c>
      <c r="I624" s="88">
        <f t="shared" si="426"/>
        <v>1.2299682162840112E-2</v>
      </c>
    </row>
    <row r="625" spans="1:9" s="5" customFormat="1" ht="15" customHeight="1" x14ac:dyDescent="0.25">
      <c r="A625" s="46" t="str">
        <f t="shared" ref="A625:B625" si="427">A360</f>
        <v>45_16_Arrigorriaga_16</v>
      </c>
      <c r="B625" s="4" t="str">
        <f t="shared" si="427"/>
        <v>Salida Nacional / National exit</v>
      </c>
      <c r="C625" s="87">
        <f t="shared" ref="C625:I625" si="428">(C360*C95)/SUMPRODUCT(C$12:C$270,C$277:C$535)</f>
        <v>0</v>
      </c>
      <c r="D625" s="87">
        <f t="shared" si="428"/>
        <v>0</v>
      </c>
      <c r="E625" s="87">
        <f t="shared" si="428"/>
        <v>0</v>
      </c>
      <c r="F625" s="87">
        <f t="shared" si="428"/>
        <v>0</v>
      </c>
      <c r="G625" s="87">
        <f t="shared" si="428"/>
        <v>0</v>
      </c>
      <c r="H625" s="87">
        <f t="shared" si="428"/>
        <v>0</v>
      </c>
      <c r="I625" s="88">
        <f t="shared" si="428"/>
        <v>0</v>
      </c>
    </row>
    <row r="626" spans="1:9" s="5" customFormat="1" ht="15" customHeight="1" x14ac:dyDescent="0.25">
      <c r="A626" s="46" t="str">
        <f t="shared" ref="A626:B626" si="429">A361</f>
        <v>6_Subirats</v>
      </c>
      <c r="B626" s="4" t="str">
        <f t="shared" si="429"/>
        <v>Salida Nacional / National exit</v>
      </c>
      <c r="C626" s="87">
        <f t="shared" ref="C626:I626" si="430">(C361*C96)/SUMPRODUCT(C$12:C$270,C$277:C$535)</f>
        <v>1.684264002334409E-2</v>
      </c>
      <c r="D626" s="87">
        <f t="shared" si="430"/>
        <v>1.6703953497393974E-2</v>
      </c>
      <c r="E626" s="87">
        <f t="shared" si="430"/>
        <v>1.6748080810748994E-2</v>
      </c>
      <c r="F626" s="87">
        <f t="shared" si="430"/>
        <v>1.691934709559301E-2</v>
      </c>
      <c r="G626" s="87">
        <f t="shared" si="430"/>
        <v>1.7266248833050019E-2</v>
      </c>
      <c r="H626" s="87">
        <f t="shared" si="430"/>
        <v>1.7998591421681823E-2</v>
      </c>
      <c r="I626" s="88">
        <f t="shared" si="430"/>
        <v>2.0057348054140379E-2</v>
      </c>
    </row>
    <row r="627" spans="1:9" s="5" customFormat="1" ht="15" customHeight="1" x14ac:dyDescent="0.25">
      <c r="A627" s="46" t="str">
        <f t="shared" ref="A627:B627" si="431">A362</f>
        <v>7A_Vilafranca</v>
      </c>
      <c r="B627" s="4" t="str">
        <f t="shared" si="431"/>
        <v>Salida Nacional / National exit</v>
      </c>
      <c r="C627" s="87">
        <f t="shared" ref="C627:I627" si="432">(C362*C97)/SUMPRODUCT(C$12:C$270,C$277:C$535)</f>
        <v>0</v>
      </c>
      <c r="D627" s="87">
        <f t="shared" si="432"/>
        <v>0</v>
      </c>
      <c r="E627" s="87">
        <f t="shared" si="432"/>
        <v>0</v>
      </c>
      <c r="F627" s="87">
        <f t="shared" si="432"/>
        <v>0</v>
      </c>
      <c r="G627" s="87">
        <f t="shared" si="432"/>
        <v>0</v>
      </c>
      <c r="H627" s="87">
        <f t="shared" si="432"/>
        <v>0</v>
      </c>
      <c r="I627" s="88">
        <f t="shared" si="432"/>
        <v>0</v>
      </c>
    </row>
    <row r="628" spans="1:9" s="5" customFormat="1" ht="15" customHeight="1" x14ac:dyDescent="0.25">
      <c r="A628" s="46" t="str">
        <f t="shared" ref="A628:B628" si="433">A363</f>
        <v>7B_Santa Margarita</v>
      </c>
      <c r="B628" s="4" t="str">
        <f t="shared" si="433"/>
        <v>Salida Nacional / National exit</v>
      </c>
      <c r="C628" s="87">
        <f t="shared" ref="C628:I628" si="434">(C363*C98)/SUMPRODUCT(C$12:C$270,C$277:C$535)</f>
        <v>8.2131490656215745E-4</v>
      </c>
      <c r="D628" s="87">
        <f t="shared" si="434"/>
        <v>8.1300047036974785E-4</v>
      </c>
      <c r="E628" s="87">
        <f t="shared" si="434"/>
        <v>8.1287416214841719E-4</v>
      </c>
      <c r="F628" s="87">
        <f t="shared" si="434"/>
        <v>8.1854864759052526E-4</v>
      </c>
      <c r="G628" s="87">
        <f t="shared" si="434"/>
        <v>8.3219269844724269E-4</v>
      </c>
      <c r="H628" s="87">
        <f t="shared" si="434"/>
        <v>8.6369320942350503E-4</v>
      </c>
      <c r="I628" s="88">
        <f t="shared" si="434"/>
        <v>9.5742961685420388E-4</v>
      </c>
    </row>
    <row r="629" spans="1:9" s="5" customFormat="1" ht="15" customHeight="1" x14ac:dyDescent="0.25">
      <c r="A629" s="46" t="str">
        <f t="shared" ref="A629:B629" si="435">A364</f>
        <v>A1_Sabiñanigo</v>
      </c>
      <c r="B629" s="4" t="str">
        <f t="shared" si="435"/>
        <v>Salida Nacional / National exit</v>
      </c>
      <c r="C629" s="87">
        <f t="shared" ref="C629:I629" si="436">(C364*C99)/SUMPRODUCT(C$12:C$270,C$277:C$535)</f>
        <v>8.8813314494717258E-4</v>
      </c>
      <c r="D629" s="87">
        <f t="shared" si="436"/>
        <v>8.9174924604991867E-4</v>
      </c>
      <c r="E629" s="87">
        <f t="shared" si="436"/>
        <v>9.0534224077240294E-4</v>
      </c>
      <c r="F629" s="87">
        <f t="shared" si="436"/>
        <v>9.2507966816848515E-4</v>
      </c>
      <c r="G629" s="87">
        <f t="shared" si="436"/>
        <v>9.4487478187831346E-4</v>
      </c>
      <c r="H629" s="87">
        <f t="shared" si="436"/>
        <v>9.7992760805606168E-4</v>
      </c>
      <c r="I629" s="88">
        <f t="shared" si="436"/>
        <v>1.0797852787114402E-3</v>
      </c>
    </row>
    <row r="630" spans="1:9" s="5" customFormat="1" ht="15" customHeight="1" x14ac:dyDescent="0.25">
      <c r="A630" s="46" t="str">
        <f t="shared" ref="A630:B630" si="437">A365</f>
        <v>A10_Zaragoza</v>
      </c>
      <c r="B630" s="4" t="str">
        <f t="shared" si="437"/>
        <v>Salida Nacional / National exit</v>
      </c>
      <c r="C630" s="87">
        <f t="shared" ref="C630:I630" si="438">(C365*C100)/SUMPRODUCT(C$12:C$270,C$277:C$535)</f>
        <v>0</v>
      </c>
      <c r="D630" s="87">
        <f t="shared" si="438"/>
        <v>0</v>
      </c>
      <c r="E630" s="87">
        <f t="shared" si="438"/>
        <v>0</v>
      </c>
      <c r="F630" s="87">
        <f t="shared" si="438"/>
        <v>0</v>
      </c>
      <c r="G630" s="87">
        <f t="shared" si="438"/>
        <v>0</v>
      </c>
      <c r="H630" s="87">
        <f t="shared" si="438"/>
        <v>0</v>
      </c>
      <c r="I630" s="88">
        <f t="shared" si="438"/>
        <v>0</v>
      </c>
    </row>
    <row r="631" spans="1:9" s="5" customFormat="1" ht="15" customHeight="1" x14ac:dyDescent="0.25">
      <c r="A631" s="46" t="str">
        <f t="shared" ref="A631:B631" si="439">A366</f>
        <v>A36 Barcelona</v>
      </c>
      <c r="B631" s="4" t="str">
        <f t="shared" si="439"/>
        <v>Salida Nacional / National exit</v>
      </c>
      <c r="C631" s="87">
        <f t="shared" ref="C631:I631" si="440">(C366*C101)/SUMPRODUCT(C$12:C$270,C$277:C$535)</f>
        <v>4.2567851888741452E-2</v>
      </c>
      <c r="D631" s="87">
        <f t="shared" si="440"/>
        <v>4.2081017203270156E-2</v>
      </c>
      <c r="E631" s="87">
        <f t="shared" si="440"/>
        <v>4.2030729189833305E-2</v>
      </c>
      <c r="F631" s="87">
        <f t="shared" si="440"/>
        <v>4.2307489765085006E-2</v>
      </c>
      <c r="G631" s="87">
        <f t="shared" si="440"/>
        <v>4.3020244289431596E-2</v>
      </c>
      <c r="H631" s="87">
        <f t="shared" si="440"/>
        <v>4.46908741612526E-2</v>
      </c>
      <c r="I631" s="88">
        <f t="shared" si="440"/>
        <v>4.964212961361867E-2</v>
      </c>
    </row>
    <row r="632" spans="1:9" s="5" customFormat="1" ht="15" customHeight="1" x14ac:dyDescent="0.25">
      <c r="A632" s="46" t="str">
        <f t="shared" ref="A632:B632" si="441">A367</f>
        <v>A5A_Gurrea Gallego</v>
      </c>
      <c r="B632" s="4" t="str">
        <f t="shared" si="441"/>
        <v>Salida Nacional / National exit</v>
      </c>
      <c r="C632" s="87">
        <f t="shared" ref="C632:I632" si="442">(C367*C102)/SUMPRODUCT(C$12:C$270,C$277:C$535)</f>
        <v>5.8059799716553214E-5</v>
      </c>
      <c r="D632" s="87">
        <f t="shared" si="442"/>
        <v>5.8834093157732375E-5</v>
      </c>
      <c r="E632" s="87">
        <f t="shared" si="442"/>
        <v>6.040443116482025E-5</v>
      </c>
      <c r="F632" s="87">
        <f t="shared" si="442"/>
        <v>6.2330753399573693E-5</v>
      </c>
      <c r="G632" s="87">
        <f t="shared" si="442"/>
        <v>6.4212209023749292E-5</v>
      </c>
      <c r="H632" s="87">
        <f t="shared" si="442"/>
        <v>6.7105442333460958E-5</v>
      </c>
      <c r="I632" s="88">
        <f t="shared" si="442"/>
        <v>7.4484700709896696E-5</v>
      </c>
    </row>
    <row r="633" spans="1:9" s="5" customFormat="1" ht="15" customHeight="1" x14ac:dyDescent="0.25">
      <c r="A633" s="46" t="str">
        <f t="shared" ref="A633:B633" si="443">A368</f>
        <v>A6_Zuera</v>
      </c>
      <c r="B633" s="4" t="str">
        <f t="shared" si="443"/>
        <v>Salida Nacional / National exit</v>
      </c>
      <c r="C633" s="87">
        <f t="shared" ref="C633:I633" si="444">(C368*C103)/SUMPRODUCT(C$12:C$270,C$277:C$535)</f>
        <v>3.5340261633553231E-4</v>
      </c>
      <c r="D633" s="87">
        <f t="shared" si="444"/>
        <v>3.5449018453759717E-4</v>
      </c>
      <c r="E633" s="87">
        <f t="shared" si="444"/>
        <v>3.5977826408129822E-4</v>
      </c>
      <c r="F633" s="87">
        <f t="shared" si="444"/>
        <v>3.6787337041724956E-4</v>
      </c>
      <c r="G633" s="87">
        <f t="shared" si="444"/>
        <v>3.7634947227597169E-4</v>
      </c>
      <c r="H633" s="87">
        <f t="shared" si="444"/>
        <v>3.9143599992394452E-4</v>
      </c>
      <c r="I633" s="88">
        <f t="shared" si="444"/>
        <v>4.3333759185351634E-4</v>
      </c>
    </row>
    <row r="634" spans="1:9" s="5" customFormat="1" ht="15" customHeight="1" x14ac:dyDescent="0.25">
      <c r="A634" s="46" t="str">
        <f t="shared" ref="A634:B634" si="445">A369</f>
        <v>A7_Villanueva de Gallego</v>
      </c>
      <c r="B634" s="4" t="str">
        <f t="shared" si="445"/>
        <v>Salida Nacional / National exit</v>
      </c>
      <c r="C634" s="87">
        <f t="shared" ref="C634:I634" si="446">(C369*C104)/SUMPRODUCT(C$12:C$270,C$277:C$535)</f>
        <v>6.854447389234938E-5</v>
      </c>
      <c r="D634" s="87">
        <f t="shared" si="446"/>
        <v>6.8325242637772173E-5</v>
      </c>
      <c r="E634" s="87">
        <f t="shared" si="446"/>
        <v>6.8824431388298784E-5</v>
      </c>
      <c r="F634" s="87">
        <f t="shared" si="446"/>
        <v>6.9913037548192955E-5</v>
      </c>
      <c r="G634" s="87">
        <f t="shared" si="446"/>
        <v>7.1103838282634931E-5</v>
      </c>
      <c r="H634" s="87">
        <f t="shared" si="446"/>
        <v>7.3569537917867503E-5</v>
      </c>
      <c r="I634" s="88">
        <f t="shared" si="446"/>
        <v>8.106652342075517E-5</v>
      </c>
    </row>
    <row r="635" spans="1:9" s="5" customFormat="1" ht="15" customHeight="1" x14ac:dyDescent="0.25">
      <c r="A635" s="46" t="str">
        <f t="shared" ref="A635:B635" si="447">A370</f>
        <v>A8_Zorongo</v>
      </c>
      <c r="B635" s="4" t="str">
        <f t="shared" si="447"/>
        <v>Salida Nacional / National exit</v>
      </c>
      <c r="C635" s="87">
        <f t="shared" ref="C635:I635" si="448">(C370*C105)/SUMPRODUCT(C$12:C$270,C$277:C$535)</f>
        <v>2.2065609363536707E-5</v>
      </c>
      <c r="D635" s="87">
        <f t="shared" si="448"/>
        <v>2.1995340280918337E-5</v>
      </c>
      <c r="E635" s="87">
        <f t="shared" si="448"/>
        <v>2.2156963860540504E-5</v>
      </c>
      <c r="F635" s="87">
        <f t="shared" si="448"/>
        <v>2.2508365019689125E-5</v>
      </c>
      <c r="G635" s="87">
        <f t="shared" si="448"/>
        <v>2.2892325454542721E-5</v>
      </c>
      <c r="H635" s="87">
        <f t="shared" si="448"/>
        <v>2.3686907059678649E-5</v>
      </c>
      <c r="I635" s="88">
        <f t="shared" si="448"/>
        <v>2.6102302206046417E-5</v>
      </c>
    </row>
    <row r="636" spans="1:9" s="5" customFormat="1" ht="15" customHeight="1" x14ac:dyDescent="0.25">
      <c r="A636" s="46" t="str">
        <f t="shared" ref="A636:B636" si="449">A371</f>
        <v>A9_Juslibol</v>
      </c>
      <c r="B636" s="4" t="str">
        <f t="shared" si="449"/>
        <v>Salida Nacional / National exit</v>
      </c>
      <c r="C636" s="87">
        <f t="shared" ref="C636:I636" si="450">(C371*C106)/SUMPRODUCT(C$12:C$270,C$277:C$535)</f>
        <v>1.1883521529339839E-2</v>
      </c>
      <c r="D636" s="87">
        <f t="shared" si="450"/>
        <v>1.1845951504418546E-2</v>
      </c>
      <c r="E636" s="87">
        <f t="shared" si="450"/>
        <v>1.1933825442579182E-2</v>
      </c>
      <c r="F636" s="87">
        <f t="shared" si="450"/>
        <v>1.2123935601012924E-2</v>
      </c>
      <c r="G636" s="87">
        <f t="shared" si="450"/>
        <v>1.2331276748663354E-2</v>
      </c>
      <c r="H636" s="87">
        <f t="shared" si="450"/>
        <v>1.2759947870349838E-2</v>
      </c>
      <c r="I636" s="88">
        <f t="shared" si="450"/>
        <v>1.4062553845750421E-2</v>
      </c>
    </row>
    <row r="637" spans="1:9" s="5" customFormat="1" ht="15" customHeight="1" x14ac:dyDescent="0.25">
      <c r="A637" s="46" t="str">
        <f t="shared" ref="A637:B637" si="451">A372</f>
        <v>A9A_Ramal Utebo-Sobradiel</v>
      </c>
      <c r="B637" s="4" t="str">
        <f t="shared" si="451"/>
        <v>Salida Nacional / National exit</v>
      </c>
      <c r="C637" s="87">
        <f t="shared" ref="C637:I637" si="452">(C372*C107)/SUMPRODUCT(C$12:C$270,C$277:C$535)</f>
        <v>3.4758717875395012E-4</v>
      </c>
      <c r="D637" s="87">
        <f t="shared" si="452"/>
        <v>3.4649002201206451E-4</v>
      </c>
      <c r="E637" s="87">
        <f t="shared" si="452"/>
        <v>3.4906559914086709E-4</v>
      </c>
      <c r="F637" s="87">
        <f t="shared" si="452"/>
        <v>3.5463173201606083E-4</v>
      </c>
      <c r="G637" s="87">
        <f t="shared" si="452"/>
        <v>3.6069992146271583E-4</v>
      </c>
      <c r="H637" s="87">
        <f t="shared" si="452"/>
        <v>3.7324310699467277E-4</v>
      </c>
      <c r="I637" s="88">
        <f t="shared" si="452"/>
        <v>4.1135509702427454E-4</v>
      </c>
    </row>
    <row r="638" spans="1:9" s="5" customFormat="1" ht="15" customHeight="1" x14ac:dyDescent="0.25">
      <c r="A638" s="46" t="str">
        <f t="shared" ref="A638:B638" si="453">A373</f>
        <v>A9B_Zaragoza Plaza</v>
      </c>
      <c r="B638" s="4" t="str">
        <f t="shared" si="453"/>
        <v>Salida Nacional / National exit</v>
      </c>
      <c r="C638" s="87">
        <f t="shared" ref="C638:I638" si="454">(C373*C108)/SUMPRODUCT(C$12:C$270,C$277:C$535)</f>
        <v>1.2243713603581465E-4</v>
      </c>
      <c r="D638" s="87">
        <f t="shared" si="454"/>
        <v>1.2205319262123676E-4</v>
      </c>
      <c r="E638" s="87">
        <f t="shared" si="454"/>
        <v>1.229681138374035E-4</v>
      </c>
      <c r="F638" s="87">
        <f t="shared" si="454"/>
        <v>1.2493673859896199E-4</v>
      </c>
      <c r="G638" s="87">
        <f t="shared" si="454"/>
        <v>1.2707940382350477E-4</v>
      </c>
      <c r="H638" s="87">
        <f t="shared" si="454"/>
        <v>1.3150461804409779E-4</v>
      </c>
      <c r="I638" s="88">
        <f t="shared" si="454"/>
        <v>1.4494601348299786E-4</v>
      </c>
    </row>
    <row r="639" spans="1:9" s="5" customFormat="1" ht="15" customHeight="1" x14ac:dyDescent="0.25">
      <c r="A639" s="46" t="str">
        <f t="shared" ref="A639:B639" si="455">A374</f>
        <v>Abegondo (I15)</v>
      </c>
      <c r="B639" s="4" t="str">
        <f t="shared" si="455"/>
        <v>Salida Nacional / National exit</v>
      </c>
      <c r="C639" s="87">
        <f t="shared" ref="C639:I639" si="456">(C374*C109)/SUMPRODUCT(C$12:C$270,C$277:C$535)</f>
        <v>4.4326166707974188E-3</v>
      </c>
      <c r="D639" s="87">
        <f t="shared" si="456"/>
        <v>4.4500494522910312E-3</v>
      </c>
      <c r="E639" s="87">
        <f t="shared" si="456"/>
        <v>4.5204219566807079E-3</v>
      </c>
      <c r="F639" s="87">
        <f t="shared" si="456"/>
        <v>4.6178222050091465E-3</v>
      </c>
      <c r="G639" s="87">
        <f t="shared" si="456"/>
        <v>4.6989624937687664E-3</v>
      </c>
      <c r="H639" s="87">
        <f t="shared" si="456"/>
        <v>4.8454906489209092E-3</v>
      </c>
      <c r="I639" s="88">
        <f t="shared" si="456"/>
        <v>5.2988797530086305E-3</v>
      </c>
    </row>
    <row r="640" spans="1:9" s="5" customFormat="1" ht="15" customHeight="1" x14ac:dyDescent="0.25">
      <c r="A640" s="46" t="str">
        <f t="shared" ref="A640:B640" si="457">A375</f>
        <v>Andosilla</v>
      </c>
      <c r="B640" s="4" t="str">
        <f t="shared" si="457"/>
        <v>Salida Nacional / National exit</v>
      </c>
      <c r="C640" s="87">
        <f t="shared" ref="C640:I640" si="458">(C375*C110)/SUMPRODUCT(C$12:C$270,C$277:C$535)</f>
        <v>8.6368636345236852E-3</v>
      </c>
      <c r="D640" s="87">
        <f t="shared" si="458"/>
        <v>8.703436130039776E-3</v>
      </c>
      <c r="E640" s="87">
        <f t="shared" si="458"/>
        <v>8.8764787416293501E-3</v>
      </c>
      <c r="F640" s="87">
        <f t="shared" si="458"/>
        <v>9.1100319606824479E-3</v>
      </c>
      <c r="G640" s="87">
        <f t="shared" si="458"/>
        <v>9.2712925046813787E-3</v>
      </c>
      <c r="H640" s="87">
        <f t="shared" si="458"/>
        <v>9.5477684609241182E-3</v>
      </c>
      <c r="I640" s="88">
        <f t="shared" si="458"/>
        <v>1.0422333994682023E-2</v>
      </c>
    </row>
    <row r="641" spans="1:9" s="5" customFormat="1" ht="15" customHeight="1" x14ac:dyDescent="0.25">
      <c r="A641" s="46" t="str">
        <f t="shared" ref="A641:B641" si="459">A376</f>
        <v>B02_Briviesca</v>
      </c>
      <c r="B641" s="4" t="str">
        <f t="shared" si="459"/>
        <v>Salida Nacional / National exit</v>
      </c>
      <c r="C641" s="87">
        <f t="shared" ref="C641:I641" si="460">(C376*C111)/SUMPRODUCT(C$12:C$270,C$277:C$535)</f>
        <v>1.3103874198389792E-3</v>
      </c>
      <c r="D641" s="87">
        <f t="shared" si="460"/>
        <v>1.3234403244824502E-3</v>
      </c>
      <c r="E641" s="87">
        <f t="shared" si="460"/>
        <v>1.3556699649057246E-3</v>
      </c>
      <c r="F641" s="87">
        <f t="shared" si="460"/>
        <v>1.4005069079410582E-3</v>
      </c>
      <c r="G641" s="87">
        <f t="shared" si="460"/>
        <v>1.4337714686619468E-3</v>
      </c>
      <c r="H641" s="87">
        <f t="shared" si="460"/>
        <v>1.4877309022206576E-3</v>
      </c>
      <c r="I641" s="88">
        <f t="shared" si="460"/>
        <v>1.6410062863247415E-3</v>
      </c>
    </row>
    <row r="642" spans="1:9" s="5" customFormat="1" ht="15" customHeight="1" x14ac:dyDescent="0.25">
      <c r="A642" s="46" t="str">
        <f t="shared" ref="A642:B642" si="461">A377</f>
        <v>B04_Burgos</v>
      </c>
      <c r="B642" s="4" t="str">
        <f t="shared" si="461"/>
        <v>Salida Nacional / National exit</v>
      </c>
      <c r="C642" s="87">
        <f t="shared" ref="C642:I642" si="462">(C377*C112)/SUMPRODUCT(C$12:C$270,C$277:C$535)</f>
        <v>0</v>
      </c>
      <c r="D642" s="87">
        <f t="shared" si="462"/>
        <v>0</v>
      </c>
      <c r="E642" s="87">
        <f t="shared" si="462"/>
        <v>0</v>
      </c>
      <c r="F642" s="87">
        <f t="shared" si="462"/>
        <v>0</v>
      </c>
      <c r="G642" s="87">
        <f t="shared" si="462"/>
        <v>0</v>
      </c>
      <c r="H642" s="87">
        <f t="shared" si="462"/>
        <v>0</v>
      </c>
      <c r="I642" s="88">
        <f t="shared" si="462"/>
        <v>0</v>
      </c>
    </row>
    <row r="643" spans="1:9" s="5" customFormat="1" ht="15" customHeight="1" x14ac:dyDescent="0.25">
      <c r="A643" s="46" t="str">
        <f t="shared" ref="A643:B643" si="463">A378</f>
        <v>B05_Villalonquejar</v>
      </c>
      <c r="B643" s="4" t="str">
        <f t="shared" si="463"/>
        <v>Salida Nacional / National exit</v>
      </c>
      <c r="C643" s="87">
        <f t="shared" ref="C643:I643" si="464">(C378*C113)/SUMPRODUCT(C$12:C$270,C$277:C$535)</f>
        <v>6.4212482716244921E-3</v>
      </c>
      <c r="D643" s="87">
        <f t="shared" si="464"/>
        <v>6.5165955473688144E-3</v>
      </c>
      <c r="E643" s="87">
        <f t="shared" si="464"/>
        <v>6.703297316711385E-3</v>
      </c>
      <c r="F643" s="87">
        <f t="shared" si="464"/>
        <v>6.9312461491003808E-3</v>
      </c>
      <c r="G643" s="87">
        <f t="shared" si="464"/>
        <v>7.0864362871480742E-3</v>
      </c>
      <c r="H643" s="87">
        <f t="shared" si="464"/>
        <v>7.3189292559030375E-3</v>
      </c>
      <c r="I643" s="88">
        <f t="shared" si="464"/>
        <v>8.0013179658254326E-3</v>
      </c>
    </row>
    <row r="644" spans="1:9" s="5" customFormat="1" ht="15" customHeight="1" x14ac:dyDescent="0.25">
      <c r="A644" s="46" t="str">
        <f t="shared" ref="A644:B644" si="465">A379</f>
        <v>B08_Lerma</v>
      </c>
      <c r="B644" s="4" t="str">
        <f t="shared" si="465"/>
        <v>Salida Nacional / National exit</v>
      </c>
      <c r="C644" s="87">
        <f t="shared" ref="C644:I644" si="466">(C379*C114)/SUMPRODUCT(C$12:C$270,C$277:C$535)</f>
        <v>3.5331895220386839E-5</v>
      </c>
      <c r="D644" s="87">
        <f t="shared" si="466"/>
        <v>3.5275918976714072E-5</v>
      </c>
      <c r="E644" s="87">
        <f t="shared" si="466"/>
        <v>3.5557757388326269E-5</v>
      </c>
      <c r="F644" s="87">
        <f t="shared" si="466"/>
        <v>3.6091890748228999E-5</v>
      </c>
      <c r="G644" s="87">
        <f t="shared" si="466"/>
        <v>3.6319025855683008E-5</v>
      </c>
      <c r="H644" s="87">
        <f t="shared" si="466"/>
        <v>3.6978853714852796E-5</v>
      </c>
      <c r="I644" s="88">
        <f t="shared" si="466"/>
        <v>3.9872098346608825E-5</v>
      </c>
    </row>
    <row r="645" spans="1:9" s="5" customFormat="1" ht="15" customHeight="1" x14ac:dyDescent="0.25">
      <c r="A645" s="46" t="str">
        <f t="shared" ref="A645:B645" si="467">A380</f>
        <v>B10_Aranda de Duero</v>
      </c>
      <c r="B645" s="4" t="str">
        <f t="shared" si="467"/>
        <v>Salida Nacional / National exit</v>
      </c>
      <c r="C645" s="87">
        <f t="shared" ref="C645:I645" si="468">(C380*C115)/SUMPRODUCT(C$12:C$270,C$277:C$535)</f>
        <v>4.1538772490649157E-3</v>
      </c>
      <c r="D645" s="87">
        <f t="shared" si="468"/>
        <v>4.1915532411782733E-3</v>
      </c>
      <c r="E645" s="87">
        <f t="shared" si="468"/>
        <v>4.2819357264381689E-3</v>
      </c>
      <c r="F645" s="87">
        <f t="shared" si="468"/>
        <v>4.4017508076755552E-3</v>
      </c>
      <c r="G645" s="87">
        <f t="shared" si="468"/>
        <v>4.4912689845591092E-3</v>
      </c>
      <c r="H645" s="87">
        <f t="shared" si="468"/>
        <v>4.6377643974379063E-3</v>
      </c>
      <c r="I645" s="88">
        <f t="shared" si="468"/>
        <v>5.0721735034708589E-3</v>
      </c>
    </row>
    <row r="646" spans="1:9" s="5" customFormat="1" ht="15" customHeight="1" x14ac:dyDescent="0.25">
      <c r="A646" s="46" t="str">
        <f t="shared" ref="A646:B646" si="469">A381</f>
        <v>B18_Algete</v>
      </c>
      <c r="B646" s="4" t="str">
        <f t="shared" si="469"/>
        <v>Salida Nacional / National exit</v>
      </c>
      <c r="C646" s="87">
        <f t="shared" ref="C646:I646" si="470">(C381*C116)/SUMPRODUCT(C$12:C$270,C$277:C$535)</f>
        <v>1.1102732367409914E-2</v>
      </c>
      <c r="D646" s="87">
        <f t="shared" si="470"/>
        <v>1.1054379496841987E-2</v>
      </c>
      <c r="E646" s="87">
        <f t="shared" si="470"/>
        <v>1.1097611042978428E-2</v>
      </c>
      <c r="F646" s="87">
        <f t="shared" si="470"/>
        <v>1.1210561159463795E-2</v>
      </c>
      <c r="G646" s="87">
        <f t="shared" si="470"/>
        <v>1.1299620010047898E-2</v>
      </c>
      <c r="H646" s="87">
        <f t="shared" si="470"/>
        <v>1.1541132592448676E-2</v>
      </c>
      <c r="I646" s="88">
        <f t="shared" si="470"/>
        <v>1.2470726730594586E-2</v>
      </c>
    </row>
    <row r="647" spans="1:9" s="5" customFormat="1" ht="15" customHeight="1" x14ac:dyDescent="0.25">
      <c r="A647" s="46" t="str">
        <f t="shared" ref="A647:B647" si="471">A382</f>
        <v>B19_San Fernando</v>
      </c>
      <c r="B647" s="4" t="str">
        <f t="shared" si="471"/>
        <v>Salida Nacional / National exit</v>
      </c>
      <c r="C647" s="87">
        <f t="shared" ref="C647:I647" si="472">(C382*C117)/SUMPRODUCT(C$12:C$270,C$277:C$535)</f>
        <v>9.0716116270152386E-3</v>
      </c>
      <c r="D647" s="87">
        <f t="shared" si="472"/>
        <v>9.0251256143404589E-3</v>
      </c>
      <c r="E647" s="87">
        <f t="shared" si="472"/>
        <v>9.0515261290815743E-3</v>
      </c>
      <c r="F647" s="87">
        <f t="shared" si="472"/>
        <v>9.1343683895170925E-3</v>
      </c>
      <c r="G647" s="87">
        <f t="shared" si="472"/>
        <v>9.2037442217361449E-3</v>
      </c>
      <c r="H647" s="87">
        <f t="shared" si="472"/>
        <v>9.3991237954716839E-3</v>
      </c>
      <c r="I647" s="88">
        <f t="shared" si="472"/>
        <v>1.0154496245562299E-2</v>
      </c>
    </row>
    <row r="648" spans="1:9" s="5" customFormat="1" ht="15" customHeight="1" x14ac:dyDescent="0.25">
      <c r="A648" s="46" t="str">
        <f t="shared" ref="A648:B648" si="473">A383</f>
        <v>B20_Rivas</v>
      </c>
      <c r="B648" s="4" t="str">
        <f t="shared" si="473"/>
        <v>Salida Nacional / National exit</v>
      </c>
      <c r="C648" s="87">
        <f t="shared" ref="C648:I648" si="474">(C383*C118)/SUMPRODUCT(C$12:C$270,C$277:C$535)</f>
        <v>1.0053766964960041E-2</v>
      </c>
      <c r="D648" s="87">
        <f t="shared" si="474"/>
        <v>1.001187624936288E-2</v>
      </c>
      <c r="E648" s="87">
        <f t="shared" si="474"/>
        <v>1.005279617904288E-2</v>
      </c>
      <c r="F648" s="87">
        <f t="shared" si="474"/>
        <v>1.0154295314477261E-2</v>
      </c>
      <c r="G648" s="87">
        <f t="shared" si="474"/>
        <v>1.0244461357742913E-2</v>
      </c>
      <c r="H648" s="87">
        <f t="shared" si="474"/>
        <v>1.0475161976170818E-2</v>
      </c>
      <c r="I648" s="88">
        <f t="shared" si="474"/>
        <v>1.1329685615977695E-2</v>
      </c>
    </row>
    <row r="649" spans="1:9" s="5" customFormat="1" ht="15" customHeight="1" x14ac:dyDescent="0.25">
      <c r="A649" s="46" t="str">
        <f t="shared" ref="A649:B649" si="475">A384</f>
        <v>BI Madrid</v>
      </c>
      <c r="B649" s="4" t="str">
        <f t="shared" si="475"/>
        <v>Salida Nacional / National exit</v>
      </c>
      <c r="C649" s="87">
        <f t="shared" ref="C649:I649" si="476">(C384*C119)/SUMPRODUCT(C$12:C$270,C$277:C$535)</f>
        <v>6.093573906648344E-6</v>
      </c>
      <c r="D649" s="87">
        <f t="shared" si="476"/>
        <v>6.19053743492489E-6</v>
      </c>
      <c r="E649" s="87">
        <f t="shared" si="476"/>
        <v>6.3667190072976342E-6</v>
      </c>
      <c r="F649" s="87">
        <f t="shared" si="476"/>
        <v>6.5673946259148103E-6</v>
      </c>
      <c r="G649" s="87">
        <f t="shared" si="476"/>
        <v>6.7521859921099427E-6</v>
      </c>
      <c r="H649" s="87">
        <f t="shared" si="476"/>
        <v>7.0209652062042268E-6</v>
      </c>
      <c r="I649" s="88">
        <f t="shared" si="476"/>
        <v>7.7092509526594744E-6</v>
      </c>
    </row>
    <row r="650" spans="1:9" s="5" customFormat="1" ht="15" customHeight="1" x14ac:dyDescent="0.25">
      <c r="A650" s="46" t="str">
        <f t="shared" ref="A650:B650" si="477">A385</f>
        <v>B22_Getafe</v>
      </c>
      <c r="B650" s="4" t="str">
        <f t="shared" si="477"/>
        <v>Salida Nacional / National exit</v>
      </c>
      <c r="C650" s="87">
        <f t="shared" ref="C650:I650" si="478">(C385*C120)/SUMPRODUCT(C$12:C$270,C$277:C$535)</f>
        <v>9.6576742513033616E-7</v>
      </c>
      <c r="D650" s="87">
        <f t="shared" si="478"/>
        <v>9.5987579150501022E-7</v>
      </c>
      <c r="E650" s="87">
        <f t="shared" si="478"/>
        <v>9.614678265404536E-7</v>
      </c>
      <c r="F650" s="87">
        <f t="shared" si="478"/>
        <v>9.6895061812898276E-7</v>
      </c>
      <c r="G650" s="87">
        <f t="shared" si="478"/>
        <v>9.759923484475587E-7</v>
      </c>
      <c r="H650" s="87">
        <f t="shared" si="478"/>
        <v>9.9667663589673872E-7</v>
      </c>
      <c r="I650" s="88">
        <f t="shared" si="478"/>
        <v>1.0766631237351534E-6</v>
      </c>
    </row>
    <row r="651" spans="1:9" s="5" customFormat="1" ht="15" customHeight="1" x14ac:dyDescent="0.25">
      <c r="A651" s="46" t="str">
        <f t="shared" ref="A651:B651" si="479">A386</f>
        <v>C1.01_Arrieta</v>
      </c>
      <c r="B651" s="4" t="str">
        <f t="shared" si="479"/>
        <v>Salida Nacional / National exit</v>
      </c>
      <c r="C651" s="87">
        <f t="shared" ref="C651:I651" si="480">(C386*C121)/SUMPRODUCT(C$12:C$270,C$277:C$535)</f>
        <v>2.2577736545762956E-5</v>
      </c>
      <c r="D651" s="87">
        <f t="shared" si="480"/>
        <v>2.2805004215802315E-5</v>
      </c>
      <c r="E651" s="87">
        <f t="shared" si="480"/>
        <v>2.3363996959879231E-5</v>
      </c>
      <c r="F651" s="87">
        <f t="shared" si="480"/>
        <v>2.4026983240847156E-5</v>
      </c>
      <c r="G651" s="87">
        <f t="shared" si="480"/>
        <v>2.4137927066530544E-5</v>
      </c>
      <c r="H651" s="87">
        <f t="shared" si="480"/>
        <v>2.4170166721022297E-5</v>
      </c>
      <c r="I651" s="88">
        <f t="shared" si="480"/>
        <v>2.4469779633576142E-5</v>
      </c>
    </row>
    <row r="652" spans="1:9" s="5" customFormat="1" ht="15" customHeight="1" x14ac:dyDescent="0.25">
      <c r="A652" s="46" t="str">
        <f t="shared" ref="A652:B652" si="481">A387</f>
        <v>C2X.01_Sollube</v>
      </c>
      <c r="B652" s="4" t="str">
        <f t="shared" si="481"/>
        <v>Salida Nacional / National exit</v>
      </c>
      <c r="C652" s="87">
        <f t="shared" ref="C652:I652" si="482">(C387*C122)/SUMPRODUCT(C$12:C$270,C$277:C$535)</f>
        <v>3.3001929097284551E-4</v>
      </c>
      <c r="D652" s="87">
        <f t="shared" si="482"/>
        <v>3.370556761044308E-4</v>
      </c>
      <c r="E652" s="87">
        <f t="shared" si="482"/>
        <v>3.4960008858394778E-4</v>
      </c>
      <c r="F652" s="87">
        <f t="shared" si="482"/>
        <v>3.6445174778397082E-4</v>
      </c>
      <c r="G652" s="87">
        <f t="shared" si="482"/>
        <v>3.7410153029130859E-4</v>
      </c>
      <c r="H652" s="87">
        <f t="shared" si="482"/>
        <v>3.8749621888853195E-4</v>
      </c>
      <c r="I652" s="88">
        <f t="shared" si="482"/>
        <v>4.2516656346778983E-4</v>
      </c>
    </row>
    <row r="653" spans="1:9" s="5" customFormat="1" ht="15" customHeight="1" x14ac:dyDescent="0.25">
      <c r="A653" s="46" t="str">
        <f t="shared" ref="A653:B653" si="483">A388</f>
        <v>Cas Tresorer</v>
      </c>
      <c r="B653" s="4" t="str">
        <f t="shared" si="483"/>
        <v>Salida Nacional / National exit</v>
      </c>
      <c r="C653" s="87">
        <f t="shared" ref="C653:I653" si="484">(C388*C123)/SUMPRODUCT(C$12:C$270,C$277:C$535)</f>
        <v>2.2765043656419293E-2</v>
      </c>
      <c r="D653" s="87">
        <f t="shared" si="484"/>
        <v>2.1764694577777063E-2</v>
      </c>
      <c r="E653" s="87">
        <f t="shared" si="484"/>
        <v>2.0889087027550681E-2</v>
      </c>
      <c r="F653" s="87">
        <f t="shared" si="484"/>
        <v>1.9957678325451152E-2</v>
      </c>
      <c r="G653" s="87">
        <f t="shared" si="484"/>
        <v>1.8589003644242832E-2</v>
      </c>
      <c r="H653" s="87">
        <f t="shared" si="484"/>
        <v>1.6381730258484505E-2</v>
      </c>
      <c r="I653" s="88">
        <f t="shared" si="484"/>
        <v>1.041529704094209E-2</v>
      </c>
    </row>
    <row r="654" spans="1:9" s="5" customFormat="1" ht="15" customHeight="1" x14ac:dyDescent="0.25">
      <c r="A654" s="46" t="str">
        <f t="shared" ref="A654:B654" si="485">A389</f>
        <v>cc Escatron</v>
      </c>
      <c r="B654" s="4" t="str">
        <f t="shared" si="485"/>
        <v>Salida Nacional / National exit</v>
      </c>
      <c r="C654" s="87">
        <f t="shared" ref="C654:I654" si="486">(C389*C124)/SUMPRODUCT(C$12:C$270,C$277:C$535)</f>
        <v>3.3095391386539058E-6</v>
      </c>
      <c r="D654" s="87">
        <f t="shared" si="486"/>
        <v>3.1994409805742276E-6</v>
      </c>
      <c r="E654" s="87">
        <f t="shared" si="486"/>
        <v>3.116203377427596E-6</v>
      </c>
      <c r="F654" s="87">
        <f t="shared" si="486"/>
        <v>3.0267134310888286E-6</v>
      </c>
      <c r="G654" s="87">
        <f t="shared" si="486"/>
        <v>2.8305517892526686E-6</v>
      </c>
      <c r="H654" s="87">
        <f t="shared" si="486"/>
        <v>2.495916120300959E-6</v>
      </c>
      <c r="I654" s="88">
        <f t="shared" si="486"/>
        <v>1.5894892030937061E-6</v>
      </c>
    </row>
    <row r="655" spans="1:9" s="5" customFormat="1" ht="15" customHeight="1" x14ac:dyDescent="0.25">
      <c r="A655" s="46" t="str">
        <f t="shared" ref="A655:B655" si="487">A390</f>
        <v>cc SAGUNTO</v>
      </c>
      <c r="B655" s="4" t="str">
        <f t="shared" si="487"/>
        <v>Salida Nacional / National exit</v>
      </c>
      <c r="C655" s="87">
        <f t="shared" ref="C655:I655" si="488">(C390*C125)/SUMPRODUCT(C$12:C$270,C$277:C$535)</f>
        <v>1.3900245581314249E-2</v>
      </c>
      <c r="D655" s="87">
        <f t="shared" si="488"/>
        <v>1.3265634591599592E-2</v>
      </c>
      <c r="E655" s="87">
        <f t="shared" si="488"/>
        <v>1.2713806227474428E-2</v>
      </c>
      <c r="F655" s="87">
        <f t="shared" si="488"/>
        <v>1.213871581401706E-2</v>
      </c>
      <c r="G655" s="87">
        <f t="shared" si="488"/>
        <v>1.1316254935483742E-2</v>
      </c>
      <c r="H655" s="87">
        <f t="shared" si="488"/>
        <v>9.9984049132373614E-3</v>
      </c>
      <c r="I655" s="88">
        <f t="shared" si="488"/>
        <v>6.3912283662822559E-3</v>
      </c>
    </row>
    <row r="656" spans="1:9" s="5" customFormat="1" ht="15" customHeight="1" x14ac:dyDescent="0.25">
      <c r="A656" s="46" t="str">
        <f t="shared" ref="A656:B656" si="489">A391</f>
        <v>Conex Olite</v>
      </c>
      <c r="B656" s="4" t="str">
        <f t="shared" si="489"/>
        <v>Salida Nacional / National exit</v>
      </c>
      <c r="C656" s="87">
        <f t="shared" ref="C656:I656" si="490">(C391*C126)/SUMPRODUCT(C$12:C$270,C$277:C$535)</f>
        <v>0</v>
      </c>
      <c r="D656" s="87">
        <f t="shared" si="490"/>
        <v>0</v>
      </c>
      <c r="E656" s="87">
        <f t="shared" si="490"/>
        <v>0</v>
      </c>
      <c r="F656" s="87">
        <f t="shared" si="490"/>
        <v>0</v>
      </c>
      <c r="G656" s="87">
        <f t="shared" si="490"/>
        <v>0</v>
      </c>
      <c r="H656" s="87">
        <f t="shared" si="490"/>
        <v>0</v>
      </c>
      <c r="I656" s="88">
        <f t="shared" si="490"/>
        <v>0</v>
      </c>
    </row>
    <row r="657" spans="1:9" s="5" customFormat="1" ht="15" customHeight="1" x14ac:dyDescent="0.25">
      <c r="A657" s="46" t="str">
        <f t="shared" ref="A657:B657" si="491">A392</f>
        <v>CT Ibiza</v>
      </c>
      <c r="B657" s="4" t="str">
        <f t="shared" si="491"/>
        <v>Salida Nacional / National exit</v>
      </c>
      <c r="C657" s="87">
        <f t="shared" ref="C657:I657" si="492">(C392*C127)/SUMPRODUCT(C$12:C$270,C$277:C$535)</f>
        <v>1.0034515542478924E-2</v>
      </c>
      <c r="D657" s="87">
        <f t="shared" si="492"/>
        <v>9.5931204175843145E-3</v>
      </c>
      <c r="E657" s="87">
        <f t="shared" si="492"/>
        <v>9.2066270028136939E-3</v>
      </c>
      <c r="F657" s="87">
        <f t="shared" si="492"/>
        <v>8.7955861234686617E-3</v>
      </c>
      <c r="G657" s="87">
        <f t="shared" si="492"/>
        <v>8.1923150289602963E-3</v>
      </c>
      <c r="H657" s="87">
        <f t="shared" si="492"/>
        <v>7.2196440331420836E-3</v>
      </c>
      <c r="I657" s="88">
        <f t="shared" si="492"/>
        <v>4.5902764999128324E-3</v>
      </c>
    </row>
    <row r="658" spans="1:9" s="5" customFormat="1" ht="15" customHeight="1" x14ac:dyDescent="0.25">
      <c r="A658" s="46" t="str">
        <f t="shared" ref="A658:B658" si="493">A393</f>
        <v>CT Son Reus</v>
      </c>
      <c r="B658" s="4" t="str">
        <f t="shared" si="493"/>
        <v>Salida Nacional / National exit</v>
      </c>
      <c r="C658" s="87">
        <f t="shared" ref="C658:I658" si="494">(C393*C128)/SUMPRODUCT(C$12:C$270,C$277:C$535)</f>
        <v>2.1590200795937674E-2</v>
      </c>
      <c r="D658" s="87">
        <f t="shared" si="494"/>
        <v>2.0647280680177391E-2</v>
      </c>
      <c r="E658" s="87">
        <f t="shared" si="494"/>
        <v>1.9823718140508439E-2</v>
      </c>
      <c r="F658" s="87">
        <f t="shared" si="494"/>
        <v>1.8946610516583421E-2</v>
      </c>
      <c r="G658" s="87">
        <f t="shared" si="494"/>
        <v>1.7648292440649027E-2</v>
      </c>
      <c r="H658" s="87">
        <f t="shared" si="494"/>
        <v>1.5551557641503769E-2</v>
      </c>
      <c r="I658" s="88">
        <f t="shared" si="494"/>
        <v>9.8859780997212696E-3</v>
      </c>
    </row>
    <row r="659" spans="1:9" s="5" customFormat="1" ht="15" customHeight="1" x14ac:dyDescent="0.25">
      <c r="A659" s="46" t="str">
        <f t="shared" ref="A659:B659" si="495">A394</f>
        <v>ctcc Barcelona</v>
      </c>
      <c r="B659" s="4" t="str">
        <f t="shared" si="495"/>
        <v>Salida Nacional / National exit</v>
      </c>
      <c r="C659" s="87">
        <f t="shared" ref="C659:I659" si="496">(C394*C129)/SUMPRODUCT(C$12:C$270,C$277:C$535)</f>
        <v>1.4650809045768869E-2</v>
      </c>
      <c r="D659" s="87">
        <f t="shared" si="496"/>
        <v>1.4086430612826403E-2</v>
      </c>
      <c r="E659" s="87">
        <f t="shared" si="496"/>
        <v>1.3649894730146227E-2</v>
      </c>
      <c r="F659" s="87">
        <f t="shared" si="496"/>
        <v>1.3190326416314012E-2</v>
      </c>
      <c r="G659" s="87">
        <f t="shared" si="496"/>
        <v>1.2340621890602515E-2</v>
      </c>
      <c r="H659" s="87">
        <f t="shared" si="496"/>
        <v>1.091952929371667E-2</v>
      </c>
      <c r="I659" s="88">
        <f t="shared" si="496"/>
        <v>7.0019884000781353E-3</v>
      </c>
    </row>
    <row r="660" spans="1:9" s="5" customFormat="1" ht="15" customHeight="1" x14ac:dyDescent="0.25">
      <c r="A660" s="46" t="str">
        <f t="shared" ref="A660:B660" si="497">A395</f>
        <v>D01A_Montorio</v>
      </c>
      <c r="B660" s="4" t="str">
        <f t="shared" si="497"/>
        <v>Salida Nacional / National exit</v>
      </c>
      <c r="C660" s="87">
        <f t="shared" ref="C660:I660" si="498">(C395*C130)/SUMPRODUCT(C$12:C$270,C$277:C$535)</f>
        <v>4.6774536784891665E-5</v>
      </c>
      <c r="D660" s="87">
        <f t="shared" si="498"/>
        <v>4.792017797100767E-5</v>
      </c>
      <c r="E660" s="87">
        <f t="shared" si="498"/>
        <v>4.9856483767638102E-5</v>
      </c>
      <c r="F660" s="87">
        <f t="shared" si="498"/>
        <v>5.2064050368323365E-5</v>
      </c>
      <c r="G660" s="87">
        <f t="shared" si="498"/>
        <v>5.3716726525739078E-5</v>
      </c>
      <c r="H660" s="87">
        <f t="shared" si="498"/>
        <v>5.5938971211170309E-5</v>
      </c>
      <c r="I660" s="88">
        <f t="shared" si="498"/>
        <v>6.1629589378129609E-5</v>
      </c>
    </row>
    <row r="661" spans="1:9" s="5" customFormat="1" ht="15" customHeight="1" x14ac:dyDescent="0.25">
      <c r="A661" s="46" t="str">
        <f t="shared" ref="A661:B661" si="499">A396</f>
        <v>D03A_Aguilar</v>
      </c>
      <c r="B661" s="4" t="str">
        <f t="shared" si="499"/>
        <v>Salida Nacional / National exit</v>
      </c>
      <c r="C661" s="87">
        <f t="shared" ref="C661:I661" si="500">(C396*C131)/SUMPRODUCT(C$12:C$270,C$277:C$535)</f>
        <v>4.0574902990747462E-4</v>
      </c>
      <c r="D661" s="87">
        <f t="shared" si="500"/>
        <v>4.1360791874660383E-4</v>
      </c>
      <c r="E661" s="87">
        <f t="shared" si="500"/>
        <v>4.2779249249362425E-4</v>
      </c>
      <c r="F661" s="87">
        <f t="shared" si="500"/>
        <v>4.4438715919285912E-4</v>
      </c>
      <c r="G661" s="87">
        <f t="shared" si="500"/>
        <v>4.5678997824327722E-4</v>
      </c>
      <c r="H661" s="87">
        <f t="shared" si="500"/>
        <v>4.7432296920379676E-4</v>
      </c>
      <c r="I661" s="88">
        <f t="shared" si="500"/>
        <v>5.2135889190969809E-4</v>
      </c>
    </row>
    <row r="662" spans="1:9" s="5" customFormat="1" ht="15" customHeight="1" x14ac:dyDescent="0.25">
      <c r="A662" s="46" t="str">
        <f t="shared" ref="A662:B662" si="501">A397</f>
        <v>D04_Reinosa</v>
      </c>
      <c r="B662" s="4" t="str">
        <f t="shared" si="501"/>
        <v>Salida Nacional / National exit</v>
      </c>
      <c r="C662" s="87">
        <f t="shared" ref="C662:I662" si="502">(C397*C132)/SUMPRODUCT(C$12:C$270,C$277:C$535)</f>
        <v>7.756177403396979E-4</v>
      </c>
      <c r="D662" s="87">
        <f t="shared" si="502"/>
        <v>7.8941364078827594E-4</v>
      </c>
      <c r="E662" s="87">
        <f t="shared" si="502"/>
        <v>8.1498659667538431E-4</v>
      </c>
      <c r="F662" s="87">
        <f t="shared" si="502"/>
        <v>8.4521729827897421E-4</v>
      </c>
      <c r="G662" s="87">
        <f t="shared" si="502"/>
        <v>8.6772164815163242E-4</v>
      </c>
      <c r="H662" s="87">
        <f t="shared" si="502"/>
        <v>9.0011102377540633E-4</v>
      </c>
      <c r="I662" s="88">
        <f t="shared" si="502"/>
        <v>9.8851404524538406E-4</v>
      </c>
    </row>
    <row r="663" spans="1:9" s="5" customFormat="1" ht="15" customHeight="1" x14ac:dyDescent="0.25">
      <c r="A663" s="46" t="str">
        <f t="shared" ref="A663:B663" si="503">A398</f>
        <v>D06_Corrales</v>
      </c>
      <c r="B663" s="4" t="str">
        <f t="shared" si="503"/>
        <v>Salida Nacional / National exit</v>
      </c>
      <c r="C663" s="87">
        <f t="shared" ref="C663:I663" si="504">(C398*C133)/SUMPRODUCT(C$12:C$270,C$277:C$535)</f>
        <v>0</v>
      </c>
      <c r="D663" s="87">
        <f t="shared" si="504"/>
        <v>0</v>
      </c>
      <c r="E663" s="87">
        <f t="shared" si="504"/>
        <v>0</v>
      </c>
      <c r="F663" s="87">
        <f t="shared" si="504"/>
        <v>0</v>
      </c>
      <c r="G663" s="87">
        <f t="shared" si="504"/>
        <v>0</v>
      </c>
      <c r="H663" s="87">
        <f t="shared" si="504"/>
        <v>0</v>
      </c>
      <c r="I663" s="88">
        <f t="shared" si="504"/>
        <v>0</v>
      </c>
    </row>
    <row r="664" spans="1:9" s="5" customFormat="1" ht="15" customHeight="1" x14ac:dyDescent="0.25">
      <c r="A664" s="46" t="str">
        <f t="shared" ref="A664:B664" si="505">A399</f>
        <v>D06A_Reocin</v>
      </c>
      <c r="B664" s="4" t="str">
        <f t="shared" si="505"/>
        <v>Salida Nacional / National exit</v>
      </c>
      <c r="C664" s="87">
        <f t="shared" ref="C664:I664" si="506">(C399*C134)/SUMPRODUCT(C$12:C$270,C$277:C$535)</f>
        <v>2.2580382071025809E-5</v>
      </c>
      <c r="D664" s="87">
        <f t="shared" si="506"/>
        <v>2.2787474979070324E-5</v>
      </c>
      <c r="E664" s="87">
        <f t="shared" si="506"/>
        <v>2.3287606926786046E-5</v>
      </c>
      <c r="F664" s="87">
        <f t="shared" si="506"/>
        <v>2.393323303553166E-5</v>
      </c>
      <c r="G664" s="87">
        <f t="shared" si="506"/>
        <v>2.4391278461002806E-5</v>
      </c>
      <c r="H664" s="87">
        <f t="shared" si="506"/>
        <v>2.5146090713006621E-5</v>
      </c>
      <c r="I664" s="88">
        <f t="shared" si="506"/>
        <v>2.7466905800815076E-5</v>
      </c>
    </row>
    <row r="665" spans="1:9" s="5" customFormat="1" ht="15" customHeight="1" x14ac:dyDescent="0.25">
      <c r="A665" s="46" t="str">
        <f t="shared" ref="A665:B665" si="507">A400</f>
        <v>D07.14_Cicero</v>
      </c>
      <c r="B665" s="4" t="str">
        <f t="shared" si="507"/>
        <v>Salida Nacional / National exit</v>
      </c>
      <c r="C665" s="87">
        <f t="shared" ref="C665:I665" si="508">(C400*C135)/SUMPRODUCT(C$12:C$270,C$277:C$535)</f>
        <v>5.6848163082536625E-4</v>
      </c>
      <c r="D665" s="87">
        <f t="shared" si="508"/>
        <v>5.7585126767594624E-4</v>
      </c>
      <c r="E665" s="87">
        <f t="shared" si="508"/>
        <v>5.9162235523013164E-4</v>
      </c>
      <c r="F665" s="87">
        <f t="shared" si="508"/>
        <v>6.1153840330947697E-4</v>
      </c>
      <c r="G665" s="87">
        <f t="shared" si="508"/>
        <v>6.2279752578477436E-4</v>
      </c>
      <c r="H665" s="87">
        <f t="shared" si="508"/>
        <v>6.4056794830449687E-4</v>
      </c>
      <c r="I665" s="88">
        <f t="shared" si="508"/>
        <v>6.9854859479015041E-4</v>
      </c>
    </row>
    <row r="666" spans="1:9" s="5" customFormat="1" ht="15" customHeight="1" x14ac:dyDescent="0.25">
      <c r="A666" s="46" t="str">
        <f t="shared" ref="A666:B666" si="509">A401</f>
        <v>D07_Villapresente</v>
      </c>
      <c r="B666" s="4" t="str">
        <f t="shared" si="509"/>
        <v>Salida Nacional / National exit</v>
      </c>
      <c r="C666" s="87">
        <f t="shared" ref="C666:I666" si="510">(C401*C136)/SUMPRODUCT(C$12:C$270,C$277:C$535)</f>
        <v>1.302421341437472E-2</v>
      </c>
      <c r="D666" s="87">
        <f t="shared" si="510"/>
        <v>1.3118555258856865E-2</v>
      </c>
      <c r="E666" s="87">
        <f t="shared" si="510"/>
        <v>1.3387294662047166E-2</v>
      </c>
      <c r="F666" s="87">
        <f t="shared" si="510"/>
        <v>1.3761675687599518E-2</v>
      </c>
      <c r="G666" s="87">
        <f t="shared" si="510"/>
        <v>1.4056232150427428E-2</v>
      </c>
      <c r="H666" s="87">
        <f t="shared" si="510"/>
        <v>1.4553230454834159E-2</v>
      </c>
      <c r="I666" s="88">
        <f t="shared" si="510"/>
        <v>1.6001366717321303E-2</v>
      </c>
    </row>
    <row r="667" spans="1:9" s="5" customFormat="1" ht="15" customHeight="1" x14ac:dyDescent="0.25">
      <c r="A667" s="46" t="str">
        <f t="shared" ref="A667:B667" si="511">A402</f>
        <v>D07A_Ruiloba</v>
      </c>
      <c r="B667" s="4" t="str">
        <f t="shared" si="511"/>
        <v>Salida Nacional / National exit</v>
      </c>
      <c r="C667" s="87">
        <f t="shared" ref="C667:I667" si="512">(C402*C137)/SUMPRODUCT(C$12:C$270,C$277:C$535)</f>
        <v>2.8482096182416625E-5</v>
      </c>
      <c r="D667" s="87">
        <f t="shared" si="512"/>
        <v>2.8383796946947324E-5</v>
      </c>
      <c r="E667" s="87">
        <f t="shared" si="512"/>
        <v>2.8561978705192688E-5</v>
      </c>
      <c r="F667" s="87">
        <f t="shared" si="512"/>
        <v>2.8947370600370995E-5</v>
      </c>
      <c r="G667" s="87">
        <f t="shared" si="512"/>
        <v>2.9135905958013756E-5</v>
      </c>
      <c r="H667" s="87">
        <f t="shared" si="512"/>
        <v>2.9703404821482749E-5</v>
      </c>
      <c r="I667" s="88">
        <f t="shared" si="512"/>
        <v>3.2112271985193868E-5</v>
      </c>
    </row>
    <row r="668" spans="1:9" s="5" customFormat="1" ht="15" customHeight="1" x14ac:dyDescent="0.25">
      <c r="A668" s="46" t="str">
        <f t="shared" ref="A668:B668" si="513">A403</f>
        <v>D08A_San Vicente Barquera</v>
      </c>
      <c r="B668" s="4" t="str">
        <f t="shared" si="513"/>
        <v>Salida Nacional / National exit</v>
      </c>
      <c r="C668" s="87">
        <f t="shared" ref="C668:I668" si="514">(C403*C138)/SUMPRODUCT(C$12:C$270,C$277:C$535)</f>
        <v>2.234626935784885E-5</v>
      </c>
      <c r="D668" s="87">
        <f t="shared" si="514"/>
        <v>2.2264517963261958E-5</v>
      </c>
      <c r="E668" s="87">
        <f t="shared" si="514"/>
        <v>2.2398880156110481E-5</v>
      </c>
      <c r="F668" s="87">
        <f t="shared" si="514"/>
        <v>2.2695560870417061E-5</v>
      </c>
      <c r="G668" s="87">
        <f t="shared" si="514"/>
        <v>2.2842512225451165E-5</v>
      </c>
      <c r="H668" s="87">
        <f t="shared" si="514"/>
        <v>2.3288366038491189E-5</v>
      </c>
      <c r="I668" s="88">
        <f t="shared" si="514"/>
        <v>2.5178953827215628E-5</v>
      </c>
    </row>
    <row r="669" spans="1:9" s="5" customFormat="1" ht="15" customHeight="1" x14ac:dyDescent="0.25">
      <c r="A669" s="46" t="str">
        <f t="shared" ref="A669:B669" si="515">A404</f>
        <v>D10A_Llanes</v>
      </c>
      <c r="B669" s="4" t="str">
        <f t="shared" si="515"/>
        <v>Salida Nacional / National exit</v>
      </c>
      <c r="C669" s="87">
        <f t="shared" ref="C669:I669" si="516">(C404*C139)/SUMPRODUCT(C$12:C$270,C$277:C$535)</f>
        <v>4.9181995298031643E-5</v>
      </c>
      <c r="D669" s="87">
        <f t="shared" si="516"/>
        <v>4.89785939516422E-5</v>
      </c>
      <c r="E669" s="87">
        <f t="shared" si="516"/>
        <v>4.9246751137125754E-5</v>
      </c>
      <c r="F669" s="87">
        <f t="shared" si="516"/>
        <v>4.9870873426334935E-5</v>
      </c>
      <c r="G669" s="87">
        <f t="shared" si="516"/>
        <v>5.0189388345453014E-5</v>
      </c>
      <c r="H669" s="87">
        <f t="shared" si="516"/>
        <v>5.1173762591696719E-5</v>
      </c>
      <c r="I669" s="88">
        <f t="shared" si="516"/>
        <v>5.5338096345900256E-5</v>
      </c>
    </row>
    <row r="670" spans="1:9" s="5" customFormat="1" ht="15" customHeight="1" x14ac:dyDescent="0.25">
      <c r="A670" s="46" t="str">
        <f t="shared" ref="A670:B670" si="517">A405</f>
        <v>D12A_Ribadesella</v>
      </c>
      <c r="B670" s="4" t="str">
        <f t="shared" si="517"/>
        <v>Salida Nacional / National exit</v>
      </c>
      <c r="C670" s="87">
        <f t="shared" ref="C670:I670" si="518">(C405*C140)/SUMPRODUCT(C$12:C$270,C$277:C$535)</f>
        <v>2.182313675082091E-4</v>
      </c>
      <c r="D670" s="87">
        <f t="shared" si="518"/>
        <v>2.2194371204482013E-4</v>
      </c>
      <c r="E670" s="87">
        <f t="shared" si="518"/>
        <v>2.2894423306996149E-4</v>
      </c>
      <c r="F670" s="87">
        <f t="shared" si="518"/>
        <v>2.371773825031138E-4</v>
      </c>
      <c r="G670" s="87">
        <f t="shared" si="518"/>
        <v>2.4374144705210081E-4</v>
      </c>
      <c r="H670" s="87">
        <f t="shared" si="518"/>
        <v>2.5327901421407086E-4</v>
      </c>
      <c r="I670" s="88">
        <f t="shared" si="518"/>
        <v>2.7873102517526638E-4</v>
      </c>
    </row>
    <row r="671" spans="1:9" s="5" customFormat="1" ht="15" customHeight="1" x14ac:dyDescent="0.25">
      <c r="A671" s="46" t="str">
        <f t="shared" ref="A671:B671" si="519">A406</f>
        <v>D13_Huerges</v>
      </c>
      <c r="B671" s="4" t="str">
        <f t="shared" si="519"/>
        <v>Salida Nacional / National exit</v>
      </c>
      <c r="C671" s="87">
        <f t="shared" ref="C671:I671" si="520">(C406*C141)/SUMPRODUCT(C$12:C$270,C$277:C$535)</f>
        <v>9.0170875783397597E-5</v>
      </c>
      <c r="D671" s="87">
        <f t="shared" si="520"/>
        <v>8.9741942879497183E-5</v>
      </c>
      <c r="E671" s="87">
        <f t="shared" si="520"/>
        <v>9.0167819436548732E-5</v>
      </c>
      <c r="F671" s="87">
        <f t="shared" si="520"/>
        <v>9.1243266764184453E-5</v>
      </c>
      <c r="G671" s="87">
        <f t="shared" si="520"/>
        <v>9.1815517543854534E-5</v>
      </c>
      <c r="H671" s="87">
        <f t="shared" si="520"/>
        <v>9.3627661358724597E-5</v>
      </c>
      <c r="I671" s="88">
        <f t="shared" si="520"/>
        <v>1.0127055146891751E-4</v>
      </c>
    </row>
    <row r="672" spans="1:9" s="5" customFormat="1" ht="15" customHeight="1" x14ac:dyDescent="0.25">
      <c r="A672" s="46" t="str">
        <f t="shared" ref="A672:B672" si="521">A407</f>
        <v>D13A_Piloña</v>
      </c>
      <c r="B672" s="4" t="str">
        <f t="shared" si="521"/>
        <v>Salida Nacional / National exit</v>
      </c>
      <c r="C672" s="87">
        <f t="shared" ref="C672:I672" si="522">(C407*C142)/SUMPRODUCT(C$12:C$270,C$277:C$535)</f>
        <v>3.0574320222772185E-4</v>
      </c>
      <c r="D672" s="87">
        <f t="shared" si="522"/>
        <v>3.1155020410036103E-4</v>
      </c>
      <c r="E672" s="87">
        <f t="shared" si="522"/>
        <v>3.2212144537329995E-4</v>
      </c>
      <c r="F672" s="87">
        <f t="shared" si="522"/>
        <v>3.343608258157938E-4</v>
      </c>
      <c r="G672" s="87">
        <f t="shared" si="522"/>
        <v>3.4428356158409121E-4</v>
      </c>
      <c r="H672" s="87">
        <f t="shared" si="522"/>
        <v>3.5839928767160883E-4</v>
      </c>
      <c r="I672" s="88">
        <f t="shared" si="522"/>
        <v>3.950747247076257E-4</v>
      </c>
    </row>
    <row r="673" spans="1:9" s="5" customFormat="1" ht="15" customHeight="1" x14ac:dyDescent="0.25">
      <c r="A673" s="46" t="str">
        <f t="shared" ref="A673:B673" si="523">A408</f>
        <v>D14_Villarriba</v>
      </c>
      <c r="B673" s="4" t="str">
        <f t="shared" si="523"/>
        <v>Salida Nacional / National exit</v>
      </c>
      <c r="C673" s="87">
        <f t="shared" ref="C673:I673" si="524">(C408*C143)/SUMPRODUCT(C$12:C$270,C$277:C$535)</f>
        <v>1.7718158422784459E-5</v>
      </c>
      <c r="D673" s="87">
        <f t="shared" si="524"/>
        <v>1.7632477526173182E-5</v>
      </c>
      <c r="E673" s="87">
        <f t="shared" si="524"/>
        <v>1.7714909930399377E-5</v>
      </c>
      <c r="F673" s="87">
        <f t="shared" si="524"/>
        <v>1.7924656722925847E-5</v>
      </c>
      <c r="G673" s="87">
        <f t="shared" si="524"/>
        <v>1.8037021786808445E-5</v>
      </c>
      <c r="H673" s="87">
        <f t="shared" si="524"/>
        <v>1.8393521753518308E-5</v>
      </c>
      <c r="I673" s="88">
        <f t="shared" si="524"/>
        <v>1.9895992541962399E-5</v>
      </c>
    </row>
    <row r="674" spans="1:9" s="5" customFormat="1" ht="15" customHeight="1" x14ac:dyDescent="0.25">
      <c r="A674" s="46" t="str">
        <f t="shared" ref="A674:B674" si="525">A409</f>
        <v>D15_Careses</v>
      </c>
      <c r="B674" s="4" t="str">
        <f t="shared" si="525"/>
        <v>Salida Nacional / National exit</v>
      </c>
      <c r="C674" s="87">
        <f t="shared" ref="C674:I674" si="526">(C409*C144)/SUMPRODUCT(C$12:C$270,C$277:C$535)</f>
        <v>5.9735102750899691E-5</v>
      </c>
      <c r="D674" s="87">
        <f t="shared" si="526"/>
        <v>5.9447090075817412E-5</v>
      </c>
      <c r="E674" s="87">
        <f t="shared" si="526"/>
        <v>5.9728331122164784E-5</v>
      </c>
      <c r="F674" s="87">
        <f t="shared" si="526"/>
        <v>6.0437375874309655E-5</v>
      </c>
      <c r="G674" s="87">
        <f t="shared" si="526"/>
        <v>6.0817650652966215E-5</v>
      </c>
      <c r="H674" s="87">
        <f t="shared" si="526"/>
        <v>6.2020862629198764E-5</v>
      </c>
      <c r="I674" s="88">
        <f t="shared" si="526"/>
        <v>6.7089041016426537E-5</v>
      </c>
    </row>
    <row r="675" spans="1:9" s="5" customFormat="1" ht="15" customHeight="1" x14ac:dyDescent="0.25">
      <c r="A675" s="46" t="str">
        <f t="shared" ref="A675:B675" si="527">A410</f>
        <v>D16_Llanera</v>
      </c>
      <c r="B675" s="4" t="str">
        <f t="shared" si="527"/>
        <v>Salida Nacional / National exit</v>
      </c>
      <c r="C675" s="87">
        <f t="shared" ref="C675:I675" si="528">(C410*C145)/SUMPRODUCT(C$12:C$270,C$277:C$535)</f>
        <v>0</v>
      </c>
      <c r="D675" s="87">
        <f t="shared" si="528"/>
        <v>0</v>
      </c>
      <c r="E675" s="87">
        <f t="shared" si="528"/>
        <v>0</v>
      </c>
      <c r="F675" s="87">
        <f t="shared" si="528"/>
        <v>0</v>
      </c>
      <c r="G675" s="87">
        <f t="shared" si="528"/>
        <v>0</v>
      </c>
      <c r="H675" s="87">
        <f t="shared" si="528"/>
        <v>0</v>
      </c>
      <c r="I675" s="88">
        <f t="shared" si="528"/>
        <v>0</v>
      </c>
    </row>
    <row r="676" spans="1:9" s="5" customFormat="1" ht="15" customHeight="1" x14ac:dyDescent="0.25">
      <c r="A676" s="46" t="str">
        <f t="shared" ref="A676:B676" si="529">A411</f>
        <v>E01_Calahorra</v>
      </c>
      <c r="B676" s="4" t="str">
        <f t="shared" si="529"/>
        <v>Salida Nacional / National exit</v>
      </c>
      <c r="C676" s="87">
        <f t="shared" ref="C676:I676" si="530">(C411*C146)/SUMPRODUCT(C$12:C$270,C$277:C$535)</f>
        <v>3.6589706837139363E-4</v>
      </c>
      <c r="D676" s="87">
        <f t="shared" si="530"/>
        <v>3.6900813278152025E-4</v>
      </c>
      <c r="E676" s="87">
        <f t="shared" si="530"/>
        <v>3.7674753087969413E-4</v>
      </c>
      <c r="F676" s="87">
        <f t="shared" si="530"/>
        <v>3.8706713920296399E-4</v>
      </c>
      <c r="G676" s="87">
        <f t="shared" si="530"/>
        <v>3.9444000087057165E-4</v>
      </c>
      <c r="H676" s="87">
        <f t="shared" si="530"/>
        <v>4.0682176347818462E-4</v>
      </c>
      <c r="I676" s="88">
        <f t="shared" si="530"/>
        <v>4.4493049008584654E-4</v>
      </c>
    </row>
    <row r="677" spans="1:9" s="5" customFormat="1" ht="15" customHeight="1" x14ac:dyDescent="0.25">
      <c r="A677" s="46" t="str">
        <f t="shared" ref="A677:B677" si="531">A412</f>
        <v>E02_San Adrian</v>
      </c>
      <c r="B677" s="4" t="str">
        <f t="shared" si="531"/>
        <v>Salida Nacional / National exit</v>
      </c>
      <c r="C677" s="87">
        <f t="shared" ref="C677:I677" si="532">(C412*C147)/SUMPRODUCT(C$12:C$270,C$277:C$535)</f>
        <v>1.7601774103701213E-3</v>
      </c>
      <c r="D677" s="87">
        <f t="shared" si="532"/>
        <v>1.7839789883081773E-3</v>
      </c>
      <c r="E677" s="87">
        <f t="shared" si="532"/>
        <v>1.8322849028386459E-3</v>
      </c>
      <c r="F677" s="87">
        <f t="shared" si="532"/>
        <v>1.8923370516955595E-3</v>
      </c>
      <c r="G677" s="87">
        <f t="shared" si="532"/>
        <v>1.9374869991287771E-3</v>
      </c>
      <c r="H677" s="87">
        <f t="shared" si="532"/>
        <v>2.0066529937072981E-3</v>
      </c>
      <c r="I677" s="88">
        <f t="shared" si="532"/>
        <v>2.2027933513463602E-3</v>
      </c>
    </row>
    <row r="678" spans="1:9" s="5" customFormat="1" ht="15" customHeight="1" x14ac:dyDescent="0.25">
      <c r="A678" s="46" t="str">
        <f t="shared" ref="A678:B678" si="533">A413</f>
        <v>E15_Aibar</v>
      </c>
      <c r="B678" s="4" t="str">
        <f t="shared" si="533"/>
        <v>Salida Nacional / National exit</v>
      </c>
      <c r="C678" s="87">
        <f t="shared" ref="C678:I678" si="534">(C413*C148)/SUMPRODUCT(C$12:C$270,C$277:C$535)</f>
        <v>1.8990967206548375E-3</v>
      </c>
      <c r="D678" s="87">
        <f t="shared" si="534"/>
        <v>1.9378659351915232E-3</v>
      </c>
      <c r="E678" s="87">
        <f t="shared" si="534"/>
        <v>2.0059286999566084E-3</v>
      </c>
      <c r="F678" s="87">
        <f t="shared" si="534"/>
        <v>2.0851023258274125E-3</v>
      </c>
      <c r="G678" s="87">
        <f t="shared" si="534"/>
        <v>2.1476864193652502E-3</v>
      </c>
      <c r="H678" s="87">
        <f t="shared" si="534"/>
        <v>2.2355551479899265E-3</v>
      </c>
      <c r="I678" s="88">
        <f t="shared" si="534"/>
        <v>2.4632191429897776E-3</v>
      </c>
    </row>
    <row r="679" spans="1:9" s="5" customFormat="1" ht="15" customHeight="1" x14ac:dyDescent="0.25">
      <c r="A679" s="46" t="str">
        <f t="shared" ref="A679:B679" si="535">A414</f>
        <v>EC Arbós</v>
      </c>
      <c r="B679" s="4" t="str">
        <f t="shared" si="535"/>
        <v>Salida Nacional / National exit</v>
      </c>
      <c r="C679" s="87">
        <f t="shared" ref="C679:I679" si="536">(C414*C149)/SUMPRODUCT(C$12:C$270,C$277:C$535)</f>
        <v>2.2962885834420408E-3</v>
      </c>
      <c r="D679" s="87">
        <f t="shared" si="536"/>
        <v>2.2686039889590211E-3</v>
      </c>
      <c r="E679" s="87">
        <f t="shared" si="536"/>
        <v>2.2629364142476012E-3</v>
      </c>
      <c r="F679" s="87">
        <f t="shared" si="536"/>
        <v>2.2743530314584702E-3</v>
      </c>
      <c r="G679" s="87">
        <f t="shared" si="536"/>
        <v>2.3087098010057074E-3</v>
      </c>
      <c r="H679" s="87">
        <f t="shared" si="536"/>
        <v>2.3932694412822173E-3</v>
      </c>
      <c r="I679" s="88">
        <f t="shared" si="536"/>
        <v>2.6506121397855071E-3</v>
      </c>
    </row>
    <row r="680" spans="1:9" s="5" customFormat="1" ht="15" customHeight="1" x14ac:dyDescent="0.25">
      <c r="A680" s="46" t="str">
        <f t="shared" ref="A680:B680" si="537">A415</f>
        <v>Esquedas</v>
      </c>
      <c r="B680" s="4" t="str">
        <f t="shared" si="537"/>
        <v>Salida Nacional / National exit</v>
      </c>
      <c r="C680" s="87">
        <f t="shared" ref="C680:I680" si="538">(C415*C150)/SUMPRODUCT(C$12:C$270,C$277:C$535)</f>
        <v>4.0023260110894805E-3</v>
      </c>
      <c r="D680" s="87">
        <f t="shared" si="538"/>
        <v>4.0050341997900901E-3</v>
      </c>
      <c r="E680" s="87">
        <f t="shared" si="538"/>
        <v>4.0524678325858134E-3</v>
      </c>
      <c r="F680" s="87">
        <f t="shared" si="538"/>
        <v>4.1325413110076441E-3</v>
      </c>
      <c r="G680" s="87">
        <f t="shared" si="538"/>
        <v>4.2180735352038562E-3</v>
      </c>
      <c r="H680" s="87">
        <f t="shared" si="538"/>
        <v>4.3782043276420291E-3</v>
      </c>
      <c r="I680" s="88">
        <f t="shared" si="538"/>
        <v>4.8371558575463517E-3</v>
      </c>
    </row>
    <row r="681" spans="1:9" s="5" customFormat="1" ht="15" customHeight="1" x14ac:dyDescent="0.25">
      <c r="A681" s="46" t="str">
        <f t="shared" ref="A681:B681" si="539">A416</f>
        <v>F_00</v>
      </c>
      <c r="B681" s="4" t="str">
        <f t="shared" si="539"/>
        <v>Salida Nacional / National exit</v>
      </c>
      <c r="C681" s="87">
        <f t="shared" ref="C681:I681" si="540">(C416*C151)/SUMPRODUCT(C$12:C$270,C$277:C$535)</f>
        <v>6.5407639067891453E-3</v>
      </c>
      <c r="D681" s="87">
        <f t="shared" si="540"/>
        <v>6.4000713754480392E-3</v>
      </c>
      <c r="E681" s="87">
        <f t="shared" si="540"/>
        <v>6.3246202760438505E-3</v>
      </c>
      <c r="F681" s="87">
        <f t="shared" si="540"/>
        <v>6.2376603773441281E-3</v>
      </c>
      <c r="G681" s="87">
        <f t="shared" si="540"/>
        <v>5.9684950639776095E-3</v>
      </c>
      <c r="H681" s="87">
        <f t="shared" si="540"/>
        <v>5.4992108295188564E-3</v>
      </c>
      <c r="I681" s="88">
        <f t="shared" si="540"/>
        <v>4.254637484843669E-3</v>
      </c>
    </row>
    <row r="682" spans="1:9" s="5" customFormat="1" ht="15" customHeight="1" x14ac:dyDescent="0.25">
      <c r="A682" s="46" t="str">
        <f t="shared" ref="A682:B682" si="541">A417</f>
        <v>F02_Palos de la Frontera</v>
      </c>
      <c r="B682" s="4" t="str">
        <f t="shared" si="541"/>
        <v>Salida Nacional / National exit</v>
      </c>
      <c r="C682" s="87">
        <f t="shared" ref="C682:I682" si="542">(C417*C152)/SUMPRODUCT(C$12:C$270,C$277:C$535)</f>
        <v>1.3908365107687998E-2</v>
      </c>
      <c r="D682" s="87">
        <f t="shared" si="542"/>
        <v>1.3866633481212544E-2</v>
      </c>
      <c r="E682" s="87">
        <f t="shared" si="542"/>
        <v>1.3995856074436406E-2</v>
      </c>
      <c r="F682" s="87">
        <f t="shared" si="542"/>
        <v>1.4238742954896758E-2</v>
      </c>
      <c r="G682" s="87">
        <f t="shared" si="542"/>
        <v>1.4533692300747697E-2</v>
      </c>
      <c r="H682" s="87">
        <f t="shared" si="542"/>
        <v>1.5103378015174397E-2</v>
      </c>
      <c r="I682" s="88">
        <f t="shared" si="542"/>
        <v>1.670941361786181E-2</v>
      </c>
    </row>
    <row r="683" spans="1:9" s="5" customFormat="1" ht="15" customHeight="1" x14ac:dyDescent="0.25">
      <c r="A683" s="46" t="str">
        <f t="shared" ref="A683:B683" si="543">A418</f>
        <v>F06.2_Palomares del Rio</v>
      </c>
      <c r="B683" s="4" t="str">
        <f t="shared" si="543"/>
        <v>Salida Nacional / National exit</v>
      </c>
      <c r="C683" s="87">
        <f t="shared" ref="C683:I683" si="544">(C418*C153)/SUMPRODUCT(C$12:C$270,C$277:C$535)</f>
        <v>0</v>
      </c>
      <c r="D683" s="87">
        <f t="shared" si="544"/>
        <v>0</v>
      </c>
      <c r="E683" s="87">
        <f t="shared" si="544"/>
        <v>0</v>
      </c>
      <c r="F683" s="87">
        <f t="shared" si="544"/>
        <v>0</v>
      </c>
      <c r="G683" s="87">
        <f t="shared" si="544"/>
        <v>0</v>
      </c>
      <c r="H683" s="87">
        <f t="shared" si="544"/>
        <v>0</v>
      </c>
      <c r="I683" s="88">
        <f t="shared" si="544"/>
        <v>0</v>
      </c>
    </row>
    <row r="684" spans="1:9" s="5" customFormat="1" ht="15" customHeight="1" x14ac:dyDescent="0.25">
      <c r="A684" s="46" t="str">
        <f t="shared" ref="A684:B684" si="545">A419</f>
        <v>F07.01_Alcala de Guadaira</v>
      </c>
      <c r="B684" s="4" t="str">
        <f t="shared" si="545"/>
        <v>Salida Nacional / National exit</v>
      </c>
      <c r="C684" s="87">
        <f t="shared" ref="C684:I684" si="546">(C419*C154)/SUMPRODUCT(C$12:C$270,C$277:C$535)</f>
        <v>2.7497355657903276E-5</v>
      </c>
      <c r="D684" s="87">
        <f t="shared" si="546"/>
        <v>2.7620643372425976E-5</v>
      </c>
      <c r="E684" s="87">
        <f t="shared" si="546"/>
        <v>2.8074265924336082E-5</v>
      </c>
      <c r="F684" s="87">
        <f t="shared" si="546"/>
        <v>2.8657841022546134E-5</v>
      </c>
      <c r="G684" s="87">
        <f t="shared" si="546"/>
        <v>2.9251178600902844E-5</v>
      </c>
      <c r="H684" s="87">
        <f t="shared" si="546"/>
        <v>3.0274560592162472E-5</v>
      </c>
      <c r="I684" s="88">
        <f t="shared" si="546"/>
        <v>3.3203360880949432E-5</v>
      </c>
    </row>
    <row r="685" spans="1:9" s="5" customFormat="1" ht="15" customHeight="1" x14ac:dyDescent="0.25">
      <c r="A685" s="46" t="str">
        <f t="shared" ref="A685:B685" si="547">A420</f>
        <v>F07.04_Ecija</v>
      </c>
      <c r="B685" s="4" t="str">
        <f t="shared" si="547"/>
        <v>Salida Nacional / National exit</v>
      </c>
      <c r="C685" s="87">
        <f t="shared" ref="C685:I685" si="548">(C420*C155)/SUMPRODUCT(C$12:C$270,C$277:C$535)</f>
        <v>8.6317512393099725E-6</v>
      </c>
      <c r="D685" s="87">
        <f t="shared" si="548"/>
        <v>8.5307974524627673E-6</v>
      </c>
      <c r="E685" s="87">
        <f t="shared" si="548"/>
        <v>8.4966197250740362E-6</v>
      </c>
      <c r="F685" s="87">
        <f t="shared" si="548"/>
        <v>8.5146525922031972E-6</v>
      </c>
      <c r="G685" s="87">
        <f t="shared" si="548"/>
        <v>8.5485328407744262E-6</v>
      </c>
      <c r="H685" s="87">
        <f t="shared" si="548"/>
        <v>8.7141672113936976E-6</v>
      </c>
      <c r="I685" s="88">
        <f t="shared" si="548"/>
        <v>9.4154066773697096E-6</v>
      </c>
    </row>
    <row r="686" spans="1:9" s="5" customFormat="1" ht="15" customHeight="1" x14ac:dyDescent="0.25">
      <c r="A686" s="46" t="str">
        <f t="shared" ref="A686:B686" si="549">A421</f>
        <v>F07_Sevilla</v>
      </c>
      <c r="B686" s="4" t="str">
        <f t="shared" si="549"/>
        <v>Salida Nacional / National exit</v>
      </c>
      <c r="C686" s="87">
        <f t="shared" ref="C686:I686" si="550">(C421*C156)/SUMPRODUCT(C$12:C$270,C$277:C$535)</f>
        <v>5.4447818282381405E-3</v>
      </c>
      <c r="D686" s="87">
        <f t="shared" si="550"/>
        <v>5.4639706180540188E-3</v>
      </c>
      <c r="E686" s="87">
        <f t="shared" si="550"/>
        <v>5.5477005467575863E-3</v>
      </c>
      <c r="F686" s="87">
        <f t="shared" si="550"/>
        <v>5.6578593446163991E-3</v>
      </c>
      <c r="G686" s="87">
        <f t="shared" si="550"/>
        <v>5.7700813584564926E-3</v>
      </c>
      <c r="H686" s="87">
        <f t="shared" si="550"/>
        <v>5.9676985613023098E-3</v>
      </c>
      <c r="I686" s="88">
        <f t="shared" si="550"/>
        <v>6.5417119278013622E-3</v>
      </c>
    </row>
    <row r="687" spans="1:9" s="5" customFormat="1" ht="15" customHeight="1" x14ac:dyDescent="0.25">
      <c r="A687" s="46" t="str">
        <f t="shared" ref="A687:B687" si="551">A422</f>
        <v>F08_Alcala de Guadaira</v>
      </c>
      <c r="B687" s="4" t="str">
        <f t="shared" si="551"/>
        <v>Salida Nacional / National exit</v>
      </c>
      <c r="C687" s="87">
        <f t="shared" ref="C687:I687" si="552">(C422*C157)/SUMPRODUCT(C$12:C$270,C$277:C$535)</f>
        <v>0</v>
      </c>
      <c r="D687" s="87">
        <f t="shared" si="552"/>
        <v>0</v>
      </c>
      <c r="E687" s="87">
        <f t="shared" si="552"/>
        <v>0</v>
      </c>
      <c r="F687" s="87">
        <f t="shared" si="552"/>
        <v>0</v>
      </c>
      <c r="G687" s="87">
        <f t="shared" si="552"/>
        <v>0</v>
      </c>
      <c r="H687" s="87">
        <f t="shared" si="552"/>
        <v>0</v>
      </c>
      <c r="I687" s="88">
        <f t="shared" si="552"/>
        <v>0</v>
      </c>
    </row>
    <row r="688" spans="1:9" s="5" customFormat="1" ht="15" customHeight="1" x14ac:dyDescent="0.25">
      <c r="A688" s="46" t="str">
        <f t="shared" ref="A688:B688" si="553">A423</f>
        <v>F09_Carmona</v>
      </c>
      <c r="B688" s="4" t="str">
        <f t="shared" si="553"/>
        <v>Salida Nacional / National exit</v>
      </c>
      <c r="C688" s="87">
        <f t="shared" ref="C688:I688" si="554">(C423*C158)/SUMPRODUCT(C$12:C$270,C$277:C$535)</f>
        <v>3.9940677115143098E-6</v>
      </c>
      <c r="D688" s="87">
        <f t="shared" si="554"/>
        <v>3.9479103183755222E-6</v>
      </c>
      <c r="E688" s="87">
        <f t="shared" si="554"/>
        <v>3.9339379825581732E-6</v>
      </c>
      <c r="F688" s="87">
        <f t="shared" si="554"/>
        <v>3.944641680212263E-6</v>
      </c>
      <c r="G688" s="87">
        <f t="shared" si="554"/>
        <v>3.9618365539034308E-6</v>
      </c>
      <c r="H688" s="87">
        <f t="shared" si="554"/>
        <v>4.0407927131233649E-6</v>
      </c>
      <c r="I688" s="88">
        <f t="shared" si="554"/>
        <v>4.3709282461547818E-6</v>
      </c>
    </row>
    <row r="689" spans="1:9" s="5" customFormat="1" ht="15" customHeight="1" x14ac:dyDescent="0.25">
      <c r="A689" s="46" t="str">
        <f t="shared" ref="A689:B689" si="555">A424</f>
        <v>F11_Palma del Rio</v>
      </c>
      <c r="B689" s="4" t="str">
        <f t="shared" si="555"/>
        <v>Salida Nacional / National exit</v>
      </c>
      <c r="C689" s="87">
        <f t="shared" ref="C689:I689" si="556">(C424*C159)/SUMPRODUCT(C$12:C$270,C$277:C$535)</f>
        <v>1.1031783737828285E-4</v>
      </c>
      <c r="D689" s="87">
        <f t="shared" si="556"/>
        <v>1.1010566776288492E-4</v>
      </c>
      <c r="E689" s="87">
        <f t="shared" si="556"/>
        <v>1.111886345689533E-4</v>
      </c>
      <c r="F689" s="87">
        <f t="shared" si="556"/>
        <v>1.1316568269891085E-4</v>
      </c>
      <c r="G689" s="87">
        <f t="shared" si="556"/>
        <v>1.1564536098130451E-4</v>
      </c>
      <c r="H689" s="87">
        <f t="shared" si="556"/>
        <v>1.2026725251490156E-4</v>
      </c>
      <c r="I689" s="88">
        <f t="shared" si="556"/>
        <v>1.3297360014260913E-4</v>
      </c>
    </row>
    <row r="690" spans="1:9" s="5" customFormat="1" ht="15" customHeight="1" x14ac:dyDescent="0.25">
      <c r="A690" s="46" t="str">
        <f t="shared" ref="A690:B690" si="557">A425</f>
        <v>F13_Cordoba</v>
      </c>
      <c r="B690" s="4" t="str">
        <f t="shared" si="557"/>
        <v>Salida Nacional / National exit</v>
      </c>
      <c r="C690" s="87">
        <f t="shared" ref="C690:I690" si="558">(C425*C160)/SUMPRODUCT(C$12:C$270,C$277:C$535)</f>
        <v>0</v>
      </c>
      <c r="D690" s="87">
        <f t="shared" si="558"/>
        <v>0</v>
      </c>
      <c r="E690" s="87">
        <f t="shared" si="558"/>
        <v>0</v>
      </c>
      <c r="F690" s="87">
        <f t="shared" si="558"/>
        <v>0</v>
      </c>
      <c r="G690" s="87">
        <f t="shared" si="558"/>
        <v>0</v>
      </c>
      <c r="H690" s="87">
        <f t="shared" si="558"/>
        <v>0</v>
      </c>
      <c r="I690" s="88">
        <f t="shared" si="558"/>
        <v>0</v>
      </c>
    </row>
    <row r="691" spans="1:9" s="5" customFormat="1" ht="15" customHeight="1" x14ac:dyDescent="0.25">
      <c r="A691" s="46" t="str">
        <f t="shared" ref="A691:B691" si="559">A426</f>
        <v>F14_Villafranca de Cordoba</v>
      </c>
      <c r="B691" s="4" t="str">
        <f t="shared" si="559"/>
        <v>Salida Nacional / National exit</v>
      </c>
      <c r="C691" s="87">
        <f t="shared" ref="C691:I691" si="560">(C426*C161)/SUMPRODUCT(C$12:C$270,C$277:C$535)</f>
        <v>1.0466326377686361E-3</v>
      </c>
      <c r="D691" s="87">
        <f t="shared" si="560"/>
        <v>1.0459038050294831E-3</v>
      </c>
      <c r="E691" s="87">
        <f t="shared" si="560"/>
        <v>1.0555406801611531E-3</v>
      </c>
      <c r="F691" s="87">
        <f t="shared" si="560"/>
        <v>1.070149682898912E-3</v>
      </c>
      <c r="G691" s="87">
        <f t="shared" si="560"/>
        <v>1.0861182344466468E-3</v>
      </c>
      <c r="H691" s="87">
        <f t="shared" si="560"/>
        <v>1.1177553185944143E-3</v>
      </c>
      <c r="I691" s="88">
        <f t="shared" si="560"/>
        <v>1.2172575070567503E-3</v>
      </c>
    </row>
    <row r="692" spans="1:9" s="5" customFormat="1" ht="15" customHeight="1" x14ac:dyDescent="0.25">
      <c r="A692" s="46" t="str">
        <f t="shared" ref="A692:B692" si="561">A427</f>
        <v>F19.01_Puertollano</v>
      </c>
      <c r="B692" s="4" t="str">
        <f t="shared" si="561"/>
        <v>Salida Nacional / National exit</v>
      </c>
      <c r="C692" s="87">
        <f t="shared" ref="C692:I692" si="562">(C427*C162)/SUMPRODUCT(C$12:C$270,C$277:C$535)</f>
        <v>3.8387279976021113E-4</v>
      </c>
      <c r="D692" s="87">
        <f t="shared" si="562"/>
        <v>3.8267907341228377E-4</v>
      </c>
      <c r="E692" s="87">
        <f t="shared" si="562"/>
        <v>3.8490143048149045E-4</v>
      </c>
      <c r="F692" s="87">
        <f t="shared" si="562"/>
        <v>3.8929016333426699E-4</v>
      </c>
      <c r="G692" s="87">
        <f t="shared" si="562"/>
        <v>3.9288398408896441E-4</v>
      </c>
      <c r="H692" s="87">
        <f t="shared" si="562"/>
        <v>4.0167965714586691E-4</v>
      </c>
      <c r="I692" s="88">
        <f t="shared" si="562"/>
        <v>4.3432760989641048E-4</v>
      </c>
    </row>
    <row r="693" spans="1:9" s="5" customFormat="1" ht="15" customHeight="1" x14ac:dyDescent="0.25">
      <c r="A693" s="46" t="str">
        <f t="shared" ref="A693:B693" si="563">A428</f>
        <v>F19_Almodovar</v>
      </c>
      <c r="B693" s="4" t="str">
        <f t="shared" si="563"/>
        <v>Salida Nacional / National exit</v>
      </c>
      <c r="C693" s="87">
        <f t="shared" ref="C693:I693" si="564">(C428*C163)/SUMPRODUCT(C$12:C$270,C$277:C$535)</f>
        <v>1.1875917791461263E-2</v>
      </c>
      <c r="D693" s="87">
        <f t="shared" si="564"/>
        <v>1.18795966356004E-2</v>
      </c>
      <c r="E693" s="87">
        <f t="shared" si="564"/>
        <v>1.2017225960400481E-2</v>
      </c>
      <c r="F693" s="87">
        <f t="shared" si="564"/>
        <v>1.224906149365913E-2</v>
      </c>
      <c r="G693" s="87">
        <f t="shared" si="564"/>
        <v>1.2490994062091327E-2</v>
      </c>
      <c r="H693" s="87">
        <f t="shared" si="564"/>
        <v>1.294018406901078E-2</v>
      </c>
      <c r="I693" s="88">
        <f t="shared" si="564"/>
        <v>1.4226629677096658E-2</v>
      </c>
    </row>
    <row r="694" spans="1:9" s="5" customFormat="1" ht="15" customHeight="1" x14ac:dyDescent="0.25">
      <c r="A694" s="46" t="str">
        <f t="shared" ref="A694:B694" si="565">A429</f>
        <v>F21_Ciudad Real</v>
      </c>
      <c r="B694" s="4" t="str">
        <f t="shared" si="565"/>
        <v>Salida Nacional / National exit</v>
      </c>
      <c r="C694" s="87">
        <f t="shared" ref="C694:I694" si="566">(C429*C164)/SUMPRODUCT(C$12:C$270,C$277:C$535)</f>
        <v>1.3013391874153331E-3</v>
      </c>
      <c r="D694" s="87">
        <f t="shared" si="566"/>
        <v>1.3011949411198688E-3</v>
      </c>
      <c r="E694" s="87">
        <f t="shared" si="566"/>
        <v>1.3134586714901263E-3</v>
      </c>
      <c r="F694" s="87">
        <f t="shared" si="566"/>
        <v>1.3327402758247018E-3</v>
      </c>
      <c r="G694" s="87">
        <f t="shared" si="566"/>
        <v>1.3491979453909616E-3</v>
      </c>
      <c r="H694" s="87">
        <f t="shared" si="566"/>
        <v>1.3833051836852571E-3</v>
      </c>
      <c r="I694" s="88">
        <f t="shared" si="566"/>
        <v>1.4995739060210316E-3</v>
      </c>
    </row>
    <row r="695" spans="1:9" s="5" customFormat="1" ht="15" customHeight="1" x14ac:dyDescent="0.25">
      <c r="A695" s="46" t="str">
        <f t="shared" ref="A695:B695" si="567">A430</f>
        <v>F25_Mascaraque</v>
      </c>
      <c r="B695" s="4" t="str">
        <f t="shared" si="567"/>
        <v>Salida Nacional / National exit</v>
      </c>
      <c r="C695" s="87">
        <f t="shared" ref="C695:I695" si="568">(C430*C165)/SUMPRODUCT(C$12:C$270,C$277:C$535)</f>
        <v>3.0591469277638624E-4</v>
      </c>
      <c r="D695" s="87">
        <f t="shared" si="568"/>
        <v>3.0859676429851045E-4</v>
      </c>
      <c r="E695" s="87">
        <f t="shared" si="568"/>
        <v>3.1479128779425124E-4</v>
      </c>
      <c r="F695" s="87">
        <f t="shared" si="568"/>
        <v>3.2239553368536674E-4</v>
      </c>
      <c r="G695" s="87">
        <f t="shared" si="568"/>
        <v>3.292798530879844E-4</v>
      </c>
      <c r="H695" s="87">
        <f t="shared" si="568"/>
        <v>3.4035131938745119E-4</v>
      </c>
      <c r="I695" s="88">
        <f t="shared" si="568"/>
        <v>3.7170228936698037E-4</v>
      </c>
    </row>
    <row r="696" spans="1:9" s="5" customFormat="1" ht="15" customHeight="1" x14ac:dyDescent="0.25">
      <c r="A696" s="46" t="str">
        <f t="shared" ref="A696:B696" si="569">A431</f>
        <v>F26.02_Aranjuez Oeste</v>
      </c>
      <c r="B696" s="4" t="str">
        <f t="shared" si="569"/>
        <v>Salida Nacional / National exit</v>
      </c>
      <c r="C696" s="87">
        <f t="shared" ref="C696:I696" si="570">(C431*C166)/SUMPRODUCT(C$12:C$270,C$277:C$535)</f>
        <v>0</v>
      </c>
      <c r="D696" s="87">
        <f t="shared" si="570"/>
        <v>0</v>
      </c>
      <c r="E696" s="87">
        <f t="shared" si="570"/>
        <v>0</v>
      </c>
      <c r="F696" s="87">
        <f t="shared" si="570"/>
        <v>0</v>
      </c>
      <c r="G696" s="87">
        <f t="shared" si="570"/>
        <v>0</v>
      </c>
      <c r="H696" s="87">
        <f t="shared" si="570"/>
        <v>0</v>
      </c>
      <c r="I696" s="88">
        <f t="shared" si="570"/>
        <v>0</v>
      </c>
    </row>
    <row r="697" spans="1:9" s="5" customFormat="1" ht="15" customHeight="1" x14ac:dyDescent="0.25">
      <c r="A697" s="46" t="str">
        <f t="shared" ref="A697:B697" si="571">A432</f>
        <v>F26_Aranjuez</v>
      </c>
      <c r="B697" s="4" t="str">
        <f t="shared" si="571"/>
        <v>Salida Nacional / National exit</v>
      </c>
      <c r="C697" s="87">
        <f t="shared" ref="C697:I697" si="572">(C432*C167)/SUMPRODUCT(C$12:C$270,C$277:C$535)</f>
        <v>1.4663219267588019E-2</v>
      </c>
      <c r="D697" s="87">
        <f t="shared" si="572"/>
        <v>1.4341168726342036E-2</v>
      </c>
      <c r="E697" s="87">
        <f t="shared" si="572"/>
        <v>1.4132583750644674E-2</v>
      </c>
      <c r="F697" s="87">
        <f t="shared" si="572"/>
        <v>1.3890211440547655E-2</v>
      </c>
      <c r="G697" s="87">
        <f t="shared" si="572"/>
        <v>1.3192342892286175E-2</v>
      </c>
      <c r="H697" s="87">
        <f t="shared" si="572"/>
        <v>1.1990332866052809E-2</v>
      </c>
      <c r="I697" s="88">
        <f t="shared" si="572"/>
        <v>8.8990594385217857E-3</v>
      </c>
    </row>
    <row r="698" spans="1:9" s="5" customFormat="1" ht="15" customHeight="1" x14ac:dyDescent="0.25">
      <c r="A698" s="46" t="str">
        <f t="shared" ref="A698:B698" si="573">A433</f>
        <v>F26A_Ceramicas Toledo</v>
      </c>
      <c r="B698" s="4" t="str">
        <f t="shared" si="573"/>
        <v>Salida Nacional / National exit</v>
      </c>
      <c r="C698" s="87">
        <f t="shared" ref="C698:I698" si="574">(C433*C168)/SUMPRODUCT(C$12:C$270,C$277:C$535)</f>
        <v>2.0742457932335879E-3</v>
      </c>
      <c r="D698" s="87">
        <f t="shared" si="574"/>
        <v>2.0905599563620001E-3</v>
      </c>
      <c r="E698" s="87">
        <f t="shared" si="574"/>
        <v>2.1306604746685258E-3</v>
      </c>
      <c r="F698" s="87">
        <f t="shared" si="574"/>
        <v>2.1815344854216809E-3</v>
      </c>
      <c r="G698" s="87">
        <f t="shared" si="574"/>
        <v>2.2295019273487681E-3</v>
      </c>
      <c r="H698" s="87">
        <f t="shared" si="574"/>
        <v>2.3076384998942951E-3</v>
      </c>
      <c r="I698" s="88">
        <f t="shared" si="574"/>
        <v>2.5255520753064971E-3</v>
      </c>
    </row>
    <row r="699" spans="1:9" s="5" customFormat="1" ht="15" customHeight="1" x14ac:dyDescent="0.25">
      <c r="A699" s="46" t="str">
        <f t="shared" ref="A699:B699" si="575">A434</f>
        <v>F27_Yeles</v>
      </c>
      <c r="B699" s="4" t="str">
        <f t="shared" si="575"/>
        <v>Salida Nacional / National exit</v>
      </c>
      <c r="C699" s="87">
        <f t="shared" ref="C699:I699" si="576">(C434*C169)/SUMPRODUCT(C$12:C$270,C$277:C$535)</f>
        <v>0</v>
      </c>
      <c r="D699" s="87">
        <f t="shared" si="576"/>
        <v>0</v>
      </c>
      <c r="E699" s="87">
        <f t="shared" si="576"/>
        <v>0</v>
      </c>
      <c r="F699" s="87">
        <f t="shared" si="576"/>
        <v>0</v>
      </c>
      <c r="G699" s="87">
        <f t="shared" si="576"/>
        <v>0</v>
      </c>
      <c r="H699" s="87">
        <f t="shared" si="576"/>
        <v>0</v>
      </c>
      <c r="I699" s="88">
        <f t="shared" si="576"/>
        <v>0</v>
      </c>
    </row>
    <row r="700" spans="1:9" s="5" customFormat="1" ht="15" customHeight="1" x14ac:dyDescent="0.25">
      <c r="A700" s="46" t="str">
        <f t="shared" ref="A700:B700" si="577">A435</f>
        <v>F28_ Pinto</v>
      </c>
      <c r="B700" s="4" t="str">
        <f t="shared" si="577"/>
        <v>Salida Nacional / National exit</v>
      </c>
      <c r="C700" s="87">
        <f t="shared" ref="C700:I700" si="578">(C435*C170)/SUMPRODUCT(C$12:C$270,C$277:C$535)</f>
        <v>2.7861414683452129E-2</v>
      </c>
      <c r="D700" s="87">
        <f t="shared" si="578"/>
        <v>2.7693900220341468E-2</v>
      </c>
      <c r="E700" s="87">
        <f t="shared" si="578"/>
        <v>2.7743655536011685E-2</v>
      </c>
      <c r="F700" s="87">
        <f t="shared" si="578"/>
        <v>2.7963002981671502E-2</v>
      </c>
      <c r="G700" s="87">
        <f t="shared" si="578"/>
        <v>2.8167257344296096E-2</v>
      </c>
      <c r="H700" s="87">
        <f t="shared" si="578"/>
        <v>2.876435389226055E-2</v>
      </c>
      <c r="I700" s="88">
        <f t="shared" si="578"/>
        <v>3.1072965476552302E-2</v>
      </c>
    </row>
    <row r="701" spans="1:9" s="5" customFormat="1" ht="15" customHeight="1" x14ac:dyDescent="0.25">
      <c r="A701" s="46" t="str">
        <f t="shared" ref="A701:B701" si="579">A436</f>
        <v>G04_Lumbier</v>
      </c>
      <c r="B701" s="4" t="str">
        <f t="shared" si="579"/>
        <v>Salida Nacional / National exit</v>
      </c>
      <c r="C701" s="87">
        <f t="shared" ref="C701:I701" si="580">(C436*C171)/SUMPRODUCT(C$12:C$270,C$277:C$535)</f>
        <v>0</v>
      </c>
      <c r="D701" s="87">
        <f t="shared" si="580"/>
        <v>0</v>
      </c>
      <c r="E701" s="87">
        <f t="shared" si="580"/>
        <v>0</v>
      </c>
      <c r="F701" s="87">
        <f t="shared" si="580"/>
        <v>0</v>
      </c>
      <c r="G701" s="87">
        <f t="shared" si="580"/>
        <v>0</v>
      </c>
      <c r="H701" s="87">
        <f t="shared" si="580"/>
        <v>0</v>
      </c>
      <c r="I701" s="88">
        <f t="shared" si="580"/>
        <v>0</v>
      </c>
    </row>
    <row r="702" spans="1:9" s="5" customFormat="1" ht="15" customHeight="1" x14ac:dyDescent="0.25">
      <c r="A702" s="46" t="str">
        <f t="shared" ref="A702:B702" si="581">A437</f>
        <v>H1_Red Cartagena</v>
      </c>
      <c r="B702" s="4" t="str">
        <f t="shared" si="581"/>
        <v>Salida Nacional / National exit</v>
      </c>
      <c r="C702" s="87">
        <f t="shared" ref="C702:I702" si="582">(C437*C172)/SUMPRODUCT(C$12:C$270,C$277:C$535)</f>
        <v>1.8934608279628361E-2</v>
      </c>
      <c r="D702" s="87">
        <f t="shared" si="582"/>
        <v>1.8166228513747568E-2</v>
      </c>
      <c r="E702" s="87">
        <f t="shared" si="582"/>
        <v>1.7465387882389105E-2</v>
      </c>
      <c r="F702" s="87">
        <f t="shared" si="582"/>
        <v>1.6798164822321219E-2</v>
      </c>
      <c r="G702" s="87">
        <f t="shared" si="582"/>
        <v>1.626248158710631E-2</v>
      </c>
      <c r="H702" s="87">
        <f t="shared" si="582"/>
        <v>1.5606809172412741E-2</v>
      </c>
      <c r="I702" s="88">
        <f t="shared" si="582"/>
        <v>1.3872492043270436E-2</v>
      </c>
    </row>
    <row r="703" spans="1:9" s="5" customFormat="1" ht="15" customHeight="1" x14ac:dyDescent="0.25">
      <c r="A703" s="46" t="str">
        <f t="shared" ref="A703:B703" si="583">A438</f>
        <v>I001_Corvera</v>
      </c>
      <c r="B703" s="4" t="str">
        <f t="shared" si="583"/>
        <v>Salida Nacional / National exit</v>
      </c>
      <c r="C703" s="87">
        <f t="shared" ref="C703:I703" si="584">(C438*C173)/SUMPRODUCT(C$12:C$270,C$277:C$535)</f>
        <v>1.8672111647686654E-3</v>
      </c>
      <c r="D703" s="87">
        <f t="shared" si="584"/>
        <v>1.865982881688789E-3</v>
      </c>
      <c r="E703" s="87">
        <f t="shared" si="584"/>
        <v>1.8878076187429889E-3</v>
      </c>
      <c r="F703" s="87">
        <f t="shared" si="584"/>
        <v>1.9144502372698915E-3</v>
      </c>
      <c r="G703" s="87">
        <f t="shared" si="584"/>
        <v>1.9044339309502866E-3</v>
      </c>
      <c r="H703" s="87">
        <f t="shared" si="584"/>
        <v>1.8801058458356775E-3</v>
      </c>
      <c r="I703" s="88">
        <f t="shared" si="584"/>
        <v>1.8258232266158718E-3</v>
      </c>
    </row>
    <row r="704" spans="1:9" s="5" customFormat="1" ht="15" customHeight="1" x14ac:dyDescent="0.25">
      <c r="A704" s="46" t="str">
        <f t="shared" ref="A704:B704" si="585">A439</f>
        <v>I003_Cudillero</v>
      </c>
      <c r="B704" s="4" t="str">
        <f t="shared" si="585"/>
        <v>Salida Nacional / National exit</v>
      </c>
      <c r="C704" s="87">
        <f t="shared" ref="C704:I704" si="586">(C439*C174)/SUMPRODUCT(C$12:C$270,C$277:C$535)</f>
        <v>3.9652981192648248E-5</v>
      </c>
      <c r="D704" s="87">
        <f t="shared" si="586"/>
        <v>4.0097856908154622E-5</v>
      </c>
      <c r="E704" s="87">
        <f t="shared" si="586"/>
        <v>4.1086282149744777E-5</v>
      </c>
      <c r="F704" s="87">
        <f t="shared" si="586"/>
        <v>4.2308062061257787E-5</v>
      </c>
      <c r="G704" s="87">
        <f t="shared" si="586"/>
        <v>4.3276860739154475E-5</v>
      </c>
      <c r="H704" s="87">
        <f t="shared" si="586"/>
        <v>4.4798587663513718E-5</v>
      </c>
      <c r="I704" s="88">
        <f t="shared" si="586"/>
        <v>4.9140379474727175E-5</v>
      </c>
    </row>
    <row r="705" spans="1:9" s="5" customFormat="1" ht="15" customHeight="1" x14ac:dyDescent="0.25">
      <c r="A705" s="46" t="str">
        <f t="shared" ref="A705:B705" si="587">A440</f>
        <v>I005_Luarca</v>
      </c>
      <c r="B705" s="4" t="str">
        <f t="shared" si="587"/>
        <v>Salida Nacional / National exit</v>
      </c>
      <c r="C705" s="87">
        <f t="shared" ref="C705:I705" si="588">(C440*C175)/SUMPRODUCT(C$12:C$270,C$277:C$535)</f>
        <v>2.9351922400900155E-5</v>
      </c>
      <c r="D705" s="87">
        <f t="shared" si="588"/>
        <v>2.9185930343808827E-5</v>
      </c>
      <c r="E705" s="87">
        <f t="shared" si="588"/>
        <v>2.9296486280089813E-5</v>
      </c>
      <c r="F705" s="87">
        <f t="shared" si="588"/>
        <v>2.9615741578946647E-5</v>
      </c>
      <c r="G705" s="87">
        <f t="shared" si="588"/>
        <v>2.9798389630611922E-5</v>
      </c>
      <c r="H705" s="87">
        <f t="shared" si="588"/>
        <v>3.0394198345840743E-5</v>
      </c>
      <c r="I705" s="88">
        <f t="shared" si="588"/>
        <v>3.2891151727491635E-5</v>
      </c>
    </row>
    <row r="706" spans="1:9" s="5" customFormat="1" ht="15" customHeight="1" x14ac:dyDescent="0.25">
      <c r="A706" s="46" t="str">
        <f t="shared" ref="A706:B706" si="589">A441</f>
        <v>I006_Navia</v>
      </c>
      <c r="B706" s="4" t="str">
        <f t="shared" si="589"/>
        <v>Salida Nacional / National exit</v>
      </c>
      <c r="C706" s="87">
        <f t="shared" ref="C706:I706" si="590">(C441*C176)/SUMPRODUCT(C$12:C$270,C$277:C$535)</f>
        <v>5.6299564230538471E-4</v>
      </c>
      <c r="D706" s="87">
        <f t="shared" si="590"/>
        <v>5.7307455371316443E-4</v>
      </c>
      <c r="E706" s="87">
        <f t="shared" si="590"/>
        <v>5.9183917347484629E-4</v>
      </c>
      <c r="F706" s="87">
        <f t="shared" si="590"/>
        <v>6.1358599653148628E-4</v>
      </c>
      <c r="G706" s="87">
        <f t="shared" si="590"/>
        <v>6.3169363425220068E-4</v>
      </c>
      <c r="H706" s="87">
        <f t="shared" si="590"/>
        <v>6.5775891958493732E-4</v>
      </c>
      <c r="I706" s="88">
        <f t="shared" si="590"/>
        <v>7.2544195151552117E-4</v>
      </c>
    </row>
    <row r="707" spans="1:9" s="5" customFormat="1" ht="15" customHeight="1" x14ac:dyDescent="0.25">
      <c r="A707" s="46" t="str">
        <f t="shared" ref="A707:B707" si="591">A442</f>
        <v>I007_Castropol</v>
      </c>
      <c r="B707" s="4" t="str">
        <f t="shared" si="591"/>
        <v>Salida Nacional / National exit</v>
      </c>
      <c r="C707" s="87">
        <f t="shared" ref="C707:I707" si="592">(C442*C177)/SUMPRODUCT(C$12:C$270,C$277:C$535)</f>
        <v>1.2303161288831426E-5</v>
      </c>
      <c r="D707" s="87">
        <f t="shared" si="592"/>
        <v>1.2228567931489557E-5</v>
      </c>
      <c r="E707" s="87">
        <f t="shared" si="592"/>
        <v>1.2269048518335173E-5</v>
      </c>
      <c r="F707" s="87">
        <f t="shared" si="592"/>
        <v>1.2396820089253499E-5</v>
      </c>
      <c r="G707" s="87">
        <f t="shared" si="592"/>
        <v>1.247240931024564E-5</v>
      </c>
      <c r="H707" s="87">
        <f t="shared" si="592"/>
        <v>1.272296827261026E-5</v>
      </c>
      <c r="I707" s="88">
        <f t="shared" si="592"/>
        <v>1.3770702266806192E-5</v>
      </c>
    </row>
    <row r="708" spans="1:9" s="5" customFormat="1" ht="15" customHeight="1" x14ac:dyDescent="0.25">
      <c r="A708" s="46" t="str">
        <f t="shared" ref="A708:B708" si="593">A443</f>
        <v>I012_Villalba</v>
      </c>
      <c r="B708" s="4" t="str">
        <f t="shared" si="593"/>
        <v>Salida Nacional / National exit</v>
      </c>
      <c r="C708" s="87">
        <f t="shared" ref="C708:I708" si="594">(C443*C178)/SUMPRODUCT(C$12:C$270,C$277:C$535)</f>
        <v>3.0433376222720682E-3</v>
      </c>
      <c r="D708" s="87">
        <f t="shared" si="594"/>
        <v>3.0666188076185642E-3</v>
      </c>
      <c r="E708" s="87">
        <f t="shared" si="594"/>
        <v>3.1291193759075018E-3</v>
      </c>
      <c r="F708" s="87">
        <f t="shared" si="594"/>
        <v>3.2094517352996071E-3</v>
      </c>
      <c r="G708" s="87">
        <f t="shared" si="594"/>
        <v>3.2768482577958747E-3</v>
      </c>
      <c r="H708" s="87">
        <f t="shared" si="594"/>
        <v>3.3889170788730088E-3</v>
      </c>
      <c r="I708" s="88">
        <f t="shared" si="594"/>
        <v>3.7159231093836721E-3</v>
      </c>
    </row>
    <row r="709" spans="1:9" s="5" customFormat="1" ht="15" customHeight="1" x14ac:dyDescent="0.25">
      <c r="A709" s="46" t="str">
        <f t="shared" ref="A709:B709" si="595">A444</f>
        <v>I014 Irixoa</v>
      </c>
      <c r="B709" s="4" t="str">
        <f t="shared" si="595"/>
        <v>Salida Nacional / National exit</v>
      </c>
      <c r="C709" s="87">
        <f t="shared" ref="C709:I709" si="596">(C444*C179)/SUMPRODUCT(C$12:C$270,C$277:C$535)</f>
        <v>1.6362873564712646E-3</v>
      </c>
      <c r="D709" s="87">
        <f t="shared" si="596"/>
        <v>1.6492082286733273E-3</v>
      </c>
      <c r="E709" s="87">
        <f t="shared" si="596"/>
        <v>1.6833067091110447E-3</v>
      </c>
      <c r="F709" s="87">
        <f t="shared" si="596"/>
        <v>1.7268936589563933E-3</v>
      </c>
      <c r="G709" s="87">
        <f t="shared" si="596"/>
        <v>1.7638124315910912E-3</v>
      </c>
      <c r="H709" s="87">
        <f t="shared" si="596"/>
        <v>1.8248525705922981E-3</v>
      </c>
      <c r="I709" s="88">
        <f t="shared" si="596"/>
        <v>2.0016824652134275E-3</v>
      </c>
    </row>
    <row r="710" spans="1:9" s="5" customFormat="1" ht="15" customHeight="1" x14ac:dyDescent="0.25">
      <c r="A710" s="46" t="str">
        <f t="shared" ref="A710:B710" si="597">A445</f>
        <v>I015ERM_Abegondo</v>
      </c>
      <c r="B710" s="4" t="str">
        <f t="shared" si="597"/>
        <v>Salida Nacional / National exit</v>
      </c>
      <c r="C710" s="87">
        <f t="shared" ref="C710:I710" si="598">(C445*C180)/SUMPRODUCT(C$12:C$270,C$277:C$535)</f>
        <v>6.8828044023973065E-5</v>
      </c>
      <c r="D710" s="87">
        <f t="shared" si="598"/>
        <v>6.8505734844644182E-5</v>
      </c>
      <c r="E710" s="87">
        <f t="shared" si="598"/>
        <v>6.8857392226845195E-5</v>
      </c>
      <c r="F710" s="87">
        <f t="shared" si="598"/>
        <v>6.9676602798859685E-5</v>
      </c>
      <c r="G710" s="87">
        <f t="shared" si="598"/>
        <v>7.0291764006219043E-5</v>
      </c>
      <c r="H710" s="87">
        <f t="shared" si="598"/>
        <v>7.1920917802381244E-5</v>
      </c>
      <c r="I710" s="88">
        <f t="shared" si="598"/>
        <v>7.8085986857782418E-5</v>
      </c>
    </row>
    <row r="711" spans="1:9" s="5" customFormat="1" ht="15" customHeight="1" x14ac:dyDescent="0.25">
      <c r="A711" s="46" t="str">
        <f t="shared" ref="A711:B711" si="599">A446</f>
        <v>I016_Abegondo II</v>
      </c>
      <c r="B711" s="4" t="str">
        <f t="shared" si="599"/>
        <v>Salida Nacional / National exit</v>
      </c>
      <c r="C711" s="87">
        <f t="shared" ref="C711:I711" si="600">(C446*C181)/SUMPRODUCT(C$12:C$270,C$277:C$535)</f>
        <v>5.2367344140218548E-3</v>
      </c>
      <c r="D711" s="87">
        <f t="shared" si="600"/>
        <v>5.2766144210406292E-3</v>
      </c>
      <c r="E711" s="87">
        <f t="shared" si="600"/>
        <v>5.3900993815326247E-3</v>
      </c>
      <c r="F711" s="87">
        <f t="shared" si="600"/>
        <v>5.5452566935497074E-3</v>
      </c>
      <c r="G711" s="87">
        <f t="shared" si="600"/>
        <v>5.6930655773105264E-3</v>
      </c>
      <c r="H711" s="87">
        <f t="shared" si="600"/>
        <v>5.9338771920081287E-3</v>
      </c>
      <c r="I711" s="88">
        <f t="shared" si="600"/>
        <v>6.5737590991599574E-3</v>
      </c>
    </row>
    <row r="712" spans="1:9" s="5" customFormat="1" ht="15" customHeight="1" x14ac:dyDescent="0.25">
      <c r="A712" s="46" t="str">
        <f t="shared" ref="A712:B712" si="601">A447</f>
        <v>I018_Santiago de Compostela</v>
      </c>
      <c r="B712" s="4" t="str">
        <f t="shared" si="601"/>
        <v>Salida Nacional / National exit</v>
      </c>
      <c r="C712" s="87">
        <f t="shared" ref="C712:I712" si="602">(C447*C182)/SUMPRODUCT(C$12:C$270,C$277:C$535)</f>
        <v>3.0760577923967108E-3</v>
      </c>
      <c r="D712" s="87">
        <f t="shared" si="602"/>
        <v>3.0908566807315899E-3</v>
      </c>
      <c r="E712" s="87">
        <f t="shared" si="602"/>
        <v>3.1429947441239765E-3</v>
      </c>
      <c r="F712" s="87">
        <f t="shared" si="602"/>
        <v>3.213502101337971E-3</v>
      </c>
      <c r="G712" s="87">
        <f t="shared" si="602"/>
        <v>3.2731860651973024E-3</v>
      </c>
      <c r="H712" s="87">
        <f t="shared" si="602"/>
        <v>3.3784063532431123E-3</v>
      </c>
      <c r="I712" s="88">
        <f t="shared" si="602"/>
        <v>3.6975758484916626E-3</v>
      </c>
    </row>
    <row r="713" spans="1:9" s="5" customFormat="1" ht="15" customHeight="1" x14ac:dyDescent="0.25">
      <c r="A713" s="46" t="str">
        <f t="shared" ref="A713:B713" si="603">A448</f>
        <v>I019_Rois</v>
      </c>
      <c r="B713" s="4" t="str">
        <f t="shared" si="603"/>
        <v>Salida Nacional / National exit</v>
      </c>
      <c r="C713" s="87">
        <f t="shared" ref="C713:I713" si="604">(C448*C183)/SUMPRODUCT(C$12:C$270,C$277:C$535)</f>
        <v>0</v>
      </c>
      <c r="D713" s="87">
        <f t="shared" si="604"/>
        <v>0</v>
      </c>
      <c r="E713" s="87">
        <f t="shared" si="604"/>
        <v>0</v>
      </c>
      <c r="F713" s="87">
        <f t="shared" si="604"/>
        <v>0</v>
      </c>
      <c r="G713" s="87">
        <f t="shared" si="604"/>
        <v>0</v>
      </c>
      <c r="H713" s="87">
        <f t="shared" si="604"/>
        <v>0</v>
      </c>
      <c r="I713" s="88">
        <f t="shared" si="604"/>
        <v>0</v>
      </c>
    </row>
    <row r="714" spans="1:9" s="5" customFormat="1" ht="15" customHeight="1" x14ac:dyDescent="0.25">
      <c r="A714" s="46" t="str">
        <f t="shared" ref="A714:B714" si="605">A449</f>
        <v>I020_Valga</v>
      </c>
      <c r="B714" s="4" t="str">
        <f t="shared" si="605"/>
        <v>Salida Nacional / National exit</v>
      </c>
      <c r="C714" s="87">
        <f t="shared" ref="C714:I714" si="606">(C449*C184)/SUMPRODUCT(C$12:C$270,C$277:C$535)</f>
        <v>9.5285922779833675E-4</v>
      </c>
      <c r="D714" s="87">
        <f t="shared" si="606"/>
        <v>9.6918478460733851E-4</v>
      </c>
      <c r="E714" s="87">
        <f t="shared" si="606"/>
        <v>9.9998029475132874E-4</v>
      </c>
      <c r="F714" s="87">
        <f t="shared" si="606"/>
        <v>1.0354684868142574E-3</v>
      </c>
      <c r="G714" s="87">
        <f t="shared" si="606"/>
        <v>1.0667923841906984E-3</v>
      </c>
      <c r="H714" s="87">
        <f t="shared" si="606"/>
        <v>1.1122829338368943E-3</v>
      </c>
      <c r="I714" s="88">
        <f t="shared" si="606"/>
        <v>1.2285611935017179E-3</v>
      </c>
    </row>
    <row r="715" spans="1:9" s="5" customFormat="1" ht="15" customHeight="1" x14ac:dyDescent="0.25">
      <c r="A715" s="46" t="str">
        <f t="shared" ref="A715:B715" si="607">A450</f>
        <v>I020A_Caldas de Reyes</v>
      </c>
      <c r="B715" s="4" t="str">
        <f t="shared" si="607"/>
        <v>Salida Nacional / National exit</v>
      </c>
      <c r="C715" s="87">
        <f t="shared" ref="C715:I715" si="608">(C450*C185)/SUMPRODUCT(C$12:C$270,C$277:C$535)</f>
        <v>5.3247810906080267E-4</v>
      </c>
      <c r="D715" s="87">
        <f t="shared" si="608"/>
        <v>5.340677454838791E-4</v>
      </c>
      <c r="E715" s="87">
        <f t="shared" si="608"/>
        <v>5.4186769490992747E-4</v>
      </c>
      <c r="F715" s="87">
        <f t="shared" si="608"/>
        <v>5.5290042256275459E-4</v>
      </c>
      <c r="G715" s="87">
        <f t="shared" si="608"/>
        <v>5.6224627422432269E-4</v>
      </c>
      <c r="H715" s="87">
        <f t="shared" si="608"/>
        <v>5.7949657298633404E-4</v>
      </c>
      <c r="I715" s="88">
        <f t="shared" si="608"/>
        <v>6.3340118233055464E-4</v>
      </c>
    </row>
    <row r="716" spans="1:9" s="5" customFormat="1" ht="15" customHeight="1" x14ac:dyDescent="0.25">
      <c r="A716" s="46" t="str">
        <f t="shared" ref="A716:B716" si="609">A451</f>
        <v>I022_Pontevedra</v>
      </c>
      <c r="B716" s="4" t="str">
        <f t="shared" si="609"/>
        <v>Salida Nacional / National exit</v>
      </c>
      <c r="C716" s="87">
        <f t="shared" ref="C716:I716" si="610">(C451*C186)/SUMPRODUCT(C$12:C$270,C$277:C$535)</f>
        <v>2.9467117434604146E-3</v>
      </c>
      <c r="D716" s="87">
        <f t="shared" si="610"/>
        <v>2.9500910883639934E-3</v>
      </c>
      <c r="E716" s="87">
        <f t="shared" si="610"/>
        <v>2.9864631493985699E-3</v>
      </c>
      <c r="F716" s="87">
        <f t="shared" si="610"/>
        <v>3.0411006332439951E-3</v>
      </c>
      <c r="G716" s="87">
        <f t="shared" si="610"/>
        <v>3.087133780231165E-3</v>
      </c>
      <c r="H716" s="87">
        <f t="shared" si="610"/>
        <v>3.1769616881313235E-3</v>
      </c>
      <c r="I716" s="88">
        <f t="shared" si="610"/>
        <v>3.4675306638855905E-3</v>
      </c>
    </row>
    <row r="717" spans="1:9" s="5" customFormat="1" ht="15" customHeight="1" x14ac:dyDescent="0.25">
      <c r="A717" s="46" t="str">
        <f t="shared" ref="A717:B717" si="611">A452</f>
        <v>I023_Pazos de Borben</v>
      </c>
      <c r="B717" s="4" t="str">
        <f t="shared" si="611"/>
        <v>Salida Nacional / National exit</v>
      </c>
      <c r="C717" s="87">
        <f t="shared" ref="C717:I717" si="612">(C452*C187)/SUMPRODUCT(C$12:C$270,C$277:C$535)</f>
        <v>1.1222571309072688E-4</v>
      </c>
      <c r="D717" s="87">
        <f t="shared" si="612"/>
        <v>1.1131080375220415E-4</v>
      </c>
      <c r="E717" s="87">
        <f t="shared" si="612"/>
        <v>1.1139284752069695E-4</v>
      </c>
      <c r="F717" s="87">
        <f t="shared" si="612"/>
        <v>1.1225481812931428E-4</v>
      </c>
      <c r="G717" s="87">
        <f t="shared" si="612"/>
        <v>1.1288208141749495E-4</v>
      </c>
      <c r="H717" s="87">
        <f t="shared" si="612"/>
        <v>1.1517646228607369E-4</v>
      </c>
      <c r="I717" s="88">
        <f t="shared" si="612"/>
        <v>1.2471419398912172E-4</v>
      </c>
    </row>
    <row r="718" spans="1:9" s="5" customFormat="1" ht="15" customHeight="1" x14ac:dyDescent="0.25">
      <c r="A718" s="46" t="str">
        <f t="shared" ref="A718:B718" si="613">A453</f>
        <v>I024_Porriño</v>
      </c>
      <c r="B718" s="4" t="str">
        <f t="shared" si="613"/>
        <v>Salida Nacional / National exit</v>
      </c>
      <c r="C718" s="87">
        <f t="shared" ref="C718:I718" si="614">(C453*C188)/SUMPRODUCT(C$12:C$270,C$277:C$535)</f>
        <v>4.4274180102190485E-3</v>
      </c>
      <c r="D718" s="87">
        <f t="shared" si="614"/>
        <v>4.4424455254522942E-3</v>
      </c>
      <c r="E718" s="87">
        <f t="shared" si="614"/>
        <v>4.5094410440927888E-3</v>
      </c>
      <c r="F718" s="87">
        <f t="shared" si="614"/>
        <v>4.6028919859753955E-3</v>
      </c>
      <c r="G718" s="87">
        <f t="shared" si="614"/>
        <v>4.6832891956678667E-3</v>
      </c>
      <c r="H718" s="87">
        <f t="shared" si="614"/>
        <v>4.8296668056384395E-3</v>
      </c>
      <c r="I718" s="88">
        <f t="shared" si="614"/>
        <v>5.2814436684298742E-3</v>
      </c>
    </row>
    <row r="719" spans="1:9" s="5" customFormat="1" ht="15" customHeight="1" x14ac:dyDescent="0.25">
      <c r="A719" s="46" t="str">
        <f t="shared" ref="A719:B719" si="615">A454</f>
        <v>I025_Tuy</v>
      </c>
      <c r="B719" s="4" t="str">
        <f t="shared" si="615"/>
        <v>Salida Nacional / National exit</v>
      </c>
      <c r="C719" s="87">
        <f t="shared" ref="C719:I719" si="616">(C454*C189)/SUMPRODUCT(C$12:C$270,C$277:C$535)</f>
        <v>7.7239102121597186E-5</v>
      </c>
      <c r="D719" s="87">
        <f t="shared" si="616"/>
        <v>7.6600522854562318E-5</v>
      </c>
      <c r="E719" s="87">
        <f t="shared" si="616"/>
        <v>7.6645251889483117E-5</v>
      </c>
      <c r="F719" s="87">
        <f t="shared" si="616"/>
        <v>7.7225665188767681E-5</v>
      </c>
      <c r="G719" s="87">
        <f t="shared" si="616"/>
        <v>7.7653942047090302E-5</v>
      </c>
      <c r="H719" s="87">
        <f t="shared" si="616"/>
        <v>7.9231508590696942E-5</v>
      </c>
      <c r="I719" s="88">
        <f t="shared" si="616"/>
        <v>8.5790566238179382E-5</v>
      </c>
    </row>
    <row r="720" spans="1:9" s="5" customFormat="1" ht="15" customHeight="1" x14ac:dyDescent="0.25">
      <c r="A720" s="46" t="str">
        <f t="shared" ref="A720:B720" si="617">A455</f>
        <v>J01A_Quer</v>
      </c>
      <c r="B720" s="4" t="str">
        <f t="shared" si="617"/>
        <v>Salida Nacional / National exit</v>
      </c>
      <c r="C720" s="87">
        <f t="shared" ref="C720:I720" si="618">(C455*C190)/SUMPRODUCT(C$12:C$270,C$277:C$535)</f>
        <v>2.4903285959212088E-5</v>
      </c>
      <c r="D720" s="87">
        <f t="shared" si="618"/>
        <v>2.4698072971122441E-5</v>
      </c>
      <c r="E720" s="87">
        <f t="shared" si="618"/>
        <v>2.4671403645972053E-5</v>
      </c>
      <c r="F720" s="87">
        <f t="shared" si="618"/>
        <v>2.4808287902872163E-5</v>
      </c>
      <c r="G720" s="87">
        <f t="shared" si="618"/>
        <v>2.4902000404805753E-5</v>
      </c>
      <c r="H720" s="87">
        <f t="shared" si="618"/>
        <v>2.5337159099350107E-5</v>
      </c>
      <c r="I720" s="88">
        <f t="shared" si="618"/>
        <v>2.7277224314913103E-5</v>
      </c>
    </row>
    <row r="721" spans="1:9" s="5" customFormat="1" ht="15" customHeight="1" x14ac:dyDescent="0.25">
      <c r="A721" s="46" t="str">
        <f t="shared" ref="A721:B721" si="619">A456</f>
        <v>K02_Tarifa Oeste</v>
      </c>
      <c r="B721" s="4" t="str">
        <f t="shared" si="619"/>
        <v>Salida Nacional / National exit</v>
      </c>
      <c r="C721" s="87">
        <f t="shared" ref="C721:I721" si="620">(C456*C191)/SUMPRODUCT(C$12:C$270,C$277:C$535)</f>
        <v>5.9066206779219574E-2</v>
      </c>
      <c r="D721" s="87">
        <f t="shared" si="620"/>
        <v>5.8134984300584482E-2</v>
      </c>
      <c r="E721" s="87">
        <f t="shared" si="620"/>
        <v>5.7705495092124276E-2</v>
      </c>
      <c r="F721" s="87">
        <f t="shared" si="620"/>
        <v>5.7324012384161099E-2</v>
      </c>
      <c r="G721" s="87">
        <f t="shared" si="620"/>
        <v>5.5993908958180377E-2</v>
      </c>
      <c r="H721" s="87">
        <f t="shared" si="620"/>
        <v>5.3807756400312781E-2</v>
      </c>
      <c r="I721" s="88">
        <f t="shared" si="620"/>
        <v>4.8370494889872946E-2</v>
      </c>
    </row>
    <row r="722" spans="1:9" s="5" customFormat="1" ht="15" customHeight="1" x14ac:dyDescent="0.25">
      <c r="A722" s="46" t="str">
        <f t="shared" ref="A722:B722" si="621">A457</f>
        <v>K05_Benalup</v>
      </c>
      <c r="B722" s="4" t="str">
        <f t="shared" si="621"/>
        <v>Salida Nacional / National exit</v>
      </c>
      <c r="C722" s="87">
        <f t="shared" ref="C722:I722" si="622">(C457*C192)/SUMPRODUCT(C$12:C$270,C$277:C$535)</f>
        <v>7.1843409938472385E-7</v>
      </c>
      <c r="D722" s="87">
        <f t="shared" si="622"/>
        <v>7.1048538738067286E-7</v>
      </c>
      <c r="E722" s="87">
        <f t="shared" si="622"/>
        <v>7.0724274215138768E-7</v>
      </c>
      <c r="F722" s="87">
        <f t="shared" si="622"/>
        <v>7.0775978074894381E-7</v>
      </c>
      <c r="G722" s="87">
        <f t="shared" si="622"/>
        <v>7.0943845442817493E-7</v>
      </c>
      <c r="H722" s="87">
        <f t="shared" si="622"/>
        <v>7.2098874598594476E-7</v>
      </c>
      <c r="I722" s="88">
        <f t="shared" si="622"/>
        <v>7.7400761928475503E-7</v>
      </c>
    </row>
    <row r="723" spans="1:9" s="5" customFormat="1" ht="15" customHeight="1" x14ac:dyDescent="0.25">
      <c r="A723" s="46" t="str">
        <f t="shared" ref="A723:B723" si="623">A458</f>
        <v>K07_Medina Sidonia</v>
      </c>
      <c r="B723" s="4" t="str">
        <f t="shared" si="623"/>
        <v>Salida Nacional / National exit</v>
      </c>
      <c r="C723" s="87">
        <f t="shared" ref="C723:I723" si="624">(C458*C193)/SUMPRODUCT(C$12:C$270,C$277:C$535)</f>
        <v>2.3125703090553535E-6</v>
      </c>
      <c r="D723" s="87">
        <f t="shared" si="624"/>
        <v>2.2868960275050317E-6</v>
      </c>
      <c r="E723" s="87">
        <f t="shared" si="624"/>
        <v>2.2764463732673819E-6</v>
      </c>
      <c r="F723" s="87">
        <f t="shared" si="624"/>
        <v>2.2781652600525447E-6</v>
      </c>
      <c r="G723" s="87">
        <f t="shared" si="624"/>
        <v>2.2836787629269281E-6</v>
      </c>
      <c r="H723" s="87">
        <f t="shared" si="624"/>
        <v>2.3210988000850616E-6</v>
      </c>
      <c r="I723" s="88">
        <f t="shared" si="624"/>
        <v>2.492332384637884E-6</v>
      </c>
    </row>
    <row r="724" spans="1:9" s="5" customFormat="1" ht="15" customHeight="1" x14ac:dyDescent="0.25">
      <c r="A724" s="46" t="str">
        <f t="shared" ref="A724:B724" si="625">A459</f>
        <v>K11.01_Arcos</v>
      </c>
      <c r="B724" s="4" t="str">
        <f t="shared" si="625"/>
        <v>Salida Nacional / National exit</v>
      </c>
      <c r="C724" s="87">
        <f t="shared" ref="C724:I724" si="626">(C459*C194)/SUMPRODUCT(C$12:C$270,C$277:C$535)</f>
        <v>1.8415535086640657E-2</v>
      </c>
      <c r="D724" s="87">
        <f t="shared" si="626"/>
        <v>1.7936429947835401E-2</v>
      </c>
      <c r="E724" s="87">
        <f t="shared" si="626"/>
        <v>1.7594424087766611E-2</v>
      </c>
      <c r="F724" s="87">
        <f t="shared" si="626"/>
        <v>1.717249621661799E-2</v>
      </c>
      <c r="G724" s="87">
        <f t="shared" si="626"/>
        <v>1.614357264712608E-2</v>
      </c>
      <c r="H724" s="87">
        <f t="shared" si="626"/>
        <v>1.4358912037283674E-2</v>
      </c>
      <c r="I724" s="88">
        <f t="shared" si="626"/>
        <v>9.6945619360258375E-3</v>
      </c>
    </row>
    <row r="725" spans="1:9" s="5" customFormat="1" ht="15" customHeight="1" x14ac:dyDescent="0.25">
      <c r="A725" s="46" t="str">
        <f t="shared" ref="A725:B725" si="627">A460</f>
        <v>K19_Moron de la Frontera</v>
      </c>
      <c r="B725" s="4" t="str">
        <f t="shared" si="627"/>
        <v>Salida Nacional / National exit</v>
      </c>
      <c r="C725" s="87">
        <f t="shared" ref="C725:I725" si="628">(C460*C195)/SUMPRODUCT(C$12:C$270,C$277:C$535)</f>
        <v>7.1548658083558188E-4</v>
      </c>
      <c r="D725" s="87">
        <f t="shared" si="628"/>
        <v>7.249388035798595E-4</v>
      </c>
      <c r="E725" s="87">
        <f t="shared" si="628"/>
        <v>7.4341025974483438E-4</v>
      </c>
      <c r="F725" s="87">
        <f t="shared" si="628"/>
        <v>7.640293239388645E-4</v>
      </c>
      <c r="G725" s="87">
        <f t="shared" si="628"/>
        <v>7.8458573758502308E-4</v>
      </c>
      <c r="H725" s="87">
        <f t="shared" si="628"/>
        <v>8.1519932728320353E-4</v>
      </c>
      <c r="I725" s="88">
        <f t="shared" si="628"/>
        <v>8.9396521307949712E-4</v>
      </c>
    </row>
    <row r="726" spans="1:9" s="5" customFormat="1" ht="15" customHeight="1" x14ac:dyDescent="0.25">
      <c r="A726" s="46" t="str">
        <f t="shared" ref="A726:B726" si="629">A461</f>
        <v>K25_Osuna</v>
      </c>
      <c r="B726" s="4" t="str">
        <f t="shared" si="629"/>
        <v>Salida Nacional / National exit</v>
      </c>
      <c r="C726" s="87">
        <f t="shared" ref="C726:I726" si="630">(C461*C196)/SUMPRODUCT(C$12:C$270,C$277:C$535)</f>
        <v>1.1673350536499526E-4</v>
      </c>
      <c r="D726" s="87">
        <f t="shared" si="630"/>
        <v>1.1807482258564189E-4</v>
      </c>
      <c r="E726" s="87">
        <f t="shared" si="630"/>
        <v>1.2085814742423084E-4</v>
      </c>
      <c r="F726" s="87">
        <f t="shared" si="630"/>
        <v>1.2402348839776262E-4</v>
      </c>
      <c r="G726" s="87">
        <f t="shared" si="630"/>
        <v>1.2720465385681172E-4</v>
      </c>
      <c r="H726" s="87">
        <f t="shared" si="630"/>
        <v>1.3205584053094745E-4</v>
      </c>
      <c r="I726" s="88">
        <f t="shared" si="630"/>
        <v>1.4477184664686877E-4</v>
      </c>
    </row>
    <row r="727" spans="1:9" s="5" customFormat="1" ht="15" customHeight="1" x14ac:dyDescent="0.25">
      <c r="A727" s="46" t="str">
        <f t="shared" ref="A727:B727" si="631">A462</f>
        <v>K29_Santaella_GN</v>
      </c>
      <c r="B727" s="4" t="str">
        <f t="shared" si="631"/>
        <v>Salida Nacional / National exit</v>
      </c>
      <c r="C727" s="87">
        <f t="shared" ref="C727:I727" si="632">(C462*C197)/SUMPRODUCT(C$12:C$270,C$277:C$535)</f>
        <v>2.0320728130614998E-2</v>
      </c>
      <c r="D727" s="87">
        <f t="shared" si="632"/>
        <v>1.9900109279353519E-2</v>
      </c>
      <c r="E727" s="87">
        <f t="shared" si="632"/>
        <v>1.9650253227810336E-2</v>
      </c>
      <c r="F727" s="87">
        <f t="shared" si="632"/>
        <v>1.9364136370125368E-2</v>
      </c>
      <c r="G727" s="87">
        <f t="shared" si="632"/>
        <v>1.8573240255520127E-2</v>
      </c>
      <c r="H727" s="87">
        <f t="shared" si="632"/>
        <v>1.7213973719091859E-2</v>
      </c>
      <c r="I727" s="88">
        <f t="shared" si="632"/>
        <v>1.3685241684999573E-2</v>
      </c>
    </row>
    <row r="728" spans="1:9" s="5" customFormat="1" ht="15" customHeight="1" x14ac:dyDescent="0.25">
      <c r="A728" s="46" t="str">
        <f t="shared" ref="A728:B728" si="633">A463</f>
        <v>K31_Santaella</v>
      </c>
      <c r="B728" s="4" t="str">
        <f t="shared" si="633"/>
        <v>Salida Nacional / National exit</v>
      </c>
      <c r="C728" s="87">
        <f t="shared" ref="C728:I728" si="634">(C463*C198)/SUMPRODUCT(C$12:C$270,C$277:C$535)</f>
        <v>1.609757771408846E-4</v>
      </c>
      <c r="D728" s="87">
        <f t="shared" si="634"/>
        <v>1.605964166997043E-4</v>
      </c>
      <c r="E728" s="87">
        <f t="shared" si="634"/>
        <v>1.6170518007362078E-4</v>
      </c>
      <c r="F728" s="87">
        <f t="shared" si="634"/>
        <v>1.6357847505212437E-4</v>
      </c>
      <c r="G728" s="87">
        <f t="shared" si="634"/>
        <v>1.6565757022031974E-4</v>
      </c>
      <c r="H728" s="87">
        <f t="shared" si="634"/>
        <v>1.700842462521127E-4</v>
      </c>
      <c r="I728" s="88">
        <f t="shared" si="634"/>
        <v>1.8468065420492531E-4</v>
      </c>
    </row>
    <row r="729" spans="1:9" s="5" customFormat="1" ht="15" customHeight="1" x14ac:dyDescent="0.25">
      <c r="A729" s="46" t="str">
        <f t="shared" ref="A729:B729" si="635">A464</f>
        <v>K37_Azucarera</v>
      </c>
      <c r="B729" s="4" t="str">
        <f t="shared" si="635"/>
        <v>Salida Nacional / National exit</v>
      </c>
      <c r="C729" s="87">
        <f t="shared" ref="C729:I729" si="636">(C464*C199)/SUMPRODUCT(C$12:C$270,C$277:C$535)</f>
        <v>9.1953068374914758E-3</v>
      </c>
      <c r="D729" s="87">
        <f t="shared" si="636"/>
        <v>9.1902675008170738E-3</v>
      </c>
      <c r="E729" s="87">
        <f t="shared" si="636"/>
        <v>9.2833221363385777E-3</v>
      </c>
      <c r="F729" s="87">
        <f t="shared" si="636"/>
        <v>9.4321297466878288E-3</v>
      </c>
      <c r="G729" s="87">
        <f t="shared" si="636"/>
        <v>9.6080105263081951E-3</v>
      </c>
      <c r="H729" s="87">
        <f t="shared" si="636"/>
        <v>9.9392762303047635E-3</v>
      </c>
      <c r="I729" s="88">
        <f t="shared" si="636"/>
        <v>1.0898582568393484E-2</v>
      </c>
    </row>
    <row r="730" spans="1:9" s="5" customFormat="1" ht="15" customHeight="1" x14ac:dyDescent="0.25">
      <c r="A730" s="46" t="str">
        <f t="shared" ref="A730:B730" si="637">A465</f>
        <v>K41_La Carolina</v>
      </c>
      <c r="B730" s="4" t="str">
        <f t="shared" si="637"/>
        <v>Salida Nacional / National exit</v>
      </c>
      <c r="C730" s="87">
        <f t="shared" ref="C730:I730" si="638">(C465*C200)/SUMPRODUCT(C$12:C$270,C$277:C$535)</f>
        <v>1.2604203791486414E-5</v>
      </c>
      <c r="D730" s="87">
        <f t="shared" si="638"/>
        <v>1.2417339568776116E-5</v>
      </c>
      <c r="E730" s="87">
        <f t="shared" si="638"/>
        <v>1.2308879667602337E-5</v>
      </c>
      <c r="F730" s="87">
        <f t="shared" si="638"/>
        <v>1.22745103367259E-5</v>
      </c>
      <c r="G730" s="87">
        <f t="shared" si="638"/>
        <v>1.2304364351704345E-5</v>
      </c>
      <c r="H730" s="87">
        <f t="shared" si="638"/>
        <v>1.2533599881689558E-5</v>
      </c>
      <c r="I730" s="88">
        <f t="shared" si="638"/>
        <v>1.3521451622446317E-5</v>
      </c>
    </row>
    <row r="731" spans="1:9" s="5" customFormat="1" ht="15" customHeight="1" x14ac:dyDescent="0.25">
      <c r="A731" s="46" t="str">
        <f t="shared" ref="A731:B731" si="639">A466</f>
        <v>K44_Torrenueva</v>
      </c>
      <c r="B731" s="4" t="str">
        <f t="shared" si="639"/>
        <v>Salida Nacional / National exit</v>
      </c>
      <c r="C731" s="87">
        <f t="shared" ref="C731:I731" si="640">(C466*C201)/SUMPRODUCT(C$12:C$270,C$277:C$535)</f>
        <v>4.6429980511752681E-5</v>
      </c>
      <c r="D731" s="87">
        <f t="shared" si="640"/>
        <v>4.6516397599619766E-5</v>
      </c>
      <c r="E731" s="87">
        <f t="shared" si="640"/>
        <v>4.7057572360317345E-5</v>
      </c>
      <c r="F731" s="87">
        <f t="shared" si="640"/>
        <v>4.7784408933122392E-5</v>
      </c>
      <c r="G731" s="87">
        <f t="shared" si="640"/>
        <v>4.8733430544621726E-5</v>
      </c>
      <c r="H731" s="87">
        <f t="shared" si="640"/>
        <v>5.043435486266324E-5</v>
      </c>
      <c r="I731" s="88">
        <f t="shared" si="640"/>
        <v>5.5214100541173704E-5</v>
      </c>
    </row>
    <row r="732" spans="1:9" s="5" customFormat="1" ht="15" customHeight="1" x14ac:dyDescent="0.25">
      <c r="A732" s="46" t="str">
        <f t="shared" ref="A732:B732" si="641">A467</f>
        <v>K45_Valdepeñas</v>
      </c>
      <c r="B732" s="4" t="str">
        <f t="shared" si="641"/>
        <v>Salida Nacional / National exit</v>
      </c>
      <c r="C732" s="87">
        <f t="shared" ref="C732:I732" si="642">(C467*C202)/SUMPRODUCT(C$12:C$270,C$277:C$535)</f>
        <v>4.0087624377069882E-4</v>
      </c>
      <c r="D732" s="87">
        <f t="shared" si="642"/>
        <v>4.0123049227447382E-4</v>
      </c>
      <c r="E732" s="87">
        <f t="shared" si="642"/>
        <v>4.0540252670227968E-4</v>
      </c>
      <c r="F732" s="87">
        <f t="shared" si="642"/>
        <v>4.1121286683741483E-4</v>
      </c>
      <c r="G732" s="87">
        <f t="shared" si="642"/>
        <v>4.1905388508867923E-4</v>
      </c>
      <c r="H732" s="87">
        <f t="shared" si="642"/>
        <v>4.334157769347916E-4</v>
      </c>
      <c r="I732" s="88">
        <f t="shared" si="642"/>
        <v>4.7423701692884897E-4</v>
      </c>
    </row>
    <row r="733" spans="1:9" s="5" customFormat="1" ht="15" customHeight="1" x14ac:dyDescent="0.25">
      <c r="A733" s="46" t="str">
        <f t="shared" ref="A733:B733" si="643">A468</f>
        <v>K46_Manzanares</v>
      </c>
      <c r="B733" s="4" t="str">
        <f t="shared" si="643"/>
        <v>Salida Nacional / National exit</v>
      </c>
      <c r="C733" s="87">
        <f t="shared" ref="C733:I733" si="644">(C468*C203)/SUMPRODUCT(C$12:C$270,C$277:C$535)</f>
        <v>1.8686614830028017E-4</v>
      </c>
      <c r="D733" s="87">
        <f t="shared" si="644"/>
        <v>1.8594404716053669E-4</v>
      </c>
      <c r="E733" s="87">
        <f t="shared" si="644"/>
        <v>1.8654118314662954E-4</v>
      </c>
      <c r="F733" s="87">
        <f t="shared" si="644"/>
        <v>1.8801681886947475E-4</v>
      </c>
      <c r="G733" s="87">
        <f t="shared" si="644"/>
        <v>1.9059102154600071E-4</v>
      </c>
      <c r="H733" s="87">
        <f t="shared" si="644"/>
        <v>1.9622687257611393E-4</v>
      </c>
      <c r="I733" s="88">
        <f t="shared" si="644"/>
        <v>2.1382449705822259E-4</v>
      </c>
    </row>
    <row r="734" spans="1:9" s="5" customFormat="1" ht="15" customHeight="1" x14ac:dyDescent="0.25">
      <c r="A734" s="46" t="str">
        <f t="shared" ref="A734:B734" si="645">A469</f>
        <v>K47_Tomelloso</v>
      </c>
      <c r="B734" s="4" t="str">
        <f t="shared" si="645"/>
        <v>Salida Nacional / National exit</v>
      </c>
      <c r="C734" s="87">
        <f t="shared" ref="C734:I734" si="646">(C469*C204)/SUMPRODUCT(C$12:C$270,C$277:C$535)</f>
        <v>6.3744791210219593E-4</v>
      </c>
      <c r="D734" s="87">
        <f t="shared" si="646"/>
        <v>6.3778589838406395E-4</v>
      </c>
      <c r="E734" s="87">
        <f t="shared" si="646"/>
        <v>6.4403744748715115E-4</v>
      </c>
      <c r="F734" s="87">
        <f t="shared" si="646"/>
        <v>6.528776495763048E-4</v>
      </c>
      <c r="G734" s="87">
        <f t="shared" si="646"/>
        <v>6.6539717178195972E-4</v>
      </c>
      <c r="H734" s="87">
        <f t="shared" si="646"/>
        <v>6.8844224972378499E-4</v>
      </c>
      <c r="I734" s="88">
        <f t="shared" si="646"/>
        <v>7.5356491937781983E-4</v>
      </c>
    </row>
    <row r="735" spans="1:9" s="5" customFormat="1" ht="15" customHeight="1" x14ac:dyDescent="0.25">
      <c r="A735" s="46" t="str">
        <f t="shared" ref="A735:B735" si="647">A470</f>
        <v>K48.02_Socuellamos</v>
      </c>
      <c r="B735" s="4" t="str">
        <f t="shared" si="647"/>
        <v>Salida Nacional / National exit</v>
      </c>
      <c r="C735" s="87">
        <f t="shared" ref="C735:I735" si="648">(C470*C205)/SUMPRODUCT(C$12:C$270,C$277:C$535)</f>
        <v>4.3065361919138012E-5</v>
      </c>
      <c r="D735" s="87">
        <f t="shared" si="648"/>
        <v>4.2379476833501404E-5</v>
      </c>
      <c r="E735" s="87">
        <f t="shared" si="648"/>
        <v>4.1943576512293045E-5</v>
      </c>
      <c r="F735" s="87">
        <f t="shared" si="648"/>
        <v>4.1745238976181686E-5</v>
      </c>
      <c r="G735" s="87">
        <f t="shared" si="648"/>
        <v>4.1978118627601296E-5</v>
      </c>
      <c r="H735" s="87">
        <f t="shared" si="648"/>
        <v>4.2975774222718062E-5</v>
      </c>
      <c r="I735" s="88">
        <f t="shared" si="648"/>
        <v>4.6638417798371809E-5</v>
      </c>
    </row>
    <row r="736" spans="1:9" s="5" customFormat="1" ht="15" customHeight="1" x14ac:dyDescent="0.25">
      <c r="A736" s="46" t="str">
        <f t="shared" ref="A736:B736" si="649">A471</f>
        <v>K48.03_Villarrobledo</v>
      </c>
      <c r="B736" s="4" t="str">
        <f t="shared" si="649"/>
        <v>Salida Nacional / National exit</v>
      </c>
      <c r="C736" s="87">
        <f t="shared" ref="C736:I736" si="650">(C471*C206)/SUMPRODUCT(C$12:C$270,C$277:C$535)</f>
        <v>2.1071133348891369E-4</v>
      </c>
      <c r="D736" s="87">
        <f t="shared" si="650"/>
        <v>2.0912518294889226E-4</v>
      </c>
      <c r="E736" s="87">
        <f t="shared" si="650"/>
        <v>2.091458782063774E-4</v>
      </c>
      <c r="F736" s="87">
        <f t="shared" si="650"/>
        <v>2.1007437036764991E-4</v>
      </c>
      <c r="G736" s="87">
        <f t="shared" si="650"/>
        <v>2.1323081881194665E-4</v>
      </c>
      <c r="H736" s="87">
        <f t="shared" si="650"/>
        <v>2.2025491759871427E-4</v>
      </c>
      <c r="I736" s="88">
        <f t="shared" si="650"/>
        <v>2.4109414473633389E-4</v>
      </c>
    </row>
    <row r="737" spans="1:9" s="5" customFormat="1" ht="15" customHeight="1" x14ac:dyDescent="0.25">
      <c r="A737" s="46" t="str">
        <f t="shared" ref="A737:B737" si="651">A472</f>
        <v>K48.05_La Roda</v>
      </c>
      <c r="B737" s="4" t="str">
        <f t="shared" si="651"/>
        <v>Salida Nacional / National exit</v>
      </c>
      <c r="C737" s="87">
        <f t="shared" ref="C737:I737" si="652">(C472*C207)/SUMPRODUCT(C$12:C$270,C$277:C$535)</f>
        <v>1.3182804372454556E-4</v>
      </c>
      <c r="D737" s="87">
        <f t="shared" si="652"/>
        <v>1.2987634973643197E-4</v>
      </c>
      <c r="E737" s="87">
        <f t="shared" si="652"/>
        <v>1.2873269695806426E-4</v>
      </c>
      <c r="F737" s="87">
        <f t="shared" si="652"/>
        <v>1.2822784962874514E-4</v>
      </c>
      <c r="G737" s="87">
        <f t="shared" si="652"/>
        <v>1.2952893672340719E-4</v>
      </c>
      <c r="H737" s="87">
        <f t="shared" si="652"/>
        <v>1.3339529056306403E-4</v>
      </c>
      <c r="I737" s="88">
        <f t="shared" si="652"/>
        <v>1.4575870691232266E-4</v>
      </c>
    </row>
    <row r="738" spans="1:9" s="5" customFormat="1" ht="15" customHeight="1" x14ac:dyDescent="0.25">
      <c r="A738" s="46" t="str">
        <f t="shared" ref="A738:B738" si="653">A473</f>
        <v>K48.07_Albacete</v>
      </c>
      <c r="B738" s="4" t="str">
        <f t="shared" si="653"/>
        <v>Salida Nacional / National exit</v>
      </c>
      <c r="C738" s="87">
        <f t="shared" ref="C738:I738" si="654">(C473*C208)/SUMPRODUCT(C$12:C$270,C$277:C$535)</f>
        <v>1.3507535217355422E-3</v>
      </c>
      <c r="D738" s="87">
        <f t="shared" si="654"/>
        <v>1.3199189818922936E-3</v>
      </c>
      <c r="E738" s="87">
        <f t="shared" si="654"/>
        <v>1.295121370772689E-3</v>
      </c>
      <c r="F738" s="87">
        <f t="shared" si="654"/>
        <v>1.2780626470489925E-3</v>
      </c>
      <c r="G738" s="87">
        <f t="shared" si="654"/>
        <v>1.282449373225702E-3</v>
      </c>
      <c r="H738" s="87">
        <f t="shared" si="654"/>
        <v>1.3139448354742764E-3</v>
      </c>
      <c r="I738" s="88">
        <f t="shared" si="654"/>
        <v>1.4297780134249921E-3</v>
      </c>
    </row>
    <row r="739" spans="1:9" s="5" customFormat="1" ht="15" customHeight="1" x14ac:dyDescent="0.25">
      <c r="A739" s="46" t="str">
        <f t="shared" ref="A739:B739" si="655">A474</f>
        <v>K48.08_Chinchilla</v>
      </c>
      <c r="B739" s="4" t="str">
        <f t="shared" si="655"/>
        <v>Salida Nacional / National exit</v>
      </c>
      <c r="C739" s="87">
        <f t="shared" ref="C739:I739" si="656">(C474*C209)/SUMPRODUCT(C$12:C$270,C$277:C$535)</f>
        <v>3.2976858331120798E-6</v>
      </c>
      <c r="D739" s="87">
        <f t="shared" si="656"/>
        <v>3.2898225296142218E-6</v>
      </c>
      <c r="E739" s="87">
        <f t="shared" si="656"/>
        <v>3.3094736880223296E-6</v>
      </c>
      <c r="F739" s="87">
        <f t="shared" si="656"/>
        <v>3.3379934960053162E-6</v>
      </c>
      <c r="G739" s="87">
        <f t="shared" si="656"/>
        <v>3.4200624076914611E-6</v>
      </c>
      <c r="H739" s="87">
        <f t="shared" si="656"/>
        <v>3.5721450708859476E-6</v>
      </c>
      <c r="I739" s="88">
        <f t="shared" si="656"/>
        <v>3.9578021739211108E-6</v>
      </c>
    </row>
    <row r="740" spans="1:9" s="5" customFormat="1" ht="15" customHeight="1" x14ac:dyDescent="0.25">
      <c r="A740" s="46" t="str">
        <f t="shared" ref="A740:B740" si="657">A475</f>
        <v>K48.10_Almansa</v>
      </c>
      <c r="B740" s="4" t="str">
        <f t="shared" si="657"/>
        <v>Salida Nacional / National exit</v>
      </c>
      <c r="C740" s="87">
        <f t="shared" ref="C740:I740" si="658">(C475*C210)/SUMPRODUCT(C$12:C$270,C$277:C$535)</f>
        <v>1.9605268390981333E-4</v>
      </c>
      <c r="D740" s="87">
        <f t="shared" si="658"/>
        <v>1.9256070141609555E-4</v>
      </c>
      <c r="E740" s="87">
        <f t="shared" si="658"/>
        <v>1.9017979992317114E-4</v>
      </c>
      <c r="F740" s="87">
        <f t="shared" si="658"/>
        <v>1.8876673201990963E-4</v>
      </c>
      <c r="G740" s="87">
        <f t="shared" si="658"/>
        <v>1.9105316716461315E-4</v>
      </c>
      <c r="H740" s="87">
        <f t="shared" si="658"/>
        <v>1.97698278223252E-4</v>
      </c>
      <c r="I740" s="88">
        <f t="shared" si="658"/>
        <v>2.1762592781047365E-4</v>
      </c>
    </row>
    <row r="741" spans="1:9" s="5" customFormat="1" ht="15" customHeight="1" x14ac:dyDescent="0.25">
      <c r="A741" s="46" t="str">
        <f t="shared" ref="A741:B741" si="659">A476</f>
        <v>K48_Alcazar de San Juan</v>
      </c>
      <c r="B741" s="4" t="str">
        <f t="shared" si="659"/>
        <v>Salida Nacional / National exit</v>
      </c>
      <c r="C741" s="87">
        <f t="shared" ref="C741:I741" si="660">(C476*C211)/SUMPRODUCT(C$12:C$270,C$277:C$535)</f>
        <v>1.1018010051317528E-3</v>
      </c>
      <c r="D741" s="87">
        <f t="shared" si="660"/>
        <v>1.1044977091454115E-3</v>
      </c>
      <c r="E741" s="87">
        <f t="shared" si="660"/>
        <v>1.1177930869265471E-3</v>
      </c>
      <c r="F741" s="87">
        <f t="shared" si="660"/>
        <v>1.1352868811134156E-3</v>
      </c>
      <c r="G741" s="87">
        <f t="shared" si="660"/>
        <v>1.1593488336978284E-3</v>
      </c>
      <c r="H741" s="87">
        <f t="shared" si="660"/>
        <v>1.2017450371026482E-3</v>
      </c>
      <c r="I741" s="88">
        <f t="shared" si="660"/>
        <v>1.3176893731809945E-3</v>
      </c>
    </row>
    <row r="742" spans="1:9" s="5" customFormat="1" ht="15" customHeight="1" x14ac:dyDescent="0.25">
      <c r="A742" s="46" t="str">
        <f t="shared" ref="A742:B742" si="661">A477</f>
        <v>K50_Villacañas</v>
      </c>
      <c r="B742" s="4" t="str">
        <f t="shared" si="661"/>
        <v>Salida Nacional / National exit</v>
      </c>
      <c r="C742" s="87">
        <f t="shared" ref="C742:I742" si="662">(C477*C212)/SUMPRODUCT(C$12:C$270,C$277:C$535)</f>
        <v>3.3066014346101616E-4</v>
      </c>
      <c r="D742" s="87">
        <f t="shared" si="662"/>
        <v>3.3171126059722473E-4</v>
      </c>
      <c r="E742" s="87">
        <f t="shared" si="662"/>
        <v>3.3595922715484895E-4</v>
      </c>
      <c r="F742" s="87">
        <f t="shared" si="662"/>
        <v>3.4155119925141717E-4</v>
      </c>
      <c r="G742" s="87">
        <f t="shared" si="662"/>
        <v>3.4855544731524611E-4</v>
      </c>
      <c r="H742" s="87">
        <f t="shared" si="662"/>
        <v>3.6082262619598217E-4</v>
      </c>
      <c r="I742" s="88">
        <f t="shared" si="662"/>
        <v>3.9493047475164315E-4</v>
      </c>
    </row>
    <row r="743" spans="1:9" s="5" customFormat="1" ht="15" customHeight="1" x14ac:dyDescent="0.25">
      <c r="A743" s="46" t="str">
        <f t="shared" ref="A743:B743" si="663">A478</f>
        <v>K54_Belmonte de Tajo</v>
      </c>
      <c r="B743" s="4" t="str">
        <f t="shared" si="663"/>
        <v>Salida Nacional / National exit</v>
      </c>
      <c r="C743" s="87">
        <f t="shared" ref="C743:I743" si="664">(C478*C213)/SUMPRODUCT(C$12:C$270,C$277:C$535)</f>
        <v>1.0795222334556219E-4</v>
      </c>
      <c r="D743" s="87">
        <f t="shared" si="664"/>
        <v>1.0908588069368114E-4</v>
      </c>
      <c r="E743" s="87">
        <f t="shared" si="664"/>
        <v>1.114481722973157E-4</v>
      </c>
      <c r="F743" s="87">
        <f t="shared" si="664"/>
        <v>1.1424268177765177E-4</v>
      </c>
      <c r="G743" s="87">
        <f t="shared" si="664"/>
        <v>1.1707399304098004E-4</v>
      </c>
      <c r="H743" s="87">
        <f t="shared" si="664"/>
        <v>1.2148163664969547E-4</v>
      </c>
      <c r="I743" s="88">
        <f t="shared" si="664"/>
        <v>1.3315273979732799E-4</v>
      </c>
    </row>
    <row r="744" spans="1:9" s="5" customFormat="1" ht="15" customHeight="1" x14ac:dyDescent="0.25">
      <c r="A744" s="46" t="str">
        <f t="shared" ref="A744:B744" si="665">A479</f>
        <v>M01_Almeria</v>
      </c>
      <c r="B744" s="4" t="str">
        <f t="shared" si="665"/>
        <v>Salida Nacional / National exit</v>
      </c>
      <c r="C744" s="87">
        <f t="shared" ref="C744:I744" si="666">(C479*C214)/SUMPRODUCT(C$12:C$270,C$277:C$535)</f>
        <v>2.6062598224502642E-4</v>
      </c>
      <c r="D744" s="87">
        <f t="shared" si="666"/>
        <v>2.5337405310291438E-4</v>
      </c>
      <c r="E744" s="87">
        <f t="shared" si="666"/>
        <v>2.4658995106453596E-4</v>
      </c>
      <c r="F744" s="87">
        <f t="shared" si="666"/>
        <v>2.4110861402148784E-4</v>
      </c>
      <c r="G744" s="87">
        <f t="shared" si="666"/>
        <v>2.4046659236182365E-4</v>
      </c>
      <c r="H744" s="87">
        <f t="shared" si="666"/>
        <v>2.4477234967148147E-4</v>
      </c>
      <c r="I744" s="88">
        <f t="shared" si="666"/>
        <v>2.6360505552549933E-4</v>
      </c>
    </row>
    <row r="745" spans="1:9" s="5" customFormat="1" ht="15" customHeight="1" x14ac:dyDescent="0.25">
      <c r="A745" s="46" t="str">
        <f t="shared" ref="A745:B745" si="667">A480</f>
        <v>M05_Huercal-Overa</v>
      </c>
      <c r="B745" s="4" t="str">
        <f t="shared" si="667"/>
        <v>Salida Nacional / National exit</v>
      </c>
      <c r="C745" s="87">
        <f t="shared" ref="C745:I745" si="668">(C480*C215)/SUMPRODUCT(C$12:C$270,C$277:C$535)</f>
        <v>4.3646252463105869E-4</v>
      </c>
      <c r="D745" s="87">
        <f t="shared" si="668"/>
        <v>4.3254650678378406E-4</v>
      </c>
      <c r="E745" s="87">
        <f t="shared" si="668"/>
        <v>4.3109769996873924E-4</v>
      </c>
      <c r="F745" s="87">
        <f t="shared" si="668"/>
        <v>4.305878311882426E-4</v>
      </c>
      <c r="G745" s="87">
        <f t="shared" si="668"/>
        <v>4.3873440894517235E-4</v>
      </c>
      <c r="H745" s="87">
        <f t="shared" si="668"/>
        <v>4.5603504773525903E-4</v>
      </c>
      <c r="I745" s="88">
        <f t="shared" si="668"/>
        <v>5.0182218697630062E-4</v>
      </c>
    </row>
    <row r="746" spans="1:9" s="5" customFormat="1" ht="15" customHeight="1" x14ac:dyDescent="0.25">
      <c r="A746" s="46" t="str">
        <f t="shared" ref="A746:B746" si="669">A481</f>
        <v>M09_Moratalla</v>
      </c>
      <c r="B746" s="4" t="str">
        <f t="shared" si="669"/>
        <v>Salida Nacional / National exit</v>
      </c>
      <c r="C746" s="87">
        <f t="shared" ref="C746:I746" si="670">(C481*C216)/SUMPRODUCT(C$12:C$270,C$277:C$535)</f>
        <v>2.0026990960647978E-4</v>
      </c>
      <c r="D746" s="87">
        <f t="shared" si="670"/>
        <v>1.9442292720180329E-4</v>
      </c>
      <c r="E746" s="87">
        <f t="shared" si="670"/>
        <v>1.8909036007289871E-4</v>
      </c>
      <c r="F746" s="87">
        <f t="shared" si="670"/>
        <v>1.8492259302515645E-4</v>
      </c>
      <c r="G746" s="87">
        <f t="shared" si="670"/>
        <v>1.8466884163060213E-4</v>
      </c>
      <c r="H746" s="87">
        <f t="shared" si="670"/>
        <v>1.8854884292178757E-4</v>
      </c>
      <c r="I746" s="88">
        <f t="shared" si="670"/>
        <v>2.0436729485395899E-4</v>
      </c>
    </row>
    <row r="747" spans="1:9" s="5" customFormat="1" ht="15" customHeight="1" x14ac:dyDescent="0.25">
      <c r="A747" s="46" t="str">
        <f t="shared" ref="A747:B747" si="671">A482</f>
        <v>Manzaneque (Yebenes Norte)</v>
      </c>
      <c r="B747" s="4" t="str">
        <f t="shared" si="671"/>
        <v>Salida Nacional / National exit</v>
      </c>
      <c r="C747" s="87">
        <f t="shared" ref="C747:I747" si="672">(C482*C217)/SUMPRODUCT(C$12:C$270,C$277:C$535)</f>
        <v>1.7225477583225911E-4</v>
      </c>
      <c r="D747" s="87">
        <f t="shared" si="672"/>
        <v>1.748967993248123E-4</v>
      </c>
      <c r="E747" s="87">
        <f t="shared" si="672"/>
        <v>1.7982411196338868E-4</v>
      </c>
      <c r="F747" s="87">
        <f t="shared" si="672"/>
        <v>1.8544297281323065E-4</v>
      </c>
      <c r="G747" s="87">
        <f t="shared" si="672"/>
        <v>1.9048536355075152E-4</v>
      </c>
      <c r="H747" s="87">
        <f t="shared" si="672"/>
        <v>1.9785117055335532E-4</v>
      </c>
      <c r="I747" s="88">
        <f t="shared" si="672"/>
        <v>2.1703058047900034E-4</v>
      </c>
    </row>
    <row r="748" spans="1:9" s="5" customFormat="1" ht="15" customHeight="1" x14ac:dyDescent="0.25">
      <c r="A748" s="46" t="str">
        <f t="shared" ref="A748:B748" si="673">A483</f>
        <v>N07_Almendralejo</v>
      </c>
      <c r="B748" s="4" t="str">
        <f t="shared" si="673"/>
        <v>Salida Nacional / National exit</v>
      </c>
      <c r="C748" s="87">
        <f t="shared" ref="C748:I748" si="674">(C483*C218)/SUMPRODUCT(C$12:C$270,C$277:C$535)</f>
        <v>2.038604542878312E-3</v>
      </c>
      <c r="D748" s="87">
        <f t="shared" si="674"/>
        <v>2.0584177074726789E-3</v>
      </c>
      <c r="E748" s="87">
        <f t="shared" si="674"/>
        <v>2.1035660796079529E-3</v>
      </c>
      <c r="F748" s="87">
        <f t="shared" si="674"/>
        <v>2.1564544573233809E-3</v>
      </c>
      <c r="G748" s="87">
        <f t="shared" si="674"/>
        <v>2.2109348004215974E-3</v>
      </c>
      <c r="H748" s="87">
        <f t="shared" si="674"/>
        <v>2.2964948314150063E-3</v>
      </c>
      <c r="I748" s="88">
        <f t="shared" si="674"/>
        <v>2.5230813871598107E-3</v>
      </c>
    </row>
    <row r="749" spans="1:9" s="5" customFormat="1" ht="15" customHeight="1" x14ac:dyDescent="0.25">
      <c r="A749" s="46" t="str">
        <f t="shared" ref="A749:B749" si="675">A484</f>
        <v>N08_Badajoz Montijo</v>
      </c>
      <c r="B749" s="4" t="str">
        <f t="shared" si="675"/>
        <v>Salida Nacional / National exit</v>
      </c>
      <c r="C749" s="87">
        <f t="shared" ref="C749:I749" si="676">(C484*C219)/SUMPRODUCT(C$12:C$270,C$277:C$535)</f>
        <v>8.6451024587816906E-5</v>
      </c>
      <c r="D749" s="87">
        <f t="shared" si="676"/>
        <v>8.7293991455201459E-5</v>
      </c>
      <c r="E749" s="87">
        <f t="shared" si="676"/>
        <v>8.9209535100902423E-5</v>
      </c>
      <c r="F749" s="87">
        <f t="shared" si="676"/>
        <v>9.1488428081063208E-5</v>
      </c>
      <c r="G749" s="87">
        <f t="shared" si="676"/>
        <v>9.3620719380860465E-5</v>
      </c>
      <c r="H749" s="87">
        <f t="shared" si="676"/>
        <v>9.697893269929103E-5</v>
      </c>
      <c r="I749" s="88">
        <f t="shared" si="676"/>
        <v>1.062067008647454E-4</v>
      </c>
    </row>
    <row r="750" spans="1:9" s="5" customFormat="1" ht="15" customHeight="1" x14ac:dyDescent="0.25">
      <c r="A750" s="46" t="str">
        <f t="shared" ref="A750:B750" si="677">A485</f>
        <v>N09_Agraz</v>
      </c>
      <c r="B750" s="4" t="str">
        <f t="shared" si="677"/>
        <v>Salida Nacional / National exit</v>
      </c>
      <c r="C750" s="87">
        <f t="shared" ref="C750:I750" si="678">(C485*C220)/SUMPRODUCT(C$12:C$270,C$277:C$535)</f>
        <v>3.0652132208231283E-4</v>
      </c>
      <c r="D750" s="87">
        <f t="shared" si="678"/>
        <v>3.0786328831894973E-4</v>
      </c>
      <c r="E750" s="87">
        <f t="shared" si="678"/>
        <v>3.1261147335874176E-4</v>
      </c>
      <c r="F750" s="87">
        <f t="shared" si="678"/>
        <v>3.187982180633789E-4</v>
      </c>
      <c r="G750" s="87">
        <f t="shared" si="678"/>
        <v>3.2462279715229502E-4</v>
      </c>
      <c r="H750" s="87">
        <f t="shared" si="678"/>
        <v>3.3481336651974126E-4</v>
      </c>
      <c r="I750" s="88">
        <f t="shared" si="678"/>
        <v>3.652457493124414E-4</v>
      </c>
    </row>
    <row r="751" spans="1:9" s="5" customFormat="1" ht="15" customHeight="1" x14ac:dyDescent="0.25">
      <c r="A751" s="46" t="str">
        <f t="shared" ref="A751:B751" si="679">A486</f>
        <v>N10.1_Badajoz</v>
      </c>
      <c r="B751" s="4" t="str">
        <f t="shared" si="679"/>
        <v>Salida Nacional / National exit</v>
      </c>
      <c r="C751" s="87">
        <f t="shared" ref="C751:I751" si="680">(C486*C221)/SUMPRODUCT(C$12:C$270,C$277:C$535)</f>
        <v>9.8671200879777766E-4</v>
      </c>
      <c r="D751" s="87">
        <f t="shared" si="680"/>
        <v>9.9097525928272426E-4</v>
      </c>
      <c r="E751" s="87">
        <f t="shared" si="680"/>
        <v>1.0061926025044775E-3</v>
      </c>
      <c r="F751" s="87">
        <f t="shared" si="680"/>
        <v>1.0260430712036488E-3</v>
      </c>
      <c r="G751" s="87">
        <f t="shared" si="680"/>
        <v>1.0447834917314031E-3</v>
      </c>
      <c r="H751" s="87">
        <f t="shared" si="680"/>
        <v>1.0776052344445082E-3</v>
      </c>
      <c r="I751" s="88">
        <f t="shared" si="680"/>
        <v>1.1756070309905018E-3</v>
      </c>
    </row>
    <row r="752" spans="1:9" s="5" customFormat="1" ht="15" customHeight="1" x14ac:dyDescent="0.25">
      <c r="A752" s="46" t="str">
        <f t="shared" ref="A752:B752" si="681">A487</f>
        <v>O01_Oviedo</v>
      </c>
      <c r="B752" s="4" t="str">
        <f t="shared" si="681"/>
        <v>Salida Nacional / National exit</v>
      </c>
      <c r="C752" s="87">
        <f t="shared" ref="C752:I752" si="682">(C487*C222)/SUMPRODUCT(C$12:C$270,C$277:C$535)</f>
        <v>1.4293610369662275E-2</v>
      </c>
      <c r="D752" s="87">
        <f t="shared" si="682"/>
        <v>1.4285853188319094E-2</v>
      </c>
      <c r="E752" s="87">
        <f t="shared" si="682"/>
        <v>1.4454698713310753E-2</v>
      </c>
      <c r="F752" s="87">
        <f t="shared" si="682"/>
        <v>1.4660132442942045E-2</v>
      </c>
      <c r="G752" s="87">
        <f t="shared" si="682"/>
        <v>1.4583346628542607E-2</v>
      </c>
      <c r="H752" s="87">
        <f t="shared" si="682"/>
        <v>1.4396004400329251E-2</v>
      </c>
      <c r="I752" s="88">
        <f t="shared" si="682"/>
        <v>1.3978217092209332E-2</v>
      </c>
    </row>
    <row r="753" spans="1:9" s="5" customFormat="1" ht="15" customHeight="1" x14ac:dyDescent="0.25">
      <c r="A753" s="46" t="str">
        <f t="shared" ref="A753:B753" si="683">A488</f>
        <v>O01A_Soto de Ribera</v>
      </c>
      <c r="B753" s="4" t="str">
        <f t="shared" si="683"/>
        <v>Salida Nacional / National exit</v>
      </c>
      <c r="C753" s="87">
        <f t="shared" ref="C753:I753" si="684">(C488*C223)/SUMPRODUCT(C$12:C$270,C$277:C$535)</f>
        <v>1.5825303385352669E-2</v>
      </c>
      <c r="D753" s="87">
        <f t="shared" si="684"/>
        <v>1.5812083005001802E-2</v>
      </c>
      <c r="E753" s="87">
        <f t="shared" si="684"/>
        <v>1.5991860399261582E-2</v>
      </c>
      <c r="F753" s="87">
        <f t="shared" si="684"/>
        <v>1.6211102189800507E-2</v>
      </c>
      <c r="G753" s="87">
        <f t="shared" si="684"/>
        <v>1.6123361722432141E-2</v>
      </c>
      <c r="H753" s="87">
        <f t="shared" si="684"/>
        <v>1.5913952506068415E-2</v>
      </c>
      <c r="I753" s="88">
        <f t="shared" si="684"/>
        <v>1.5447338271298018E-2</v>
      </c>
    </row>
    <row r="754" spans="1:9" s="5" customFormat="1" ht="15" customHeight="1" x14ac:dyDescent="0.25">
      <c r="A754" s="46" t="str">
        <f t="shared" ref="A754:B754" si="685">A489</f>
        <v>O02_Mieres</v>
      </c>
      <c r="B754" s="4" t="str">
        <f t="shared" si="685"/>
        <v>Salida Nacional / National exit</v>
      </c>
      <c r="C754" s="87">
        <f t="shared" ref="C754:I754" si="686">(C489*C224)/SUMPRODUCT(C$12:C$270,C$277:C$535)</f>
        <v>0</v>
      </c>
      <c r="D754" s="87">
        <f t="shared" si="686"/>
        <v>0</v>
      </c>
      <c r="E754" s="87">
        <f t="shared" si="686"/>
        <v>0</v>
      </c>
      <c r="F754" s="87">
        <f t="shared" si="686"/>
        <v>0</v>
      </c>
      <c r="G754" s="87">
        <f t="shared" si="686"/>
        <v>0</v>
      </c>
      <c r="H754" s="87">
        <f t="shared" si="686"/>
        <v>0</v>
      </c>
      <c r="I754" s="88">
        <f t="shared" si="686"/>
        <v>0</v>
      </c>
    </row>
    <row r="755" spans="1:9" s="5" customFormat="1" ht="15" customHeight="1" x14ac:dyDescent="0.25">
      <c r="A755" s="46" t="str">
        <f t="shared" ref="A755:B755" si="687">A490</f>
        <v>O03_Pola de Lena</v>
      </c>
      <c r="B755" s="4" t="str">
        <f t="shared" si="687"/>
        <v>Salida Nacional / National exit</v>
      </c>
      <c r="C755" s="87">
        <f t="shared" ref="C755:I755" si="688">(C490*C225)/SUMPRODUCT(C$12:C$270,C$277:C$535)</f>
        <v>6.6925796108422309E-5</v>
      </c>
      <c r="D755" s="87">
        <f t="shared" si="688"/>
        <v>6.656325904323961E-5</v>
      </c>
      <c r="E755" s="87">
        <f t="shared" si="688"/>
        <v>6.6819169149328155E-5</v>
      </c>
      <c r="F755" s="87">
        <f t="shared" si="688"/>
        <v>6.754275482797264E-5</v>
      </c>
      <c r="G755" s="87">
        <f t="shared" si="688"/>
        <v>6.7943208651858808E-5</v>
      </c>
      <c r="H755" s="87">
        <f t="shared" si="688"/>
        <v>6.9265771879280512E-5</v>
      </c>
      <c r="I755" s="88">
        <f t="shared" si="688"/>
        <v>7.4874824083623527E-5</v>
      </c>
    </row>
    <row r="756" spans="1:9" s="5" customFormat="1" ht="15" customHeight="1" x14ac:dyDescent="0.25">
      <c r="A756" s="46" t="str">
        <f t="shared" ref="A756:B756" si="689">A491</f>
        <v>O04A_Pola de Gordon</v>
      </c>
      <c r="B756" s="4" t="str">
        <f t="shared" si="689"/>
        <v>Salida Nacional / National exit</v>
      </c>
      <c r="C756" s="87">
        <f t="shared" ref="C756:I756" si="690">(C491*C226)/SUMPRODUCT(C$12:C$270,C$277:C$535)</f>
        <v>1.155479325922263E-5</v>
      </c>
      <c r="D756" s="87">
        <f t="shared" si="690"/>
        <v>1.1485326549971189E-5</v>
      </c>
      <c r="E756" s="87">
        <f t="shared" si="690"/>
        <v>1.151900362324405E-5</v>
      </c>
      <c r="F756" s="87">
        <f t="shared" si="690"/>
        <v>1.1631906946454706E-5</v>
      </c>
      <c r="G756" s="87">
        <f t="shared" si="690"/>
        <v>1.1696650236539064E-5</v>
      </c>
      <c r="H756" s="87">
        <f t="shared" si="690"/>
        <v>1.1920815659398143E-5</v>
      </c>
      <c r="I756" s="88">
        <f t="shared" si="690"/>
        <v>1.2877950809021867E-5</v>
      </c>
    </row>
    <row r="757" spans="1:9" s="5" customFormat="1" ht="15" customHeight="1" x14ac:dyDescent="0.25">
      <c r="A757" s="46" t="str">
        <f t="shared" ref="A757:B757" si="691">A492</f>
        <v>O05_La Robla</v>
      </c>
      <c r="B757" s="4" t="str">
        <f t="shared" si="691"/>
        <v>Salida Nacional / National exit</v>
      </c>
      <c r="C757" s="87">
        <f t="shared" ref="C757:I757" si="692">(C492*C227)/SUMPRODUCT(C$12:C$270,C$277:C$535)</f>
        <v>4.7540082378566659E-4</v>
      </c>
      <c r="D757" s="87">
        <f t="shared" si="692"/>
        <v>4.8311353521584898E-4</v>
      </c>
      <c r="E757" s="87">
        <f t="shared" si="692"/>
        <v>4.9772129226422889E-4</v>
      </c>
      <c r="F757" s="87">
        <f t="shared" si="692"/>
        <v>5.1474149250131966E-4</v>
      </c>
      <c r="G757" s="87">
        <f t="shared" si="692"/>
        <v>5.289571497533338E-4</v>
      </c>
      <c r="H757" s="87">
        <f t="shared" si="692"/>
        <v>5.4970416184176138E-4</v>
      </c>
      <c r="I757" s="88">
        <f t="shared" si="692"/>
        <v>6.0452645174750744E-4</v>
      </c>
    </row>
    <row r="758" spans="1:9" s="5" customFormat="1" ht="15" customHeight="1" x14ac:dyDescent="0.25">
      <c r="A758" s="46" t="str">
        <f t="shared" ref="A758:B758" si="693">A493</f>
        <v>O06_ Leon</v>
      </c>
      <c r="B758" s="4" t="str">
        <f t="shared" si="693"/>
        <v>Salida Nacional / National exit</v>
      </c>
      <c r="C758" s="87">
        <f t="shared" ref="C758:I758" si="694">(C493*C228)/SUMPRODUCT(C$12:C$270,C$277:C$535)</f>
        <v>3.8271803969008372E-3</v>
      </c>
      <c r="D758" s="87">
        <f t="shared" si="694"/>
        <v>3.8307054137211838E-3</v>
      </c>
      <c r="E758" s="87">
        <f t="shared" si="694"/>
        <v>3.8749656469284593E-3</v>
      </c>
      <c r="F758" s="87">
        <f t="shared" si="694"/>
        <v>3.9434763948184119E-3</v>
      </c>
      <c r="G758" s="87">
        <f t="shared" si="694"/>
        <v>3.9951731089852421E-3</v>
      </c>
      <c r="H758" s="87">
        <f t="shared" si="694"/>
        <v>4.100123422875997E-3</v>
      </c>
      <c r="I758" s="88">
        <f t="shared" si="694"/>
        <v>4.4580013578649378E-3</v>
      </c>
    </row>
    <row r="759" spans="1:9" s="5" customFormat="1" ht="15" customHeight="1" x14ac:dyDescent="0.25">
      <c r="A759" s="46" t="str">
        <f t="shared" ref="A759:B759" si="695">A494</f>
        <v>O07_Villamañan</v>
      </c>
      <c r="B759" s="4" t="str">
        <f t="shared" si="695"/>
        <v>Salida Nacional / National exit</v>
      </c>
      <c r="C759" s="87">
        <f t="shared" ref="C759:I759" si="696">(C494*C229)/SUMPRODUCT(C$12:C$270,C$277:C$535)</f>
        <v>2.3233710981420555E-3</v>
      </c>
      <c r="D759" s="87">
        <f t="shared" si="696"/>
        <v>2.3447329839345198E-3</v>
      </c>
      <c r="E759" s="87">
        <f t="shared" si="696"/>
        <v>2.3954414629362712E-3</v>
      </c>
      <c r="F759" s="87">
        <f t="shared" si="696"/>
        <v>2.4592094245591326E-3</v>
      </c>
      <c r="G759" s="87">
        <f t="shared" si="696"/>
        <v>2.5100480820703141E-3</v>
      </c>
      <c r="H759" s="87">
        <f t="shared" si="696"/>
        <v>2.5924093335553261E-3</v>
      </c>
      <c r="I759" s="88">
        <f t="shared" si="696"/>
        <v>2.8342664425592638E-3</v>
      </c>
    </row>
    <row r="760" spans="1:9" s="5" customFormat="1" ht="15" customHeight="1" x14ac:dyDescent="0.25">
      <c r="A760" s="46" t="str">
        <f t="shared" ref="A760:B760" si="697">A495</f>
        <v>O09_Benavente</v>
      </c>
      <c r="B760" s="4" t="str">
        <f t="shared" si="697"/>
        <v>Salida Nacional / National exit</v>
      </c>
      <c r="C760" s="87">
        <f t="shared" ref="C760:I760" si="698">(C495*C230)/SUMPRODUCT(C$12:C$270,C$277:C$535)</f>
        <v>3.7769331383624217E-4</v>
      </c>
      <c r="D760" s="87">
        <f t="shared" si="698"/>
        <v>3.7979087169398644E-4</v>
      </c>
      <c r="E760" s="87">
        <f t="shared" si="698"/>
        <v>3.8629042961656435E-4</v>
      </c>
      <c r="F760" s="87">
        <f t="shared" si="698"/>
        <v>3.9504260889639887E-4</v>
      </c>
      <c r="G760" s="87">
        <f t="shared" si="698"/>
        <v>4.016336393736483E-4</v>
      </c>
      <c r="H760" s="87">
        <f t="shared" si="698"/>
        <v>4.1327472850200209E-4</v>
      </c>
      <c r="I760" s="88">
        <f t="shared" si="698"/>
        <v>4.5021526857288654E-4</v>
      </c>
    </row>
    <row r="761" spans="1:9" s="5" customFormat="1" ht="15" customHeight="1" x14ac:dyDescent="0.25">
      <c r="A761" s="46" t="str">
        <f t="shared" ref="A761:B761" si="699">A496</f>
        <v>O11_Coreses</v>
      </c>
      <c r="B761" s="4" t="str">
        <f t="shared" si="699"/>
        <v>Salida Nacional / National exit</v>
      </c>
      <c r="C761" s="87">
        <f t="shared" ref="C761:I761" si="700">(C496*C231)/SUMPRODUCT(C$12:C$270,C$277:C$535)</f>
        <v>9.2532668273732866E-4</v>
      </c>
      <c r="D761" s="87">
        <f t="shared" si="700"/>
        <v>9.210561302170398E-4</v>
      </c>
      <c r="E761" s="87">
        <f t="shared" si="700"/>
        <v>9.2508079647255599E-4</v>
      </c>
      <c r="F761" s="87">
        <f t="shared" si="700"/>
        <v>9.3541008179047317E-4</v>
      </c>
      <c r="G761" s="87">
        <f t="shared" si="700"/>
        <v>9.406217230800495E-4</v>
      </c>
      <c r="H761" s="87">
        <f t="shared" si="700"/>
        <v>9.5797815270789164E-4</v>
      </c>
      <c r="I761" s="88">
        <f t="shared" si="700"/>
        <v>1.0334151397563744E-3</v>
      </c>
    </row>
    <row r="762" spans="1:9" s="5" customFormat="1" ht="15" customHeight="1" x14ac:dyDescent="0.25">
      <c r="A762" s="46" t="str">
        <f t="shared" ref="A762:B762" si="701">A497</f>
        <v>O12_Santa Clara de Avedino</v>
      </c>
      <c r="B762" s="4" t="str">
        <f t="shared" si="701"/>
        <v>Salida Nacional / National exit</v>
      </c>
      <c r="C762" s="87">
        <f t="shared" ref="C762:I762" si="702">(C497*C232)/SUMPRODUCT(C$12:C$270,C$277:C$535)</f>
        <v>5.3647492447487398E-6</v>
      </c>
      <c r="D762" s="87">
        <f t="shared" si="702"/>
        <v>5.3419635664567253E-6</v>
      </c>
      <c r="E762" s="87">
        <f t="shared" si="702"/>
        <v>5.3679429896794075E-6</v>
      </c>
      <c r="F762" s="87">
        <f t="shared" si="702"/>
        <v>5.4301497000939082E-6</v>
      </c>
      <c r="G762" s="87">
        <f t="shared" si="702"/>
        <v>5.46209287479404E-6</v>
      </c>
      <c r="H762" s="87">
        <f t="shared" si="702"/>
        <v>5.5641836984569463E-6</v>
      </c>
      <c r="I762" s="88">
        <f t="shared" si="702"/>
        <v>6.003421102665361E-6</v>
      </c>
    </row>
    <row r="763" spans="1:9" s="5" customFormat="1" ht="15" customHeight="1" x14ac:dyDescent="0.25">
      <c r="A763" s="46" t="str">
        <f t="shared" ref="A763:B763" si="703">A498</f>
        <v>O14_Doñinos de Salamanca</v>
      </c>
      <c r="B763" s="4" t="str">
        <f t="shared" si="703"/>
        <v>Salida Nacional / National exit</v>
      </c>
      <c r="C763" s="87">
        <f t="shared" ref="C763:I763" si="704">(C498*C233)/SUMPRODUCT(C$12:C$270,C$277:C$535)</f>
        <v>4.7753746108490256E-3</v>
      </c>
      <c r="D763" s="87">
        <f t="shared" si="704"/>
        <v>4.7962166171147307E-3</v>
      </c>
      <c r="E763" s="87">
        <f t="shared" si="704"/>
        <v>4.8729956684539031E-3</v>
      </c>
      <c r="F763" s="87">
        <f t="shared" si="704"/>
        <v>4.981856069981863E-3</v>
      </c>
      <c r="G763" s="87">
        <f t="shared" si="704"/>
        <v>5.063121934434099E-3</v>
      </c>
      <c r="H763" s="87">
        <f t="shared" si="704"/>
        <v>5.2103991767757218E-3</v>
      </c>
      <c r="I763" s="88">
        <f t="shared" si="704"/>
        <v>5.6803101495036985E-3</v>
      </c>
    </row>
    <row r="764" spans="1:9" s="5" customFormat="1" ht="15" customHeight="1" x14ac:dyDescent="0.25">
      <c r="A764" s="46" t="str">
        <f t="shared" ref="A764:B764" si="705">A499</f>
        <v>O14A_Barbadillo</v>
      </c>
      <c r="B764" s="4" t="str">
        <f t="shared" si="705"/>
        <v>Salida Nacional / National exit</v>
      </c>
      <c r="C764" s="87">
        <f t="shared" ref="C764:I764" si="706">(C499*C234)/SUMPRODUCT(C$12:C$270,C$277:C$535)</f>
        <v>1.5875627816386601E-4</v>
      </c>
      <c r="D764" s="87">
        <f t="shared" si="706"/>
        <v>1.6196727296077402E-4</v>
      </c>
      <c r="E764" s="87">
        <f t="shared" si="706"/>
        <v>1.6763042591950582E-4</v>
      </c>
      <c r="F764" s="87">
        <f t="shared" si="706"/>
        <v>1.7406570391891266E-4</v>
      </c>
      <c r="G764" s="87">
        <f t="shared" si="706"/>
        <v>1.7923275994493931E-4</v>
      </c>
      <c r="H764" s="87">
        <f t="shared" si="706"/>
        <v>1.8642840133334336E-4</v>
      </c>
      <c r="I764" s="88">
        <f t="shared" si="706"/>
        <v>2.0501023838512288E-4</v>
      </c>
    </row>
    <row r="765" spans="1:9" s="5" customFormat="1" ht="15" customHeight="1" x14ac:dyDescent="0.25">
      <c r="A765" s="46" t="str">
        <f t="shared" ref="A765:B765" si="707">A500</f>
        <v>O16_Monleon</v>
      </c>
      <c r="B765" s="4" t="str">
        <f t="shared" si="707"/>
        <v>Salida Nacional / National exit</v>
      </c>
      <c r="C765" s="87">
        <f t="shared" ref="C765:I765" si="708">(C500*C235)/SUMPRODUCT(C$12:C$270,C$277:C$535)</f>
        <v>2.4846568636007355E-4</v>
      </c>
      <c r="D765" s="87">
        <f t="shared" si="708"/>
        <v>2.4767384096115885E-4</v>
      </c>
      <c r="E765" s="87">
        <f t="shared" si="708"/>
        <v>2.4923330867613079E-4</v>
      </c>
      <c r="F765" s="87">
        <f t="shared" si="708"/>
        <v>2.5242446406758331E-4</v>
      </c>
      <c r="G765" s="87">
        <f t="shared" si="708"/>
        <v>2.5412769362730142E-4</v>
      </c>
      <c r="H765" s="87">
        <f t="shared" si="708"/>
        <v>2.5904018857433506E-4</v>
      </c>
      <c r="I765" s="88">
        <f t="shared" si="708"/>
        <v>2.79617307742138E-4</v>
      </c>
    </row>
    <row r="766" spans="1:9" s="5" customFormat="1" ht="15" customHeight="1" x14ac:dyDescent="0.25">
      <c r="A766" s="46" t="str">
        <f t="shared" ref="A766:B766" si="709">A501</f>
        <v>O17_Valdehijaderos</v>
      </c>
      <c r="B766" s="4" t="str">
        <f t="shared" si="709"/>
        <v>Salida Nacional / National exit</v>
      </c>
      <c r="C766" s="87">
        <f t="shared" ref="C766:I766" si="710">(C501*C236)/SUMPRODUCT(C$12:C$270,C$277:C$535)</f>
        <v>2.0983564005730654E-4</v>
      </c>
      <c r="D766" s="87">
        <f t="shared" si="710"/>
        <v>2.1085295379056625E-4</v>
      </c>
      <c r="E766" s="87">
        <f t="shared" si="710"/>
        <v>2.1429510263096016E-4</v>
      </c>
      <c r="F766" s="87">
        <f t="shared" si="710"/>
        <v>2.1898573801901964E-4</v>
      </c>
      <c r="G766" s="87">
        <f t="shared" si="710"/>
        <v>2.2225742821624188E-4</v>
      </c>
      <c r="H766" s="87">
        <f t="shared" si="710"/>
        <v>2.2821808804057489E-4</v>
      </c>
      <c r="I766" s="88">
        <f t="shared" si="710"/>
        <v>2.4801860722348067E-4</v>
      </c>
    </row>
    <row r="767" spans="1:9" s="5" customFormat="1" ht="15" customHeight="1" x14ac:dyDescent="0.25">
      <c r="A767" s="46" t="str">
        <f t="shared" ref="A767:B767" si="711">A502</f>
        <v>O19_Plasencia</v>
      </c>
      <c r="B767" s="4" t="str">
        <f t="shared" si="711"/>
        <v>Salida Nacional / National exit</v>
      </c>
      <c r="C767" s="87">
        <f t="shared" ref="C767:I767" si="712">(C502*C237)/SUMPRODUCT(C$12:C$270,C$277:C$535)</f>
        <v>2.0340071217849544E-4</v>
      </c>
      <c r="D767" s="87">
        <f t="shared" si="712"/>
        <v>2.0242229275572971E-4</v>
      </c>
      <c r="E767" s="87">
        <f t="shared" si="712"/>
        <v>2.0328848657156395E-4</v>
      </c>
      <c r="F767" s="87">
        <f t="shared" si="712"/>
        <v>2.0547377950479889E-4</v>
      </c>
      <c r="G767" s="87">
        <f t="shared" si="712"/>
        <v>2.0659793841266093E-4</v>
      </c>
      <c r="H767" s="87">
        <f t="shared" si="712"/>
        <v>2.1037270571049239E-4</v>
      </c>
      <c r="I767" s="88">
        <f t="shared" si="712"/>
        <v>2.268335503839591E-4</v>
      </c>
    </row>
    <row r="768" spans="1:9" s="5" customFormat="1" ht="15" customHeight="1" x14ac:dyDescent="0.25">
      <c r="A768" s="46" t="str">
        <f t="shared" ref="A768:B768" si="713">A503</f>
        <v>O22_Caceres</v>
      </c>
      <c r="B768" s="4" t="str">
        <f t="shared" si="713"/>
        <v>Salida Nacional / National exit</v>
      </c>
      <c r="C768" s="87">
        <f t="shared" ref="C768:I768" si="714">(C503*C238)/SUMPRODUCT(C$12:C$270,C$277:C$535)</f>
        <v>4.5212904257670058E-4</v>
      </c>
      <c r="D768" s="87">
        <f t="shared" si="714"/>
        <v>4.4899035653623068E-4</v>
      </c>
      <c r="E768" s="87">
        <f t="shared" si="714"/>
        <v>4.4967379143962959E-4</v>
      </c>
      <c r="F768" s="87">
        <f t="shared" si="714"/>
        <v>4.5317274022131204E-4</v>
      </c>
      <c r="G768" s="87">
        <f t="shared" si="714"/>
        <v>4.5532847187501531E-4</v>
      </c>
      <c r="H768" s="87">
        <f t="shared" si="714"/>
        <v>4.6359946008221357E-4</v>
      </c>
      <c r="I768" s="88">
        <f t="shared" si="714"/>
        <v>4.9972891341680602E-4</v>
      </c>
    </row>
    <row r="769" spans="1:9" s="5" customFormat="1" ht="15" customHeight="1" x14ac:dyDescent="0.25">
      <c r="A769" s="46" t="str">
        <f t="shared" ref="A769:B769" si="715">A504</f>
        <v>O24_Merida</v>
      </c>
      <c r="B769" s="4" t="str">
        <f t="shared" si="715"/>
        <v>Salida Nacional / National exit</v>
      </c>
      <c r="C769" s="87">
        <f t="shared" ref="C769:I769" si="716">(C504*C239)/SUMPRODUCT(C$12:C$270,C$277:C$535)</f>
        <v>1.9878291956271139E-3</v>
      </c>
      <c r="D769" s="87">
        <f t="shared" si="716"/>
        <v>2.0081348699919478E-3</v>
      </c>
      <c r="E769" s="87">
        <f t="shared" si="716"/>
        <v>2.0533678794849453E-3</v>
      </c>
      <c r="F769" s="87">
        <f t="shared" si="716"/>
        <v>2.1072341192818066E-3</v>
      </c>
      <c r="G769" s="87">
        <f t="shared" si="716"/>
        <v>2.1558004149835096E-3</v>
      </c>
      <c r="H769" s="87">
        <f t="shared" si="716"/>
        <v>2.2318747187880729E-3</v>
      </c>
      <c r="I769" s="88">
        <f t="shared" si="716"/>
        <v>2.4426212351865663E-3</v>
      </c>
    </row>
    <row r="770" spans="1:9" s="5" customFormat="1" ht="15" customHeight="1" x14ac:dyDescent="0.25">
      <c r="A770" s="46" t="str">
        <f t="shared" ref="A770:B770" si="717">A505</f>
        <v>P01_Toro</v>
      </c>
      <c r="B770" s="4" t="str">
        <f t="shared" si="717"/>
        <v>Salida Nacional / National exit</v>
      </c>
      <c r="C770" s="87">
        <f t="shared" ref="C770:I770" si="718">(C505*C240)/SUMPRODUCT(C$12:C$270,C$277:C$535)</f>
        <v>7.415659871491849E-4</v>
      </c>
      <c r="D770" s="87">
        <f t="shared" si="718"/>
        <v>7.5490501350874561E-4</v>
      </c>
      <c r="E770" s="87">
        <f t="shared" si="718"/>
        <v>7.7913611309468199E-4</v>
      </c>
      <c r="F770" s="87">
        <f t="shared" si="718"/>
        <v>8.0717896293985489E-4</v>
      </c>
      <c r="G770" s="87">
        <f t="shared" si="718"/>
        <v>8.296356522106928E-4</v>
      </c>
      <c r="H770" s="87">
        <f t="shared" si="718"/>
        <v>8.6169216121324301E-4</v>
      </c>
      <c r="I770" s="88">
        <f t="shared" si="718"/>
        <v>9.4642056562569505E-4</v>
      </c>
    </row>
    <row r="771" spans="1:9" s="5" customFormat="1" ht="15" customHeight="1" x14ac:dyDescent="0.25">
      <c r="A771" s="46" t="str">
        <f t="shared" ref="A771:B771" si="719">A506</f>
        <v>P03_Tordesillas</v>
      </c>
      <c r="B771" s="4" t="str">
        <f t="shared" si="719"/>
        <v>Salida Nacional / National exit</v>
      </c>
      <c r="C771" s="87">
        <f t="shared" ref="C771:I771" si="720">(C506*C241)/SUMPRODUCT(C$12:C$270,C$277:C$535)</f>
        <v>1.1448948615586619E-2</v>
      </c>
      <c r="D771" s="87">
        <f t="shared" si="720"/>
        <v>1.1490695818847268E-2</v>
      </c>
      <c r="E771" s="87">
        <f t="shared" si="720"/>
        <v>1.1662466568516064E-2</v>
      </c>
      <c r="F771" s="87">
        <f t="shared" si="720"/>
        <v>1.1914965006193707E-2</v>
      </c>
      <c r="G771" s="87">
        <f t="shared" si="720"/>
        <v>1.2105444652214773E-2</v>
      </c>
      <c r="H771" s="87">
        <f t="shared" si="720"/>
        <v>1.2457502613704426E-2</v>
      </c>
      <c r="I771" s="88">
        <f t="shared" si="720"/>
        <v>1.3584091244425609E-2</v>
      </c>
    </row>
    <row r="772" spans="1:9" s="5" customFormat="1" ht="15" customHeight="1" x14ac:dyDescent="0.25">
      <c r="A772" s="46" t="str">
        <f t="shared" ref="A772:B772" si="721">A507</f>
        <v>P04_Boecillo</v>
      </c>
      <c r="B772" s="4" t="str">
        <f t="shared" si="721"/>
        <v>Salida Nacional / National exit</v>
      </c>
      <c r="C772" s="87">
        <f t="shared" ref="C772:I772" si="722">(C507*C242)/SUMPRODUCT(C$12:C$270,C$277:C$535)</f>
        <v>2.5399281345618542E-3</v>
      </c>
      <c r="D772" s="87">
        <f t="shared" si="722"/>
        <v>2.5609805594347403E-3</v>
      </c>
      <c r="E772" s="87">
        <f t="shared" si="722"/>
        <v>2.6142773186417817E-3</v>
      </c>
      <c r="F772" s="87">
        <f t="shared" si="722"/>
        <v>2.6853649715310531E-3</v>
      </c>
      <c r="G772" s="87">
        <f t="shared" si="722"/>
        <v>2.7420153449252581E-3</v>
      </c>
      <c r="H772" s="87">
        <f t="shared" si="722"/>
        <v>2.8353866962250178E-3</v>
      </c>
      <c r="I772" s="88">
        <f t="shared" si="722"/>
        <v>3.1067985097594725E-3</v>
      </c>
    </row>
    <row r="773" spans="1:9" s="5" customFormat="1" ht="15" customHeight="1" x14ac:dyDescent="0.25">
      <c r="A773" s="46" t="str">
        <f t="shared" ref="A773:B773" si="723">A508</f>
        <v>P04A_La Parrilla</v>
      </c>
      <c r="B773" s="4" t="str">
        <f t="shared" si="723"/>
        <v>Salida Nacional / National exit</v>
      </c>
      <c r="C773" s="87">
        <f t="shared" ref="C773:I773" si="724">(C508*C243)/SUMPRODUCT(C$12:C$270,C$277:C$535)</f>
        <v>9.3105964018461599E-5</v>
      </c>
      <c r="D773" s="87">
        <f t="shared" si="724"/>
        <v>9.3331445079109681E-5</v>
      </c>
      <c r="E773" s="87">
        <f t="shared" si="724"/>
        <v>9.4537913288431541E-5</v>
      </c>
      <c r="F773" s="87">
        <f t="shared" si="724"/>
        <v>9.6342319035296696E-5</v>
      </c>
      <c r="G773" s="87">
        <f t="shared" si="724"/>
        <v>9.752152621696596E-5</v>
      </c>
      <c r="H773" s="87">
        <f t="shared" si="724"/>
        <v>9.9893017767247784E-5</v>
      </c>
      <c r="I773" s="88">
        <f t="shared" si="724"/>
        <v>1.08303677943823E-4</v>
      </c>
    </row>
    <row r="774" spans="1:9" s="5" customFormat="1" ht="15" customHeight="1" x14ac:dyDescent="0.25">
      <c r="A774" s="46" t="str">
        <f t="shared" ref="A774:B774" si="725">A509</f>
        <v>P06_Peñafiel</v>
      </c>
      <c r="B774" s="4" t="str">
        <f t="shared" si="725"/>
        <v>Salida Nacional / National exit</v>
      </c>
      <c r="C774" s="87">
        <f t="shared" ref="C774:I774" si="726">(C509*C244)/SUMPRODUCT(C$12:C$270,C$277:C$535)</f>
        <v>8.2914208520202095E-5</v>
      </c>
      <c r="D774" s="87">
        <f t="shared" si="726"/>
        <v>8.3407412920728435E-5</v>
      </c>
      <c r="E774" s="87">
        <f t="shared" si="726"/>
        <v>8.484318359986498E-5</v>
      </c>
      <c r="F774" s="87">
        <f t="shared" si="726"/>
        <v>8.6796416094402369E-5</v>
      </c>
      <c r="G774" s="87">
        <f t="shared" si="726"/>
        <v>8.8117531884174626E-5</v>
      </c>
      <c r="H774" s="87">
        <f t="shared" si="726"/>
        <v>9.0476597357147951E-5</v>
      </c>
      <c r="I774" s="88">
        <f t="shared" si="726"/>
        <v>9.829078303731268E-5</v>
      </c>
    </row>
    <row r="775" spans="1:9" s="5" customFormat="1" ht="15" customHeight="1" x14ac:dyDescent="0.25">
      <c r="A775" s="46" t="str">
        <f t="shared" ref="A775:B775" si="727">A510</f>
        <v>Q03B_Brihuega</v>
      </c>
      <c r="B775" s="4" t="str">
        <f t="shared" si="727"/>
        <v>Salida Nacional / National exit</v>
      </c>
      <c r="C775" s="87">
        <f t="shared" ref="C775:I775" si="728">(C510*C245)/SUMPRODUCT(C$12:C$270,C$277:C$535)</f>
        <v>7.5568880875449904E-6</v>
      </c>
      <c r="D775" s="87">
        <f t="shared" si="728"/>
        <v>7.4848416916018834E-6</v>
      </c>
      <c r="E775" s="87">
        <f t="shared" si="728"/>
        <v>7.4627698628956815E-6</v>
      </c>
      <c r="F775" s="87">
        <f t="shared" si="728"/>
        <v>7.4905241468912547E-6</v>
      </c>
      <c r="G775" s="87">
        <f t="shared" si="728"/>
        <v>7.5150342170706451E-6</v>
      </c>
      <c r="H775" s="87">
        <f t="shared" si="728"/>
        <v>7.6457019465387286E-6</v>
      </c>
      <c r="I775" s="88">
        <f t="shared" si="728"/>
        <v>8.2297830159021395E-6</v>
      </c>
    </row>
    <row r="776" spans="1:9" s="5" customFormat="1" ht="15" customHeight="1" x14ac:dyDescent="0.25">
      <c r="A776" s="46" t="str">
        <f t="shared" ref="A776:B776" si="729">A511</f>
        <v>Ribadeo</v>
      </c>
      <c r="B776" s="4" t="str">
        <f t="shared" si="729"/>
        <v>Salida Nacional / National exit</v>
      </c>
      <c r="C776" s="87">
        <f t="shared" ref="C776:I776" si="730">(C511*C246)/SUMPRODUCT(C$12:C$270,C$277:C$535)</f>
        <v>8.3414786860806622E-3</v>
      </c>
      <c r="D776" s="87">
        <f t="shared" si="730"/>
        <v>8.3538180226167096E-3</v>
      </c>
      <c r="E776" s="87">
        <f t="shared" si="730"/>
        <v>8.4732846590175222E-3</v>
      </c>
      <c r="F776" s="87">
        <f t="shared" si="730"/>
        <v>8.667756978543965E-3</v>
      </c>
      <c r="G776" s="87">
        <f t="shared" si="730"/>
        <v>8.8542547827292588E-3</v>
      </c>
      <c r="H776" s="87">
        <f t="shared" si="730"/>
        <v>9.1947662972456413E-3</v>
      </c>
      <c r="I776" s="88">
        <f t="shared" si="730"/>
        <v>1.0164299314356468E-2</v>
      </c>
    </row>
    <row r="777" spans="1:9" s="5" customFormat="1" ht="15" customHeight="1" x14ac:dyDescent="0.25">
      <c r="A777" s="46" t="str">
        <f t="shared" ref="A777:B777" si="731">A512</f>
        <v>RibaRojaTuria</v>
      </c>
      <c r="B777" s="4" t="str">
        <f t="shared" si="731"/>
        <v>Salida Nacional / National exit</v>
      </c>
      <c r="C777" s="87">
        <f t="shared" ref="C777:I777" si="732">(C512*C247)/SUMPRODUCT(C$12:C$270,C$277:C$535)</f>
        <v>8.3550705152695137E-3</v>
      </c>
      <c r="D777" s="87">
        <f t="shared" si="732"/>
        <v>8.1997499290117123E-3</v>
      </c>
      <c r="E777" s="87">
        <f t="shared" si="732"/>
        <v>8.0974644321004201E-3</v>
      </c>
      <c r="F777" s="87">
        <f t="shared" si="732"/>
        <v>8.0436912629897276E-3</v>
      </c>
      <c r="G777" s="87">
        <f t="shared" si="732"/>
        <v>8.1445617646296216E-3</v>
      </c>
      <c r="H777" s="87">
        <f t="shared" si="732"/>
        <v>8.4391153007295928E-3</v>
      </c>
      <c r="I777" s="88">
        <f t="shared" si="732"/>
        <v>9.3242934073178643E-3</v>
      </c>
    </row>
    <row r="778" spans="1:9" s="5" customFormat="1" ht="15" customHeight="1" x14ac:dyDescent="0.25">
      <c r="A778" s="46" t="str">
        <f t="shared" ref="A778:B778" si="733">A513</f>
        <v>Sant Adria del Besos</v>
      </c>
      <c r="B778" s="4" t="str">
        <f t="shared" si="733"/>
        <v>Salida Nacional / National exit</v>
      </c>
      <c r="C778" s="87">
        <f t="shared" ref="C778:I778" si="734">(C513*C248)/SUMPRODUCT(C$12:C$270,C$277:C$535)</f>
        <v>3.1867952276645975E-2</v>
      </c>
      <c r="D778" s="87">
        <f t="shared" si="734"/>
        <v>3.0644756542963829E-2</v>
      </c>
      <c r="E778" s="87">
        <f t="shared" si="734"/>
        <v>2.9699145680640283E-2</v>
      </c>
      <c r="F778" s="87">
        <f t="shared" si="734"/>
        <v>2.8702122090033869E-2</v>
      </c>
      <c r="G778" s="87">
        <f t="shared" si="734"/>
        <v>2.685229575578707E-2</v>
      </c>
      <c r="H778" s="87">
        <f t="shared" si="734"/>
        <v>2.3756829079633938E-2</v>
      </c>
      <c r="I778" s="88">
        <f t="shared" si="734"/>
        <v>1.5229410569068251E-2</v>
      </c>
    </row>
    <row r="779" spans="1:9" s="5" customFormat="1" ht="15" customHeight="1" x14ac:dyDescent="0.25">
      <c r="A779" s="46" t="str">
        <f t="shared" ref="A779:B779" si="735">A514</f>
        <v>Sto.Tome</v>
      </c>
      <c r="B779" s="4" t="str">
        <f t="shared" si="735"/>
        <v>Salida Nacional / National exit</v>
      </c>
      <c r="C779" s="87">
        <f t="shared" ref="C779:I779" si="736">(C514*C249)/SUMPRODUCT(C$12:C$270,C$277:C$535)</f>
        <v>2.3419802035885024E-3</v>
      </c>
      <c r="D779" s="87">
        <f t="shared" si="736"/>
        <v>2.3518887721234619E-3</v>
      </c>
      <c r="E779" s="87">
        <f t="shared" si="736"/>
        <v>2.3867399104964921E-3</v>
      </c>
      <c r="F779" s="87">
        <f t="shared" si="736"/>
        <v>2.4357030689671367E-3</v>
      </c>
      <c r="G779" s="87">
        <f t="shared" si="736"/>
        <v>2.4707783616443484E-3</v>
      </c>
      <c r="H779" s="87">
        <f t="shared" si="736"/>
        <v>2.5358390992536407E-3</v>
      </c>
      <c r="I779" s="88">
        <f t="shared" si="736"/>
        <v>2.7526853016110854E-3</v>
      </c>
    </row>
    <row r="780" spans="1:9" s="5" customFormat="1" ht="15" customHeight="1" x14ac:dyDescent="0.25">
      <c r="A780" s="46" t="str">
        <f t="shared" ref="A780:B780" si="737">A515</f>
        <v>Torrejón de Velasco</v>
      </c>
      <c r="B780" s="4" t="str">
        <f t="shared" si="737"/>
        <v>Salida Nacional / National exit</v>
      </c>
      <c r="C780" s="87">
        <f t="shared" ref="C780:I780" si="738">(C515*C250)/SUMPRODUCT(C$12:C$270,C$277:C$535)</f>
        <v>7.9336576119271515E-3</v>
      </c>
      <c r="D780" s="87">
        <f t="shared" si="738"/>
        <v>7.8864365341478129E-3</v>
      </c>
      <c r="E780" s="87">
        <f t="shared" si="738"/>
        <v>7.9014134229045008E-3</v>
      </c>
      <c r="F780" s="87">
        <f t="shared" si="738"/>
        <v>7.9645974589219112E-3</v>
      </c>
      <c r="G780" s="87">
        <f t="shared" si="738"/>
        <v>8.0228331565728901E-3</v>
      </c>
      <c r="H780" s="87">
        <f t="shared" si="738"/>
        <v>8.1927203507663575E-3</v>
      </c>
      <c r="I780" s="88">
        <f t="shared" si="738"/>
        <v>8.8500766149281641E-3</v>
      </c>
    </row>
    <row r="781" spans="1:9" s="5" customFormat="1" ht="15" customHeight="1" x14ac:dyDescent="0.25">
      <c r="A781" s="46" t="str">
        <f t="shared" ref="A781:B781" si="739">A516</f>
        <v>Totana15.31.3A</v>
      </c>
      <c r="B781" s="4" t="str">
        <f t="shared" si="739"/>
        <v>Salida Nacional / National exit</v>
      </c>
      <c r="C781" s="87">
        <f t="shared" ref="C781:I781" si="740">(C516*C251)/SUMPRODUCT(C$12:C$270,C$277:C$535)</f>
        <v>3.9268155495070511E-3</v>
      </c>
      <c r="D781" s="87">
        <f t="shared" si="740"/>
        <v>3.8682689495678729E-3</v>
      </c>
      <c r="E781" s="87">
        <f t="shared" si="740"/>
        <v>3.8286494102779478E-3</v>
      </c>
      <c r="F781" s="87">
        <f t="shared" si="740"/>
        <v>3.8005712233248881E-3</v>
      </c>
      <c r="G781" s="87">
        <f t="shared" si="740"/>
        <v>3.8638007572709566E-3</v>
      </c>
      <c r="H781" s="87">
        <f t="shared" si="740"/>
        <v>4.0173584477858331E-3</v>
      </c>
      <c r="I781" s="88">
        <f t="shared" si="740"/>
        <v>4.4340813256052982E-3</v>
      </c>
    </row>
    <row r="782" spans="1:9" s="5" customFormat="1" ht="15" customHeight="1" x14ac:dyDescent="0.25">
      <c r="A782" s="46" t="str">
        <f t="shared" ref="A782:B782" si="741">A517</f>
        <v>ValvulaSansoain</v>
      </c>
      <c r="B782" s="4" t="str">
        <f t="shared" si="741"/>
        <v>Salida Nacional / National exit</v>
      </c>
      <c r="C782" s="87">
        <f t="shared" ref="C782:I782" si="742">(C517*C252)/SUMPRODUCT(C$12:C$270,C$277:C$535)</f>
        <v>1.543500643031245E-4</v>
      </c>
      <c r="D782" s="87">
        <f t="shared" si="742"/>
        <v>1.5642601820196821E-4</v>
      </c>
      <c r="E782" s="87">
        <f t="shared" si="742"/>
        <v>1.6059098516180942E-4</v>
      </c>
      <c r="F782" s="87">
        <f t="shared" si="742"/>
        <v>1.6571713795453277E-4</v>
      </c>
      <c r="G782" s="87">
        <f t="shared" si="742"/>
        <v>1.6961008136416226E-4</v>
      </c>
      <c r="H782" s="87">
        <f t="shared" si="742"/>
        <v>1.7554785282821472E-4</v>
      </c>
      <c r="I782" s="88">
        <f t="shared" si="742"/>
        <v>1.9237953727380941E-4</v>
      </c>
    </row>
    <row r="783" spans="1:9" s="5" customFormat="1" ht="15" customHeight="1" x14ac:dyDescent="0.25">
      <c r="A783" s="46" t="str">
        <f t="shared" ref="A783:B783" si="743">A518</f>
        <v>Villamayor</v>
      </c>
      <c r="B783" s="4" t="str">
        <f t="shared" si="743"/>
        <v>Salida Nacional / National exit</v>
      </c>
      <c r="C783" s="87">
        <f t="shared" ref="C783:I783" si="744">(C518*C253)/SUMPRODUCT(C$12:C$270,C$277:C$535)</f>
        <v>2.3131656193648249E-3</v>
      </c>
      <c r="D783" s="87">
        <f t="shared" si="744"/>
        <v>2.3361348473428388E-3</v>
      </c>
      <c r="E783" s="87">
        <f t="shared" si="744"/>
        <v>2.3884080129768816E-3</v>
      </c>
      <c r="F783" s="87">
        <f t="shared" si="744"/>
        <v>2.4556153614460536E-3</v>
      </c>
      <c r="G783" s="87">
        <f t="shared" si="744"/>
        <v>2.4996698365697362E-3</v>
      </c>
      <c r="H783" s="87">
        <f t="shared" si="744"/>
        <v>2.5717321172220252E-3</v>
      </c>
      <c r="I783" s="88">
        <f t="shared" si="744"/>
        <v>2.8002162181052629E-3</v>
      </c>
    </row>
    <row r="784" spans="1:9" s="5" customFormat="1" ht="15" customHeight="1" x14ac:dyDescent="0.25">
      <c r="A784" s="46" t="str">
        <f t="shared" ref="A784:B784" si="745">A519</f>
        <v>Villareal Norte</v>
      </c>
      <c r="B784" s="4" t="str">
        <f t="shared" si="745"/>
        <v>Salida Nacional / National exit</v>
      </c>
      <c r="C784" s="87">
        <f t="shared" ref="C784:I784" si="746">(C519*C254)/SUMPRODUCT(C$12:C$270,C$277:C$535)</f>
        <v>0</v>
      </c>
      <c r="D784" s="87">
        <f t="shared" si="746"/>
        <v>0</v>
      </c>
      <c r="E784" s="87">
        <f t="shared" si="746"/>
        <v>0</v>
      </c>
      <c r="F784" s="87">
        <f t="shared" si="746"/>
        <v>0</v>
      </c>
      <c r="G784" s="87">
        <f t="shared" si="746"/>
        <v>0</v>
      </c>
      <c r="H784" s="87">
        <f t="shared" si="746"/>
        <v>0</v>
      </c>
      <c r="I784" s="88">
        <f t="shared" si="746"/>
        <v>0</v>
      </c>
    </row>
    <row r="785" spans="1:9" s="5" customFormat="1" ht="15" customHeight="1" x14ac:dyDescent="0.25">
      <c r="A785" s="46" t="str">
        <f t="shared" ref="A785:B785" si="747">A520</f>
        <v>Villareal2</v>
      </c>
      <c r="B785" s="4" t="str">
        <f t="shared" si="747"/>
        <v>Salida Nacional / National exit</v>
      </c>
      <c r="C785" s="87">
        <f t="shared" ref="C785:I785" si="748">(C520*C255)/SUMPRODUCT(C$12:C$270,C$277:C$535)</f>
        <v>1.3569332165736001E-2</v>
      </c>
      <c r="D785" s="87">
        <f t="shared" si="748"/>
        <v>1.3056743107327302E-2</v>
      </c>
      <c r="E785" s="87">
        <f t="shared" si="748"/>
        <v>1.2637343215419443E-2</v>
      </c>
      <c r="F785" s="87">
        <f t="shared" si="748"/>
        <v>1.2231224538692558E-2</v>
      </c>
      <c r="G785" s="87">
        <f t="shared" si="748"/>
        <v>1.1691023634925201E-2</v>
      </c>
      <c r="H785" s="87">
        <f t="shared" si="748"/>
        <v>1.0871506836011064E-2</v>
      </c>
      <c r="I785" s="88">
        <f t="shared" si="748"/>
        <v>8.6336050990003851E-3</v>
      </c>
    </row>
    <row r="786" spans="1:9" s="5" customFormat="1" ht="15" customHeight="1" x14ac:dyDescent="0.25">
      <c r="A786" s="46" t="str">
        <f t="shared" ref="A786:B786" si="749">A521</f>
        <v>Zarza del Tajo</v>
      </c>
      <c r="B786" s="4" t="str">
        <f t="shared" si="749"/>
        <v>Salida Nacional / National exit</v>
      </c>
      <c r="C786" s="87">
        <f t="shared" ref="C786:I786" si="750">(C521*C256)/SUMPRODUCT(C$12:C$270,C$277:C$535)</f>
        <v>1.4258649602341522E-3</v>
      </c>
      <c r="D786" s="87">
        <f t="shared" si="750"/>
        <v>1.4160565096385555E-3</v>
      </c>
      <c r="E786" s="87">
        <f t="shared" si="750"/>
        <v>1.4174538727606705E-3</v>
      </c>
      <c r="F786" s="87">
        <f t="shared" si="750"/>
        <v>1.4284272585407881E-3</v>
      </c>
      <c r="G786" s="87">
        <f t="shared" si="750"/>
        <v>1.4452175795447932E-3</v>
      </c>
      <c r="H786" s="87">
        <f t="shared" si="750"/>
        <v>1.4857453441468175E-3</v>
      </c>
      <c r="I786" s="88">
        <f t="shared" si="750"/>
        <v>1.6180634825547619E-3</v>
      </c>
    </row>
    <row r="787" spans="1:9" s="5" customFormat="1" ht="15" customHeight="1" x14ac:dyDescent="0.25">
      <c r="A787" s="46" t="str">
        <f t="shared" ref="A787:B787" si="751">A522</f>
        <v>PR Barcelona</v>
      </c>
      <c r="B787" s="4" t="str">
        <f t="shared" si="751"/>
        <v>Planta GNL / LNG Plant</v>
      </c>
      <c r="C787" s="87">
        <f t="shared" ref="C787:I787" si="752">(C522*C257)/SUMPRODUCT(C$12:C$270,C$277:C$535)</f>
        <v>0</v>
      </c>
      <c r="D787" s="87">
        <f t="shared" si="752"/>
        <v>0</v>
      </c>
      <c r="E787" s="87">
        <f t="shared" si="752"/>
        <v>0</v>
      </c>
      <c r="F787" s="87">
        <f t="shared" si="752"/>
        <v>0</v>
      </c>
      <c r="G787" s="87">
        <f t="shared" si="752"/>
        <v>0</v>
      </c>
      <c r="H787" s="87">
        <f t="shared" si="752"/>
        <v>0</v>
      </c>
      <c r="I787" s="88">
        <f t="shared" si="752"/>
        <v>0</v>
      </c>
    </row>
    <row r="788" spans="1:9" s="5" customFormat="1" ht="15" customHeight="1" x14ac:dyDescent="0.25">
      <c r="A788" s="46" t="str">
        <f t="shared" ref="A788:B788" si="753">A523</f>
        <v>PR Cartagena</v>
      </c>
      <c r="B788" s="4" t="str">
        <f t="shared" si="753"/>
        <v>Planta GNL / LNG Plant</v>
      </c>
      <c r="C788" s="87">
        <f t="shared" ref="C788:I788" si="754">(C523*C258)/SUMPRODUCT(C$12:C$270,C$277:C$535)</f>
        <v>0</v>
      </c>
      <c r="D788" s="87">
        <f t="shared" si="754"/>
        <v>0</v>
      </c>
      <c r="E788" s="87">
        <f t="shared" si="754"/>
        <v>0</v>
      </c>
      <c r="F788" s="87">
        <f t="shared" si="754"/>
        <v>0</v>
      </c>
      <c r="G788" s="87">
        <f t="shared" si="754"/>
        <v>0</v>
      </c>
      <c r="H788" s="87">
        <f t="shared" si="754"/>
        <v>0</v>
      </c>
      <c r="I788" s="88">
        <f t="shared" si="754"/>
        <v>0</v>
      </c>
    </row>
    <row r="789" spans="1:9" s="5" customFormat="1" ht="15" customHeight="1" x14ac:dyDescent="0.25">
      <c r="A789" s="46" t="str">
        <f t="shared" ref="A789:B789" si="755">A524</f>
        <v>PR Huelva</v>
      </c>
      <c r="B789" s="4" t="str">
        <f t="shared" si="755"/>
        <v>Planta GNL / LNG Plant</v>
      </c>
      <c r="C789" s="87">
        <f t="shared" ref="C789:I789" si="756">(C524*C259)/SUMPRODUCT(C$12:C$270,C$277:C$535)</f>
        <v>0</v>
      </c>
      <c r="D789" s="87">
        <f t="shared" si="756"/>
        <v>0</v>
      </c>
      <c r="E789" s="87">
        <f t="shared" si="756"/>
        <v>0</v>
      </c>
      <c r="F789" s="87">
        <f t="shared" si="756"/>
        <v>0</v>
      </c>
      <c r="G789" s="87">
        <f t="shared" si="756"/>
        <v>0</v>
      </c>
      <c r="H789" s="87">
        <f t="shared" si="756"/>
        <v>0</v>
      </c>
      <c r="I789" s="88">
        <f t="shared" si="756"/>
        <v>0</v>
      </c>
    </row>
    <row r="790" spans="1:9" s="5" customFormat="1" ht="15" customHeight="1" x14ac:dyDescent="0.25">
      <c r="A790" s="46" t="str">
        <f t="shared" ref="A790:B790" si="757">A525</f>
        <v>PR Bilbao</v>
      </c>
      <c r="B790" s="4" t="str">
        <f t="shared" si="757"/>
        <v>Planta GNL / LNG Plant</v>
      </c>
      <c r="C790" s="87">
        <f t="shared" ref="C790:I790" si="758">(C525*C260)/SUMPRODUCT(C$12:C$270,C$277:C$535)</f>
        <v>0</v>
      </c>
      <c r="D790" s="87">
        <f t="shared" si="758"/>
        <v>0</v>
      </c>
      <c r="E790" s="87">
        <f t="shared" si="758"/>
        <v>0</v>
      </c>
      <c r="F790" s="87">
        <f t="shared" si="758"/>
        <v>0</v>
      </c>
      <c r="G790" s="87">
        <f t="shared" si="758"/>
        <v>0</v>
      </c>
      <c r="H790" s="87">
        <f t="shared" si="758"/>
        <v>0</v>
      </c>
      <c r="I790" s="88">
        <f t="shared" si="758"/>
        <v>0</v>
      </c>
    </row>
    <row r="791" spans="1:9" s="5" customFormat="1" ht="15" customHeight="1" x14ac:dyDescent="0.25">
      <c r="A791" s="46" t="str">
        <f t="shared" ref="A791:B791" si="759">A526</f>
        <v>PR Sagunto</v>
      </c>
      <c r="B791" s="4" t="str">
        <f t="shared" si="759"/>
        <v>Planta GNL / LNG Plant</v>
      </c>
      <c r="C791" s="87">
        <f t="shared" ref="C791:I791" si="760">(C526*C261)/SUMPRODUCT(C$12:C$270,C$277:C$535)</f>
        <v>0</v>
      </c>
      <c r="D791" s="87">
        <f t="shared" si="760"/>
        <v>0</v>
      </c>
      <c r="E791" s="87">
        <f t="shared" si="760"/>
        <v>0</v>
      </c>
      <c r="F791" s="87">
        <f t="shared" si="760"/>
        <v>0</v>
      </c>
      <c r="G791" s="87">
        <f t="shared" si="760"/>
        <v>0</v>
      </c>
      <c r="H791" s="87">
        <f t="shared" si="760"/>
        <v>0</v>
      </c>
      <c r="I791" s="88">
        <f t="shared" si="760"/>
        <v>0</v>
      </c>
    </row>
    <row r="792" spans="1:9" s="5" customFormat="1" ht="15" customHeight="1" x14ac:dyDescent="0.25">
      <c r="A792" s="46" t="str">
        <f t="shared" ref="A792:B792" si="761">A527</f>
        <v>PR Mugardos</v>
      </c>
      <c r="B792" s="4" t="str">
        <f t="shared" si="761"/>
        <v>Planta GNL / LNG Plant</v>
      </c>
      <c r="C792" s="87">
        <f t="shared" ref="C792:I792" si="762">(C527*C262)/SUMPRODUCT(C$12:C$270,C$277:C$535)</f>
        <v>0</v>
      </c>
      <c r="D792" s="87">
        <f t="shared" si="762"/>
        <v>0</v>
      </c>
      <c r="E792" s="87">
        <f t="shared" si="762"/>
        <v>0</v>
      </c>
      <c r="F792" s="87">
        <f t="shared" si="762"/>
        <v>0</v>
      </c>
      <c r="G792" s="87">
        <f t="shared" si="762"/>
        <v>0</v>
      </c>
      <c r="H792" s="87">
        <f t="shared" si="762"/>
        <v>0</v>
      </c>
      <c r="I792" s="88">
        <f t="shared" si="762"/>
        <v>0</v>
      </c>
    </row>
    <row r="793" spans="1:9" s="5" customFormat="1" ht="15" customHeight="1" x14ac:dyDescent="0.25">
      <c r="A793" s="46" t="str">
        <f t="shared" ref="A793:B793" si="763">A528</f>
        <v>Irún</v>
      </c>
      <c r="B793" s="4" t="str">
        <f t="shared" si="763"/>
        <v>VIP Pirineos</v>
      </c>
      <c r="C793" s="87">
        <f t="shared" ref="C793:I793" si="764">(C528*C263)/SUMPRODUCT(C$12:C$270,C$277:C$535)</f>
        <v>1.9975880674021267E-2</v>
      </c>
      <c r="D793" s="87">
        <f t="shared" si="764"/>
        <v>1.9759026678746166E-2</v>
      </c>
      <c r="E793" s="87">
        <f t="shared" si="764"/>
        <v>2.0202401307680522E-2</v>
      </c>
      <c r="F793" s="87">
        <f t="shared" si="764"/>
        <v>2.0921748562647752E-2</v>
      </c>
      <c r="G793" s="87">
        <f t="shared" si="764"/>
        <v>2.1457919323149818E-2</v>
      </c>
      <c r="H793" s="87">
        <f t="shared" si="764"/>
        <v>2.2222999566439371E-2</v>
      </c>
      <c r="I793" s="88">
        <f t="shared" si="764"/>
        <v>2.4494796970998624E-2</v>
      </c>
    </row>
    <row r="794" spans="1:9" s="5" customFormat="1" ht="15" customHeight="1" x14ac:dyDescent="0.25">
      <c r="A794" s="46" t="str">
        <f t="shared" ref="A794:B794" si="765">A529</f>
        <v>Larrau</v>
      </c>
      <c r="B794" s="4" t="str">
        <f t="shared" si="765"/>
        <v>VIP Pirineos</v>
      </c>
      <c r="C794" s="87">
        <f t="shared" ref="C794:I794" si="766">(C529*C264)/SUMPRODUCT(C$12:C$270,C$277:C$535)</f>
        <v>5.3974972240628118E-2</v>
      </c>
      <c r="D794" s="87">
        <f t="shared" si="766"/>
        <v>5.3013537889116329E-2</v>
      </c>
      <c r="E794" s="87">
        <f t="shared" si="766"/>
        <v>5.3763403529042214E-2</v>
      </c>
      <c r="F794" s="87">
        <f t="shared" si="766"/>
        <v>5.5284049876050616E-2</v>
      </c>
      <c r="G794" s="87">
        <f t="shared" si="766"/>
        <v>5.6670919121960435E-2</v>
      </c>
      <c r="H794" s="87">
        <f t="shared" si="766"/>
        <v>5.886494388106954E-2</v>
      </c>
      <c r="I794" s="88">
        <f t="shared" si="766"/>
        <v>6.5291681433396642E-2</v>
      </c>
    </row>
    <row r="795" spans="1:9" s="5" customFormat="1" ht="15" customHeight="1" x14ac:dyDescent="0.25">
      <c r="A795" s="46" t="str">
        <f t="shared" ref="A795:B795" si="767">A530</f>
        <v>Badajoz</v>
      </c>
      <c r="B795" s="4" t="str">
        <f t="shared" si="767"/>
        <v>VIP Ibérico</v>
      </c>
      <c r="C795" s="87">
        <f t="shared" ref="C795:I795" si="768">(C530*C265)/SUMPRODUCT(C$12:C$270,C$277:C$535)</f>
        <v>5.8464776950763178E-3</v>
      </c>
      <c r="D795" s="87">
        <f t="shared" si="768"/>
        <v>1.3281736348400531E-2</v>
      </c>
      <c r="E795" s="87">
        <f t="shared" si="768"/>
        <v>1.2338268980826118E-2</v>
      </c>
      <c r="F795" s="87">
        <f t="shared" si="768"/>
        <v>8.6823900133978504E-3</v>
      </c>
      <c r="G795" s="87">
        <f t="shared" si="768"/>
        <v>9.1295743028908874E-3</v>
      </c>
      <c r="H795" s="87">
        <f t="shared" si="768"/>
        <v>1.1272418498352747E-2</v>
      </c>
      <c r="I795" s="88">
        <f t="shared" si="768"/>
        <v>1.3444079242020714E-2</v>
      </c>
    </row>
    <row r="796" spans="1:9" s="5" customFormat="1" ht="15" customHeight="1" x14ac:dyDescent="0.25">
      <c r="A796" s="46" t="str">
        <f t="shared" ref="A796:B796" si="769">A531</f>
        <v>Tuy</v>
      </c>
      <c r="B796" s="4" t="str">
        <f t="shared" si="769"/>
        <v>VIP Ibérico</v>
      </c>
      <c r="C796" s="87">
        <f t="shared" ref="C796:I796" si="770">(C531*C266)/SUMPRODUCT(C$12:C$270,C$277:C$535)</f>
        <v>6.5324730708753186E-4</v>
      </c>
      <c r="D796" s="87">
        <f t="shared" si="770"/>
        <v>1.4863975365225412E-3</v>
      </c>
      <c r="E796" s="87">
        <f t="shared" si="770"/>
        <v>1.3845983846079036E-3</v>
      </c>
      <c r="F796" s="87">
        <f t="shared" si="770"/>
        <v>9.7784869969082537E-4</v>
      </c>
      <c r="G796" s="87">
        <f t="shared" si="770"/>
        <v>1.029828723142785E-3</v>
      </c>
      <c r="H796" s="87">
        <f t="shared" si="770"/>
        <v>1.2739443014270172E-3</v>
      </c>
      <c r="I796" s="88">
        <f t="shared" si="770"/>
        <v>1.5256073072178896E-3</v>
      </c>
    </row>
    <row r="797" spans="1:9" s="5" customFormat="1" ht="15" customHeight="1" x14ac:dyDescent="0.25">
      <c r="A797" s="46" t="str">
        <f t="shared" ref="A797:B797" si="771">A532</f>
        <v>AASS Serrablo</v>
      </c>
      <c r="B797" s="4" t="str">
        <f t="shared" si="771"/>
        <v>AA.SS / Storage facilities</v>
      </c>
      <c r="C797" s="87">
        <f t="shared" ref="C797:I797" si="772">(C532*C267)/SUMPRODUCT(C$12:C$270,C$277:C$535)</f>
        <v>6.7952226078697563E-3</v>
      </c>
      <c r="D797" s="87">
        <f t="shared" si="772"/>
        <v>8.0598146020930666E-3</v>
      </c>
      <c r="E797" s="87">
        <f t="shared" si="772"/>
        <v>8.8294384245030822E-3</v>
      </c>
      <c r="F797" s="87">
        <f t="shared" si="772"/>
        <v>9.2243718918266892E-3</v>
      </c>
      <c r="G797" s="87">
        <f t="shared" si="772"/>
        <v>1.0351533377908211E-2</v>
      </c>
      <c r="H797" s="87">
        <f t="shared" si="772"/>
        <v>1.1071128069505404E-2</v>
      </c>
      <c r="I797" s="88">
        <f t="shared" si="772"/>
        <v>1.2289672797333447E-2</v>
      </c>
    </row>
    <row r="798" spans="1:9" s="5" customFormat="1" ht="15" customHeight="1" x14ac:dyDescent="0.25">
      <c r="A798" s="46" t="str">
        <f t="shared" ref="A798:B798" si="773">A533</f>
        <v>AASS Gaviota</v>
      </c>
      <c r="B798" s="4" t="str">
        <f t="shared" si="773"/>
        <v>AA.SS / Storage facilities</v>
      </c>
      <c r="C798" s="87">
        <f t="shared" ref="C798:I798" si="774">(C533*C268)/SUMPRODUCT(C$12:C$270,C$277:C$535)</f>
        <v>1.3736177737265728E-2</v>
      </c>
      <c r="D798" s="87">
        <f t="shared" si="774"/>
        <v>1.6541837952894323E-2</v>
      </c>
      <c r="E798" s="87">
        <f t="shared" si="774"/>
        <v>1.8466650955755663E-2</v>
      </c>
      <c r="F798" s="87">
        <f t="shared" si="774"/>
        <v>1.9641949191241497E-2</v>
      </c>
      <c r="G798" s="87">
        <f t="shared" si="774"/>
        <v>2.2111819177898916E-2</v>
      </c>
      <c r="H798" s="87">
        <f t="shared" si="774"/>
        <v>2.3582150177778174E-2</v>
      </c>
      <c r="I798" s="88">
        <f t="shared" si="774"/>
        <v>2.6025505585205673E-2</v>
      </c>
    </row>
    <row r="799" spans="1:9" s="5" customFormat="1" ht="15" customHeight="1" x14ac:dyDescent="0.25">
      <c r="A799" s="46" t="str">
        <f t="shared" ref="A799:B799" si="775">A534</f>
        <v>AASS Yela</v>
      </c>
      <c r="B799" s="4" t="str">
        <f t="shared" si="775"/>
        <v>AA.SS / Storage facilities</v>
      </c>
      <c r="C799" s="87">
        <f t="shared" ref="C799:I799" si="776">(C534*C269)/SUMPRODUCT(C$12:C$270,C$277:C$535)</f>
        <v>1.5195692345582874E-3</v>
      </c>
      <c r="D799" s="87">
        <f t="shared" si="776"/>
        <v>1.8072495642615118E-3</v>
      </c>
      <c r="E799" s="87">
        <f t="shared" si="776"/>
        <v>1.9815982314129589E-3</v>
      </c>
      <c r="F799" s="87">
        <f t="shared" si="776"/>
        <v>2.0697268789889515E-3</v>
      </c>
      <c r="G799" s="87">
        <f t="shared" si="776"/>
        <v>2.3172114901868655E-3</v>
      </c>
      <c r="H799" s="87">
        <f t="shared" si="776"/>
        <v>2.4652411816694282E-3</v>
      </c>
      <c r="I799" s="88">
        <f t="shared" si="776"/>
        <v>2.7066286778793178E-3</v>
      </c>
    </row>
    <row r="800" spans="1:9" s="5" customFormat="1" ht="15" customHeight="1" thickBot="1" x14ac:dyDescent="0.3">
      <c r="A800" s="46" t="str">
        <f t="shared" ref="A800:B800" si="777">A535</f>
        <v>Marismas</v>
      </c>
      <c r="B800" s="4" t="str">
        <f t="shared" si="777"/>
        <v>AA.SS / Storage facilities</v>
      </c>
      <c r="C800" s="87">
        <f t="shared" ref="C800:I800" si="778">(C535*C270)/SUMPRODUCT(C$12:C$270,C$277:C$535)</f>
        <v>2.1670215943237581E-3</v>
      </c>
      <c r="D800" s="87">
        <f t="shared" si="778"/>
        <v>2.5716555510929069E-3</v>
      </c>
      <c r="E800" s="87">
        <f t="shared" si="778"/>
        <v>2.8184407591007204E-3</v>
      </c>
      <c r="F800" s="87">
        <f t="shared" si="778"/>
        <v>2.9418738788360814E-3</v>
      </c>
      <c r="G800" s="87">
        <f t="shared" si="778"/>
        <v>3.2984405170176476E-3</v>
      </c>
      <c r="H800" s="87">
        <f t="shared" si="778"/>
        <v>3.5204072831932975E-3</v>
      </c>
      <c r="I800" s="88">
        <f t="shared" si="778"/>
        <v>3.8899710568642484E-3</v>
      </c>
    </row>
    <row r="801" spans="1:9" ht="18.75" customHeight="1" thickBot="1" x14ac:dyDescent="0.3">
      <c r="A801" s="33" t="s">
        <v>7</v>
      </c>
      <c r="B801" s="34"/>
      <c r="C801" s="134">
        <f t="shared" ref="C801:I801" si="779">SUM(C542:C800)</f>
        <v>0.99999999999999956</v>
      </c>
      <c r="D801" s="134">
        <f t="shared" si="779"/>
        <v>1.0000000000000007</v>
      </c>
      <c r="E801" s="134">
        <f t="shared" si="779"/>
        <v>1</v>
      </c>
      <c r="F801" s="134">
        <f t="shared" si="779"/>
        <v>0.99999999999999911</v>
      </c>
      <c r="G801" s="134">
        <f t="shared" si="779"/>
        <v>0.99999999999999978</v>
      </c>
      <c r="H801" s="134">
        <f t="shared" si="779"/>
        <v>0.99999999999999933</v>
      </c>
      <c r="I801" s="135">
        <f t="shared" si="779"/>
        <v>0.99999999999999944</v>
      </c>
    </row>
    <row r="803" spans="1:9" ht="27.75" customHeight="1" x14ac:dyDescent="0.25">
      <c r="A803" s="96" t="s">
        <v>342</v>
      </c>
      <c r="B803" s="23"/>
      <c r="C803" s="24"/>
      <c r="D803" s="24"/>
      <c r="E803" s="24"/>
      <c r="F803" s="24"/>
      <c r="G803" s="24"/>
      <c r="H803" s="24"/>
      <c r="I803" s="24"/>
    </row>
    <row r="804" spans="1:9" ht="5.0999999999999996" customHeight="1" thickBot="1" x14ac:dyDescent="0.3"/>
    <row r="805" spans="1:9" ht="15" customHeight="1" x14ac:dyDescent="0.25">
      <c r="A805" s="194" t="s">
        <v>40</v>
      </c>
      <c r="B805" s="196" t="s">
        <v>417</v>
      </c>
      <c r="C805" s="27" t="s">
        <v>13</v>
      </c>
      <c r="D805" s="28"/>
      <c r="E805" s="28"/>
      <c r="F805" s="28"/>
      <c r="G805" s="28"/>
      <c r="H805" s="28"/>
      <c r="I805" s="29"/>
    </row>
    <row r="806" spans="1:9" ht="33" customHeight="1" x14ac:dyDescent="0.25">
      <c r="A806" s="195"/>
      <c r="B806" s="197"/>
      <c r="C806" s="25">
        <v>2020</v>
      </c>
      <c r="D806" s="26" t="s">
        <v>61</v>
      </c>
      <c r="E806" s="26" t="s">
        <v>62</v>
      </c>
      <c r="F806" s="26" t="s">
        <v>63</v>
      </c>
      <c r="G806" s="26" t="s">
        <v>64</v>
      </c>
      <c r="H806" s="26" t="s">
        <v>65</v>
      </c>
      <c r="I806" s="30" t="s">
        <v>66</v>
      </c>
    </row>
    <row r="807" spans="1:9" s="5" customFormat="1" ht="15" customHeight="1" x14ac:dyDescent="0.25">
      <c r="A807" s="54" t="str">
        <f>A542</f>
        <v>01.1A</v>
      </c>
      <c r="B807" s="4" t="str">
        <f t="shared" ref="B807:B870" si="780">B542</f>
        <v>Salida Nacional / National exit</v>
      </c>
      <c r="C807" s="52">
        <f>(Input!C$12*Input!C$165)*C542</f>
        <v>2908588.1579706855</v>
      </c>
      <c r="D807" s="52">
        <f>(Input!D$12*Input!D$165)*D542</f>
        <v>2695527.4806654663</v>
      </c>
      <c r="E807" s="52">
        <f>(Input!E$12*Input!E$165)*E542</f>
        <v>2499007.5225416161</v>
      </c>
      <c r="F807" s="52">
        <f>(Input!F$12*Input!F$165)*F542</f>
        <v>2387669.5985104907</v>
      </c>
      <c r="G807" s="52">
        <f>(Input!G$12*Input!G$165)*G542</f>
        <v>2258609.7686691298</v>
      </c>
      <c r="H807" s="52">
        <f>(Input!H$12*Input!H$165)*H542</f>
        <v>2123761.6615890996</v>
      </c>
      <c r="I807" s="57">
        <f>(Input!I$12*Input!I$165)*I542</f>
        <v>2074931.2570455589</v>
      </c>
    </row>
    <row r="808" spans="1:9" s="5" customFormat="1" ht="15" customHeight="1" x14ac:dyDescent="0.25">
      <c r="A808" s="46" t="str">
        <f t="shared" ref="A808" si="781">A543</f>
        <v>03A_As pontes</v>
      </c>
      <c r="B808" s="4" t="str">
        <f t="shared" si="780"/>
        <v>Salida Nacional / National exit</v>
      </c>
      <c r="C808" s="52">
        <f>(Input!C$12*Input!C$165)*C543</f>
        <v>4317898.938648182</v>
      </c>
      <c r="D808" s="52">
        <f>(Input!D$12*Input!D$165)*D543</f>
        <v>3903954.7141941055</v>
      </c>
      <c r="E808" s="52">
        <f>(Input!E$12*Input!E$165)*E543</f>
        <v>3517929.904386471</v>
      </c>
      <c r="F808" s="52">
        <f>(Input!F$12*Input!F$165)*F543</f>
        <v>3229007.9660154935</v>
      </c>
      <c r="G808" s="52">
        <f>(Input!G$12*Input!G$165)*G543</f>
        <v>2816428.2152746855</v>
      </c>
      <c r="H808" s="52">
        <f>(Input!H$12*Input!H$165)*H543</f>
        <v>2268724.4715648144</v>
      </c>
      <c r="I808" s="57">
        <f>(Input!I$12*Input!I$165)*I543</f>
        <v>1312489.9318414584</v>
      </c>
    </row>
    <row r="809" spans="1:9" s="5" customFormat="1" ht="15" customHeight="1" x14ac:dyDescent="0.25">
      <c r="A809" s="46" t="str">
        <f t="shared" ref="A809" si="782">A544</f>
        <v>1.01_Foret</v>
      </c>
      <c r="B809" s="4" t="str">
        <f t="shared" si="780"/>
        <v>Salida Nacional / National exit</v>
      </c>
      <c r="C809" s="52">
        <f>(Input!C$12*Input!C$165)*C544</f>
        <v>2612427.6185615994</v>
      </c>
      <c r="D809" s="52">
        <f>(Input!D$12*Input!D$165)*D544</f>
        <v>2372047.233080727</v>
      </c>
      <c r="E809" s="52">
        <f>(Input!E$12*Input!E$165)*E544</f>
        <v>2143769.6968201702</v>
      </c>
      <c r="F809" s="52">
        <f>(Input!F$12*Input!F$165)*F544</f>
        <v>1998803.5973034173</v>
      </c>
      <c r="G809" s="52">
        <f>(Input!G$12*Input!G$165)*G544</f>
        <v>1873997.7437895006</v>
      </c>
      <c r="H809" s="52">
        <f>(Input!H$12*Input!H$165)*H544</f>
        <v>1766629.9779192188</v>
      </c>
      <c r="I809" s="57">
        <f>(Input!I$12*Input!I$165)*I544</f>
        <v>1776365.8402812085</v>
      </c>
    </row>
    <row r="810" spans="1:9" s="5" customFormat="1" ht="15" customHeight="1" x14ac:dyDescent="0.25">
      <c r="A810" s="46" t="str">
        <f t="shared" ref="A810" si="783">A545</f>
        <v>10_Bonastre</v>
      </c>
      <c r="B810" s="4" t="str">
        <f t="shared" si="780"/>
        <v>Salida Nacional / National exit</v>
      </c>
      <c r="C810" s="52">
        <f>(Input!C$12*Input!C$165)*C545</f>
        <v>44211.932378824233</v>
      </c>
      <c r="D810" s="52">
        <f>(Input!D$12*Input!D$165)*D545</f>
        <v>40253.399757435858</v>
      </c>
      <c r="E810" s="52">
        <f>(Input!E$12*Input!E$165)*E545</f>
        <v>36484.334838192612</v>
      </c>
      <c r="F810" s="52">
        <f>(Input!F$12*Input!F$165)*F545</f>
        <v>34100.837051166622</v>
      </c>
      <c r="G810" s="52">
        <f>(Input!G$12*Input!G$165)*G545</f>
        <v>32037.550139414147</v>
      </c>
      <c r="H810" s="52">
        <f>(Input!H$12*Input!H$165)*H545</f>
        <v>30245.731143753488</v>
      </c>
      <c r="I810" s="57">
        <f>(Input!I$12*Input!I$165)*I545</f>
        <v>30426.671797755957</v>
      </c>
    </row>
    <row r="811" spans="1:9" s="5" customFormat="1" ht="15" customHeight="1" x14ac:dyDescent="0.25">
      <c r="A811" s="46" t="str">
        <f t="shared" ref="A811" si="784">A546</f>
        <v>11_Constanti</v>
      </c>
      <c r="B811" s="4" t="str">
        <f t="shared" si="780"/>
        <v>Salida Nacional / National exit</v>
      </c>
      <c r="C811" s="52">
        <f>(Input!C$12*Input!C$165)*C546</f>
        <v>3670064.8254886745</v>
      </c>
      <c r="D811" s="52">
        <f>(Input!D$12*Input!D$165)*D546</f>
        <v>3337195.7659515729</v>
      </c>
      <c r="E811" s="52">
        <f>(Input!E$12*Input!E$165)*E546</f>
        <v>3027105.1706648404</v>
      </c>
      <c r="F811" s="52">
        <f>(Input!F$12*Input!F$165)*F546</f>
        <v>2826746.61901354</v>
      </c>
      <c r="G811" s="52">
        <f>(Input!G$12*Input!G$165)*G546</f>
        <v>2627721.2746034446</v>
      </c>
      <c r="H811" s="52">
        <f>(Input!H$12*Input!H$165)*H546</f>
        <v>2416550.7362381755</v>
      </c>
      <c r="I811" s="57">
        <f>(Input!I$12*Input!I$165)*I546</f>
        <v>2226690.8975362987</v>
      </c>
    </row>
    <row r="812" spans="1:9" s="5" customFormat="1" ht="15" customHeight="1" x14ac:dyDescent="0.25">
      <c r="A812" s="46" t="str">
        <f t="shared" ref="A812" si="785">A547</f>
        <v>12_Reus</v>
      </c>
      <c r="B812" s="4" t="str">
        <f t="shared" si="780"/>
        <v>Salida Nacional / National exit</v>
      </c>
      <c r="C812" s="52">
        <f>(Input!C$12*Input!C$165)*C547</f>
        <v>3866470.0981182507</v>
      </c>
      <c r="D812" s="52">
        <f>(Input!D$12*Input!D$165)*D547</f>
        <v>3515823.1729736286</v>
      </c>
      <c r="E812" s="52">
        <f>(Input!E$12*Input!E$165)*E547</f>
        <v>3189018.2125164238</v>
      </c>
      <c r="F812" s="52">
        <f>(Input!F$12*Input!F$165)*F547</f>
        <v>2977822.5233356007</v>
      </c>
      <c r="G812" s="52">
        <f>(Input!G$12*Input!G$165)*G547</f>
        <v>2768034.9102809792</v>
      </c>
      <c r="H812" s="52">
        <f>(Input!H$12*Input!H$165)*H547</f>
        <v>2545402.911559558</v>
      </c>
      <c r="I812" s="57">
        <f>(Input!I$12*Input!I$165)*I547</f>
        <v>2345079.8155785738</v>
      </c>
    </row>
    <row r="813" spans="1:9" s="5" customFormat="1" ht="15" customHeight="1" x14ac:dyDescent="0.25">
      <c r="A813" s="46" t="str">
        <f t="shared" ref="A813" si="786">A548</f>
        <v>13_Montroig</v>
      </c>
      <c r="B813" s="4" t="str">
        <f t="shared" si="780"/>
        <v>Salida Nacional / National exit</v>
      </c>
      <c r="C813" s="52">
        <f>(Input!C$12*Input!C$165)*C548</f>
        <v>3135646.9668008806</v>
      </c>
      <c r="D813" s="52">
        <f>(Input!D$12*Input!D$165)*D548</f>
        <v>2851353.692177414</v>
      </c>
      <c r="E813" s="52">
        <f>(Input!E$12*Input!E$165)*E548</f>
        <v>2586065.9644726804</v>
      </c>
      <c r="F813" s="52">
        <f>(Input!F$12*Input!F$165)*F548</f>
        <v>2414545.8748446759</v>
      </c>
      <c r="G813" s="52">
        <f>(Input!G$12*Input!G$165)*G548</f>
        <v>2244175.1846965873</v>
      </c>
      <c r="H813" s="52">
        <f>(Input!H$12*Input!H$165)*H548</f>
        <v>2063283.4373424561</v>
      </c>
      <c r="I813" s="57">
        <f>(Input!I$12*Input!I$165)*I548</f>
        <v>1900182.0609008556</v>
      </c>
    </row>
    <row r="814" spans="1:9" s="5" customFormat="1" ht="15" customHeight="1" x14ac:dyDescent="0.25">
      <c r="A814" s="46" t="str">
        <f t="shared" ref="A814" si="787">A549</f>
        <v>14 Vandellos</v>
      </c>
      <c r="B814" s="4" t="str">
        <f t="shared" si="780"/>
        <v>Salida Nacional / National exit</v>
      </c>
      <c r="C814" s="52">
        <f>(Input!C$12*Input!C$165)*C549</f>
        <v>578.06081682628962</v>
      </c>
      <c r="D814" s="52">
        <f>(Input!D$12*Input!D$165)*D549</f>
        <v>525.66018357207145</v>
      </c>
      <c r="E814" s="52">
        <f>(Input!E$12*Input!E$165)*E549</f>
        <v>476.72317294465603</v>
      </c>
      <c r="F814" s="52">
        <f>(Input!F$12*Input!F$165)*F549</f>
        <v>445.07360873659724</v>
      </c>
      <c r="G814" s="52">
        <f>(Input!G$12*Input!G$165)*G549</f>
        <v>413.63684551366526</v>
      </c>
      <c r="H814" s="52">
        <f>(Input!H$12*Input!H$165)*H549</f>
        <v>380.24782173299587</v>
      </c>
      <c r="I814" s="57">
        <f>(Input!I$12*Input!I$165)*I549</f>
        <v>350.10181625024154</v>
      </c>
    </row>
    <row r="815" spans="1:9" s="5" customFormat="1" ht="15" customHeight="1" x14ac:dyDescent="0.25">
      <c r="A815" s="46" t="str">
        <f t="shared" ref="A815" si="788">A550</f>
        <v>15.02_Tortosa</v>
      </c>
      <c r="B815" s="4" t="str">
        <f t="shared" si="780"/>
        <v>Salida Nacional / National exit</v>
      </c>
      <c r="C815" s="52">
        <f>(Input!C$12*Input!C$165)*C550</f>
        <v>649392.62206593761</v>
      </c>
      <c r="D815" s="52">
        <f>(Input!D$12*Input!D$165)*D550</f>
        <v>601780.74383198109</v>
      </c>
      <c r="E815" s="52">
        <f>(Input!E$12*Input!E$165)*E550</f>
        <v>556838.67256962846</v>
      </c>
      <c r="F815" s="52">
        <f>(Input!F$12*Input!F$165)*F550</f>
        <v>529809.3302504241</v>
      </c>
      <c r="G815" s="52">
        <f>(Input!G$12*Input!G$165)*G550</f>
        <v>506582.67194124323</v>
      </c>
      <c r="H815" s="52">
        <f>(Input!H$12*Input!H$165)*H550</f>
        <v>485922.40462869365</v>
      </c>
      <c r="I815" s="57">
        <f>(Input!I$12*Input!I$165)*I550</f>
        <v>495576.28644489934</v>
      </c>
    </row>
    <row r="816" spans="1:9" s="5" customFormat="1" ht="15" customHeight="1" x14ac:dyDescent="0.25">
      <c r="A816" s="46" t="str">
        <f t="shared" ref="A816" si="789">A551</f>
        <v>15.04_La Jana</v>
      </c>
      <c r="B816" s="4" t="str">
        <f t="shared" si="780"/>
        <v>Salida Nacional / National exit</v>
      </c>
      <c r="C816" s="52">
        <f>(Input!C$12*Input!C$165)*C551</f>
        <v>60483.142149388164</v>
      </c>
      <c r="D816" s="52">
        <f>(Input!D$12*Input!D$165)*D551</f>
        <v>55383.333453396313</v>
      </c>
      <c r="E816" s="52">
        <f>(Input!E$12*Input!E$165)*E551</f>
        <v>50507.694013104308</v>
      </c>
      <c r="F816" s="52">
        <f>(Input!F$12*Input!F$165)*F551</f>
        <v>47422.509956533293</v>
      </c>
      <c r="G816" s="52">
        <f>(Input!G$12*Input!G$165)*G551</f>
        <v>44886.354747516278</v>
      </c>
      <c r="H816" s="52">
        <f>(Input!H$12*Input!H$165)*H551</f>
        <v>42693.69464133765</v>
      </c>
      <c r="I816" s="57">
        <f>(Input!I$12*Input!I$165)*I551</f>
        <v>43207.724171065674</v>
      </c>
    </row>
    <row r="817" spans="1:9" s="5" customFormat="1" ht="15" customHeight="1" x14ac:dyDescent="0.25">
      <c r="A817" s="46" t="str">
        <f t="shared" ref="A817" si="790">A552</f>
        <v>15.06A_Cabanes</v>
      </c>
      <c r="B817" s="4" t="str">
        <f t="shared" si="780"/>
        <v>Salida Nacional / National exit</v>
      </c>
      <c r="C817" s="52">
        <f>(Input!C$12*Input!C$165)*C552</f>
        <v>0</v>
      </c>
      <c r="D817" s="52">
        <f>(Input!D$12*Input!D$165)*D552</f>
        <v>0</v>
      </c>
      <c r="E817" s="52">
        <f>(Input!E$12*Input!E$165)*E552</f>
        <v>0</v>
      </c>
      <c r="F817" s="52">
        <f>(Input!F$12*Input!F$165)*F552</f>
        <v>0</v>
      </c>
      <c r="G817" s="52">
        <f>(Input!G$12*Input!G$165)*G552</f>
        <v>0</v>
      </c>
      <c r="H817" s="52">
        <f>(Input!H$12*Input!H$165)*H552</f>
        <v>0</v>
      </c>
      <c r="I817" s="57">
        <f>(Input!I$12*Input!I$165)*I552</f>
        <v>0</v>
      </c>
    </row>
    <row r="818" spans="1:9" s="5" customFormat="1" ht="15" customHeight="1" x14ac:dyDescent="0.25">
      <c r="A818" s="46" t="str">
        <f t="shared" ref="A818" si="791">A553</f>
        <v>15.07_Villafames</v>
      </c>
      <c r="B818" s="4" t="str">
        <f t="shared" si="780"/>
        <v>Salida Nacional / National exit</v>
      </c>
      <c r="C818" s="52">
        <f>(Input!C$12*Input!C$165)*C553</f>
        <v>1124076.8191036528</v>
      </c>
      <c r="D818" s="52">
        <f>(Input!D$12*Input!D$165)*D553</f>
        <v>1040604.2762310797</v>
      </c>
      <c r="E818" s="52">
        <f>(Input!E$12*Input!E$165)*E553</f>
        <v>961308.87758783123</v>
      </c>
      <c r="F818" s="52">
        <f>(Input!F$12*Input!F$165)*F553</f>
        <v>912482.76965745899</v>
      </c>
      <c r="G818" s="52">
        <f>(Input!G$12*Input!G$165)*G553</f>
        <v>873205.78834418592</v>
      </c>
      <c r="H818" s="52">
        <f>(Input!H$12*Input!H$165)*H553</f>
        <v>839000.25163079752</v>
      </c>
      <c r="I818" s="57">
        <f>(Input!I$12*Input!I$165)*I553</f>
        <v>856915.79234353756</v>
      </c>
    </row>
    <row r="819" spans="1:9" s="5" customFormat="1" ht="15" customHeight="1" x14ac:dyDescent="0.25">
      <c r="A819" s="46" t="str">
        <f t="shared" ref="A819" si="792">A554</f>
        <v>15.08_Borriol</v>
      </c>
      <c r="B819" s="4" t="str">
        <f t="shared" si="780"/>
        <v>Salida Nacional / National exit</v>
      </c>
      <c r="C819" s="52">
        <f>(Input!C$12*Input!C$165)*C554</f>
        <v>0</v>
      </c>
      <c r="D819" s="52">
        <f>(Input!D$12*Input!D$165)*D554</f>
        <v>0</v>
      </c>
      <c r="E819" s="52">
        <f>(Input!E$12*Input!E$165)*E554</f>
        <v>0</v>
      </c>
      <c r="F819" s="52">
        <f>(Input!F$12*Input!F$165)*F554</f>
        <v>0</v>
      </c>
      <c r="G819" s="52">
        <f>(Input!G$12*Input!G$165)*G554</f>
        <v>0</v>
      </c>
      <c r="H819" s="52">
        <f>(Input!H$12*Input!H$165)*H554</f>
        <v>0</v>
      </c>
      <c r="I819" s="57">
        <f>(Input!I$12*Input!I$165)*I554</f>
        <v>0</v>
      </c>
    </row>
    <row r="820" spans="1:9" s="5" customFormat="1" ht="15" customHeight="1" x14ac:dyDescent="0.25">
      <c r="A820" s="46" t="str">
        <f t="shared" ref="A820" si="793">A555</f>
        <v>15.09_Villarreal</v>
      </c>
      <c r="B820" s="4" t="str">
        <f t="shared" si="780"/>
        <v>Salida Nacional / National exit</v>
      </c>
      <c r="C820" s="52">
        <f>(Input!C$12*Input!C$165)*C555</f>
        <v>6262005.819465247</v>
      </c>
      <c r="D820" s="52">
        <f>(Input!D$12*Input!D$165)*D555</f>
        <v>5790291.3228344563</v>
      </c>
      <c r="E820" s="52">
        <f>(Input!E$12*Input!E$165)*E555</f>
        <v>5340668.1218892373</v>
      </c>
      <c r="F820" s="52">
        <f>(Input!F$12*Input!F$165)*F555</f>
        <v>5060841.4911036547</v>
      </c>
      <c r="G820" s="52">
        <f>(Input!G$12*Input!G$165)*G555</f>
        <v>4840865.2185462592</v>
      </c>
      <c r="H820" s="52">
        <f>(Input!H$12*Input!H$165)*H555</f>
        <v>4651032.8480579397</v>
      </c>
      <c r="I820" s="57">
        <f>(Input!I$12*Input!I$165)*I555</f>
        <v>4750009.6108386647</v>
      </c>
    </row>
    <row r="821" spans="1:9" s="5" customFormat="1" ht="15" customHeight="1" x14ac:dyDescent="0.25">
      <c r="A821" s="46" t="str">
        <f t="shared" ref="A821" si="794">A556</f>
        <v>15.09X.3_Moncofar</v>
      </c>
      <c r="B821" s="4" t="str">
        <f t="shared" si="780"/>
        <v>Salida Nacional / National exit</v>
      </c>
      <c r="C821" s="52">
        <f>(Input!C$12*Input!C$165)*C556</f>
        <v>449750.07316598529</v>
      </c>
      <c r="D821" s="52">
        <f>(Input!D$12*Input!D$165)*D556</f>
        <v>410925.95233869855</v>
      </c>
      <c r="E821" s="52">
        <f>(Input!E$12*Input!E$165)*E556</f>
        <v>373995.38971503201</v>
      </c>
      <c r="F821" s="52">
        <f>(Input!F$12*Input!F$165)*F556</f>
        <v>350868.45058519562</v>
      </c>
      <c r="G821" s="52">
        <f>(Input!G$12*Input!G$165)*G556</f>
        <v>333656.42589852016</v>
      </c>
      <c r="H821" s="52">
        <f>(Input!H$12*Input!H$165)*H556</f>
        <v>319862.02132220299</v>
      </c>
      <c r="I821" s="57">
        <f>(Input!I$12*Input!I$165)*I556</f>
        <v>327059.38696710439</v>
      </c>
    </row>
    <row r="822" spans="1:9" s="5" customFormat="1" ht="15" customHeight="1" x14ac:dyDescent="0.25">
      <c r="A822" s="46" t="str">
        <f t="shared" ref="A822" si="795">A557</f>
        <v>15.09X_Nules I</v>
      </c>
      <c r="B822" s="4" t="str">
        <f t="shared" si="780"/>
        <v>Salida Nacional / National exit</v>
      </c>
      <c r="C822" s="52">
        <f>(Input!C$12*Input!C$165)*C557</f>
        <v>210616.3850491948</v>
      </c>
      <c r="D822" s="52">
        <f>(Input!D$12*Input!D$165)*D557</f>
        <v>193895.90514021361</v>
      </c>
      <c r="E822" s="52">
        <f>(Input!E$12*Input!E$165)*E557</f>
        <v>177960.16216150552</v>
      </c>
      <c r="F822" s="52">
        <f>(Input!F$12*Input!F$165)*F557</f>
        <v>167998.60508902103</v>
      </c>
      <c r="G822" s="52">
        <f>(Input!G$12*Input!G$165)*G557</f>
        <v>160391.84268655928</v>
      </c>
      <c r="H822" s="52">
        <f>(Input!H$12*Input!H$165)*H557</f>
        <v>154027.84884096772</v>
      </c>
      <c r="I822" s="57">
        <f>(Input!I$12*Input!I$165)*I557</f>
        <v>157418.29919428797</v>
      </c>
    </row>
    <row r="823" spans="1:9" s="5" customFormat="1" ht="15" customHeight="1" x14ac:dyDescent="0.25">
      <c r="A823" s="46" t="str">
        <f t="shared" ref="A823" si="796">A558</f>
        <v>15.10_Chilches</v>
      </c>
      <c r="B823" s="4" t="str">
        <f t="shared" si="780"/>
        <v>Salida Nacional / National exit</v>
      </c>
      <c r="C823" s="52">
        <f>(Input!C$12*Input!C$165)*C558</f>
        <v>621607.92591270292</v>
      </c>
      <c r="D823" s="52">
        <f>(Input!D$12*Input!D$165)*D558</f>
        <v>572229.09103182866</v>
      </c>
      <c r="E823" s="52">
        <f>(Input!E$12*Input!E$165)*E558</f>
        <v>525104.60218800465</v>
      </c>
      <c r="F823" s="52">
        <f>(Input!F$12*Input!F$165)*F558</f>
        <v>495535.8648859213</v>
      </c>
      <c r="G823" s="52">
        <f>(Input!G$12*Input!G$165)*G558</f>
        <v>473044.55539326638</v>
      </c>
      <c r="H823" s="52">
        <f>(Input!H$12*Input!H$165)*H558</f>
        <v>454212.9931861097</v>
      </c>
      <c r="I823" s="57">
        <f>(Input!I$12*Input!I$165)*I558</f>
        <v>464072.10160555656</v>
      </c>
    </row>
    <row r="824" spans="1:9" s="5" customFormat="1" ht="15" customHeight="1" x14ac:dyDescent="0.25">
      <c r="A824" s="46" t="str">
        <f t="shared" ref="A824" si="797">A559</f>
        <v>15.11_Sagunto</v>
      </c>
      <c r="B824" s="4" t="str">
        <f t="shared" si="780"/>
        <v>Salida Nacional / National exit</v>
      </c>
      <c r="C824" s="52">
        <f>(Input!C$12*Input!C$165)*C559</f>
        <v>549528.35089318745</v>
      </c>
      <c r="D824" s="52">
        <f>(Input!D$12*Input!D$165)*D559</f>
        <v>499924.46599564666</v>
      </c>
      <c r="E824" s="52">
        <f>(Input!E$12*Input!E$165)*E559</f>
        <v>452786.73171002208</v>
      </c>
      <c r="F824" s="52">
        <f>(Input!F$12*Input!F$165)*F559</f>
        <v>423328.12741127785</v>
      </c>
      <c r="G824" s="52">
        <f>(Input!G$12*Input!G$165)*G559</f>
        <v>402222.24298110564</v>
      </c>
      <c r="H824" s="52">
        <f>(Input!H$12*Input!H$165)*H559</f>
        <v>385920.16115897277</v>
      </c>
      <c r="I824" s="57">
        <f>(Input!I$12*Input!I$165)*I559</f>
        <v>395435.41632292751</v>
      </c>
    </row>
    <row r="825" spans="1:9" s="5" customFormat="1" ht="15" customHeight="1" x14ac:dyDescent="0.25">
      <c r="A825" s="46" t="str">
        <f t="shared" ref="A825" si="798">A560</f>
        <v>15.12_Puzol</v>
      </c>
      <c r="B825" s="4" t="str">
        <f t="shared" si="780"/>
        <v>Salida Nacional / National exit</v>
      </c>
      <c r="C825" s="52">
        <f>(Input!C$12*Input!C$165)*C560</f>
        <v>0</v>
      </c>
      <c r="D825" s="52">
        <f>(Input!D$12*Input!D$165)*D560</f>
        <v>0</v>
      </c>
      <c r="E825" s="52">
        <f>(Input!E$12*Input!E$165)*E560</f>
        <v>0</v>
      </c>
      <c r="F825" s="52">
        <f>(Input!F$12*Input!F$165)*F560</f>
        <v>0</v>
      </c>
      <c r="G825" s="52">
        <f>(Input!G$12*Input!G$165)*G560</f>
        <v>0</v>
      </c>
      <c r="H825" s="52">
        <f>(Input!H$12*Input!H$165)*H560</f>
        <v>0</v>
      </c>
      <c r="I825" s="57">
        <f>(Input!I$12*Input!I$165)*I560</f>
        <v>0</v>
      </c>
    </row>
    <row r="826" spans="1:9" s="5" customFormat="1" ht="15" customHeight="1" x14ac:dyDescent="0.25">
      <c r="A826" s="46" t="str">
        <f t="shared" ref="A826" si="799">A561</f>
        <v>15.14_Paterna</v>
      </c>
      <c r="B826" s="4" t="str">
        <f t="shared" si="780"/>
        <v>Salida Nacional / National exit</v>
      </c>
      <c r="C826" s="52">
        <f>(Input!C$12*Input!C$165)*C561</f>
        <v>0</v>
      </c>
      <c r="D826" s="52">
        <f>(Input!D$12*Input!D$165)*D561</f>
        <v>0</v>
      </c>
      <c r="E826" s="52">
        <f>(Input!E$12*Input!E$165)*E561</f>
        <v>0</v>
      </c>
      <c r="F826" s="52">
        <f>(Input!F$12*Input!F$165)*F561</f>
        <v>0</v>
      </c>
      <c r="G826" s="52">
        <f>(Input!G$12*Input!G$165)*G561</f>
        <v>0</v>
      </c>
      <c r="H826" s="52">
        <f>(Input!H$12*Input!H$165)*H561</f>
        <v>0</v>
      </c>
      <c r="I826" s="57">
        <f>(Input!I$12*Input!I$165)*I561</f>
        <v>0</v>
      </c>
    </row>
    <row r="827" spans="1:9" s="5" customFormat="1" ht="15" customHeight="1" x14ac:dyDescent="0.25">
      <c r="A827" s="46" t="str">
        <f t="shared" ref="A827" si="800">A562</f>
        <v>15.16_Llombay</v>
      </c>
      <c r="B827" s="4" t="str">
        <f t="shared" si="780"/>
        <v>Salida Nacional / National exit</v>
      </c>
      <c r="C827" s="52">
        <f>(Input!C$12*Input!C$165)*C562</f>
        <v>375378.0478866226</v>
      </c>
      <c r="D827" s="52">
        <f>(Input!D$12*Input!D$165)*D562</f>
        <v>340481.51248546579</v>
      </c>
      <c r="E827" s="52">
        <f>(Input!E$12*Input!E$165)*E562</f>
        <v>307017.92034814</v>
      </c>
      <c r="F827" s="52">
        <f>(Input!F$12*Input!F$165)*F562</f>
        <v>285566.9384617749</v>
      </c>
      <c r="G827" s="52">
        <f>(Input!G$12*Input!G$165)*G562</f>
        <v>270509.82506683387</v>
      </c>
      <c r="H827" s="52">
        <f>(Input!H$12*Input!H$165)*H562</f>
        <v>258860.78788067042</v>
      </c>
      <c r="I827" s="57">
        <f>(Input!I$12*Input!I$165)*I562</f>
        <v>264306.39642765454</v>
      </c>
    </row>
    <row r="828" spans="1:9" s="5" customFormat="1" ht="15" customHeight="1" x14ac:dyDescent="0.25">
      <c r="A828" s="46" t="str">
        <f t="shared" ref="A828" si="801">A563</f>
        <v>15.17_Carlet</v>
      </c>
      <c r="B828" s="4" t="str">
        <f t="shared" si="780"/>
        <v>Salida Nacional / National exit</v>
      </c>
      <c r="C828" s="52">
        <f>(Input!C$12*Input!C$165)*C563</f>
        <v>341691.42196014355</v>
      </c>
      <c r="D828" s="52">
        <f>(Input!D$12*Input!D$165)*D563</f>
        <v>309876.2217275544</v>
      </c>
      <c r="E828" s="52">
        <f>(Input!E$12*Input!E$165)*E563</f>
        <v>279316.22412308998</v>
      </c>
      <c r="F828" s="52">
        <f>(Input!F$12*Input!F$165)*F563</f>
        <v>259695.36404048337</v>
      </c>
      <c r="G828" s="52">
        <f>(Input!G$12*Input!G$165)*G563</f>
        <v>245887.3133713984</v>
      </c>
      <c r="H828" s="52">
        <f>(Input!H$12*Input!H$165)*H563</f>
        <v>235106.19621864214</v>
      </c>
      <c r="I828" s="57">
        <f>(Input!I$12*Input!I$165)*I563</f>
        <v>239713.28301897235</v>
      </c>
    </row>
    <row r="829" spans="1:9" s="5" customFormat="1" ht="15" customHeight="1" x14ac:dyDescent="0.25">
      <c r="A829" s="46" t="str">
        <f t="shared" ref="A829" si="802">A564</f>
        <v>15.19_Alcudia de Crespins</v>
      </c>
      <c r="B829" s="4" t="str">
        <f t="shared" si="780"/>
        <v>Salida Nacional / National exit</v>
      </c>
      <c r="C829" s="52">
        <f>(Input!C$12*Input!C$165)*C564</f>
        <v>185377.51349024184</v>
      </c>
      <c r="D829" s="52">
        <f>(Input!D$12*Input!D$165)*D564</f>
        <v>169730.17334502569</v>
      </c>
      <c r="E829" s="52">
        <f>(Input!E$12*Input!E$165)*E564</f>
        <v>154502.95151165439</v>
      </c>
      <c r="F829" s="52">
        <f>(Input!F$12*Input!F$165)*F564</f>
        <v>144463.18355838017</v>
      </c>
      <c r="G829" s="52">
        <f>(Input!G$12*Input!G$165)*G564</f>
        <v>137182.29766254884</v>
      </c>
      <c r="H829" s="52">
        <f>(Input!H$12*Input!H$165)*H564</f>
        <v>131073.082151557</v>
      </c>
      <c r="I829" s="57">
        <f>(Input!I$12*Input!I$165)*I564</f>
        <v>132969.57065817458</v>
      </c>
    </row>
    <row r="830" spans="1:9" s="5" customFormat="1" ht="15" customHeight="1" x14ac:dyDescent="0.25">
      <c r="A830" s="46" t="str">
        <f t="shared" ref="A830" si="803">A565</f>
        <v>15.20.04_Denia</v>
      </c>
      <c r="B830" s="4" t="str">
        <f t="shared" si="780"/>
        <v>Salida Nacional / National exit</v>
      </c>
      <c r="C830" s="52">
        <f>(Input!C$12*Input!C$165)*C565</f>
        <v>17409.185139268044</v>
      </c>
      <c r="D830" s="52">
        <f>(Input!D$12*Input!D$165)*D565</f>
        <v>15969.540796778934</v>
      </c>
      <c r="E830" s="52">
        <f>(Input!E$12*Input!E$165)*E565</f>
        <v>14571.636648586134</v>
      </c>
      <c r="F830" s="52">
        <f>(Input!F$12*Input!F$165)*F565</f>
        <v>13657.5386159676</v>
      </c>
      <c r="G830" s="52">
        <f>(Input!G$12*Input!G$165)*G565</f>
        <v>12975.376645642564</v>
      </c>
      <c r="H830" s="52">
        <f>(Input!H$12*Input!H$165)*H565</f>
        <v>12392.774921544333</v>
      </c>
      <c r="I830" s="57">
        <f>(Input!I$12*Input!I$165)*I565</f>
        <v>12560.949034644329</v>
      </c>
    </row>
    <row r="831" spans="1:9" s="5" customFormat="1" ht="15" customHeight="1" x14ac:dyDescent="0.25">
      <c r="A831" s="46" t="str">
        <f t="shared" ref="A831" si="804">A566</f>
        <v>15.20.05_Ibiza</v>
      </c>
      <c r="B831" s="4" t="str">
        <f t="shared" si="780"/>
        <v>Salida Nacional / National exit</v>
      </c>
      <c r="C831" s="52">
        <f>(Input!C$12*Input!C$165)*C566</f>
        <v>34812.360154172391</v>
      </c>
      <c r="D831" s="52">
        <f>(Input!D$12*Input!D$165)*D566</f>
        <v>31452.337301631396</v>
      </c>
      <c r="E831" s="52">
        <f>(Input!E$12*Input!E$165)*E566</f>
        <v>28177.453720862417</v>
      </c>
      <c r="F831" s="52">
        <f>(Input!F$12*Input!F$165)*F566</f>
        <v>25991.242281260544</v>
      </c>
      <c r="G831" s="52">
        <f>(Input!G$12*Input!G$165)*G566</f>
        <v>24278.660746200832</v>
      </c>
      <c r="H831" s="52">
        <f>(Input!H$12*Input!H$165)*H566</f>
        <v>22811.554163632682</v>
      </c>
      <c r="I831" s="57">
        <f>(Input!I$12*Input!I$165)*I566</f>
        <v>22757.387821964468</v>
      </c>
    </row>
    <row r="832" spans="1:9" s="5" customFormat="1" ht="15" customHeight="1" x14ac:dyDescent="0.25">
      <c r="A832" s="46" t="str">
        <f t="shared" ref="A832" si="805">A567</f>
        <v>15.20.06_Mallorca-S. Juan Dios</v>
      </c>
      <c r="B832" s="4" t="str">
        <f t="shared" si="780"/>
        <v>Salida Nacional / National exit</v>
      </c>
      <c r="C832" s="52">
        <f>(Input!C$12*Input!C$165)*C567</f>
        <v>874710.91834811668</v>
      </c>
      <c r="D832" s="52">
        <f>(Input!D$12*Input!D$165)*D567</f>
        <v>790824.9986711446</v>
      </c>
      <c r="E832" s="52">
        <f>(Input!E$12*Input!E$165)*E567</f>
        <v>709105.29663914593</v>
      </c>
      <c r="F832" s="52">
        <f>(Input!F$12*Input!F$165)*F567</f>
        <v>654658.71130056609</v>
      </c>
      <c r="G832" s="52">
        <f>(Input!G$12*Input!G$165)*G567</f>
        <v>611892.24983638048</v>
      </c>
      <c r="H832" s="52">
        <f>(Input!H$12*Input!H$165)*H567</f>
        <v>575200.26587149804</v>
      </c>
      <c r="I832" s="57">
        <f>(Input!I$12*Input!I$165)*I567</f>
        <v>574094.06737834355</v>
      </c>
    </row>
    <row r="833" spans="1:9" s="5" customFormat="1" ht="15" customHeight="1" x14ac:dyDescent="0.25">
      <c r="A833" s="46" t="str">
        <f t="shared" ref="A833" si="806">A568</f>
        <v>15.20A.1_Onteniente</v>
      </c>
      <c r="B833" s="4" t="str">
        <f t="shared" si="780"/>
        <v>Salida Nacional / National exit</v>
      </c>
      <c r="C833" s="52">
        <f>(Input!C$12*Input!C$165)*C568</f>
        <v>683753.57430281327</v>
      </c>
      <c r="D833" s="52">
        <f>(Input!D$12*Input!D$165)*D568</f>
        <v>627335.3234576364</v>
      </c>
      <c r="E833" s="52">
        <f>(Input!E$12*Input!E$165)*E568</f>
        <v>572389.61024799198</v>
      </c>
      <c r="F833" s="52">
        <f>(Input!F$12*Input!F$165)*F568</f>
        <v>536214.76164488913</v>
      </c>
      <c r="G833" s="52">
        <f>(Input!G$12*Input!G$165)*G568</f>
        <v>510271.76677078375</v>
      </c>
      <c r="H833" s="52">
        <f>(Input!H$12*Input!H$165)*H568</f>
        <v>488511.80939751421</v>
      </c>
      <c r="I833" s="57">
        <f>(Input!I$12*Input!I$165)*I568</f>
        <v>496386.06983852526</v>
      </c>
    </row>
    <row r="834" spans="1:9" s="5" customFormat="1" ht="15" customHeight="1" x14ac:dyDescent="0.25">
      <c r="A834" s="46" t="str">
        <f t="shared" ref="A834" si="807">A569</f>
        <v>15.21_Bañeres</v>
      </c>
      <c r="B834" s="4" t="str">
        <f t="shared" si="780"/>
        <v>Salida Nacional / National exit</v>
      </c>
      <c r="C834" s="52">
        <f>(Input!C$12*Input!C$165)*C569</f>
        <v>256540.27156873894</v>
      </c>
      <c r="D834" s="52">
        <f>(Input!D$12*Input!D$165)*D569</f>
        <v>235166.53227374706</v>
      </c>
      <c r="E834" s="52">
        <f>(Input!E$12*Input!E$165)*E569</f>
        <v>214298.79169905293</v>
      </c>
      <c r="F834" s="52">
        <f>(Input!F$12*Input!F$165)*F569</f>
        <v>200479.19563600977</v>
      </c>
      <c r="G834" s="52">
        <f>(Input!G$12*Input!G$165)*G569</f>
        <v>190606.70167809023</v>
      </c>
      <c r="H834" s="52">
        <f>(Input!H$12*Input!H$165)*H569</f>
        <v>182317.82200053456</v>
      </c>
      <c r="I834" s="57">
        <f>(Input!I$12*Input!I$165)*I569</f>
        <v>185033.68270445263</v>
      </c>
    </row>
    <row r="835" spans="1:9" s="5" customFormat="1" ht="15" customHeight="1" x14ac:dyDescent="0.25">
      <c r="A835" s="46" t="str">
        <f t="shared" ref="A835" si="808">A570</f>
        <v>15.22_Ibi</v>
      </c>
      <c r="B835" s="4" t="str">
        <f t="shared" si="780"/>
        <v>Salida Nacional / National exit</v>
      </c>
      <c r="C835" s="52">
        <f>(Input!C$12*Input!C$165)*C570</f>
        <v>68800.694994051039</v>
      </c>
      <c r="D835" s="52">
        <f>(Input!D$12*Input!D$165)*D570</f>
        <v>62082.650556280903</v>
      </c>
      <c r="E835" s="52">
        <f>(Input!E$12*Input!E$165)*E570</f>
        <v>55496.614703809071</v>
      </c>
      <c r="F835" s="52">
        <f>(Input!F$12*Input!F$165)*F570</f>
        <v>51032.091866259492</v>
      </c>
      <c r="G835" s="52">
        <f>(Input!G$12*Input!G$165)*G570</f>
        <v>47791.806502435691</v>
      </c>
      <c r="H835" s="52">
        <f>(Input!H$12*Input!H$165)*H570</f>
        <v>45101.347225048346</v>
      </c>
      <c r="I835" s="57">
        <f>(Input!I$12*Input!I$165)*I570</f>
        <v>45200.156660481662</v>
      </c>
    </row>
    <row r="836" spans="1:9" s="5" customFormat="1" ht="15" customHeight="1" x14ac:dyDescent="0.25">
      <c r="A836" s="46" t="str">
        <f t="shared" ref="A836" si="809">A571</f>
        <v>15.23_Tibi</v>
      </c>
      <c r="B836" s="4" t="str">
        <f t="shared" si="780"/>
        <v>Salida Nacional / National exit</v>
      </c>
      <c r="C836" s="52">
        <f>(Input!C$12*Input!C$165)*C571</f>
        <v>7593.2266349378997</v>
      </c>
      <c r="D836" s="52">
        <f>(Input!D$12*Input!D$165)*D571</f>
        <v>6863.359034915512</v>
      </c>
      <c r="E836" s="52">
        <f>(Input!E$12*Input!E$165)*E571</f>
        <v>6147.4595564796455</v>
      </c>
      <c r="F836" s="52">
        <f>(Input!F$12*Input!F$165)*F571</f>
        <v>5662.4488068252704</v>
      </c>
      <c r="G836" s="52">
        <f>(Input!G$12*Input!G$165)*G571</f>
        <v>5312.1717267612075</v>
      </c>
      <c r="H836" s="52">
        <f>(Input!H$12*Input!H$165)*H571</f>
        <v>5021.0845445149453</v>
      </c>
      <c r="I836" s="57">
        <f>(Input!I$12*Input!I$165)*I571</f>
        <v>5038.7175524827944</v>
      </c>
    </row>
    <row r="837" spans="1:9" s="5" customFormat="1" ht="15" customHeight="1" x14ac:dyDescent="0.25">
      <c r="A837" s="46" t="str">
        <f t="shared" ref="A837" si="810">A572</f>
        <v>15.24_Alicante</v>
      </c>
      <c r="B837" s="4" t="str">
        <f t="shared" si="780"/>
        <v>Salida Nacional / National exit</v>
      </c>
      <c r="C837" s="52">
        <f>(Input!C$12*Input!C$165)*C572</f>
        <v>243505.69075097825</v>
      </c>
      <c r="D837" s="52">
        <f>(Input!D$12*Input!D$165)*D572</f>
        <v>221201.85425266359</v>
      </c>
      <c r="E837" s="52">
        <f>(Input!E$12*Input!E$165)*E572</f>
        <v>199315.91545215793</v>
      </c>
      <c r="F837" s="52">
        <f>(Input!F$12*Input!F$165)*F572</f>
        <v>184546.73239572564</v>
      </c>
      <c r="G837" s="52">
        <f>(Input!G$12*Input!G$165)*G572</f>
        <v>173991.98769971324</v>
      </c>
      <c r="H837" s="52">
        <f>(Input!H$12*Input!H$165)*H572</f>
        <v>165194.49840948472</v>
      </c>
      <c r="I837" s="57">
        <f>(Input!I$12*Input!I$165)*I572</f>
        <v>166424.68707799879</v>
      </c>
    </row>
    <row r="838" spans="1:9" s="5" customFormat="1" ht="15" customHeight="1" x14ac:dyDescent="0.25">
      <c r="A838" s="46" t="str">
        <f t="shared" ref="A838" si="811">A573</f>
        <v>15.26_Elche</v>
      </c>
      <c r="B838" s="4" t="str">
        <f t="shared" si="780"/>
        <v>Salida Nacional / National exit</v>
      </c>
      <c r="C838" s="52">
        <f>(Input!C$12*Input!C$165)*C573</f>
        <v>436351.64136605448</v>
      </c>
      <c r="D838" s="52">
        <f>(Input!D$12*Input!D$165)*D573</f>
        <v>396194.52293459116</v>
      </c>
      <c r="E838" s="52">
        <f>(Input!E$12*Input!E$165)*E573</f>
        <v>356708.75461612927</v>
      </c>
      <c r="F838" s="52">
        <f>(Input!F$12*Input!F$165)*F573</f>
        <v>329955.8780250352</v>
      </c>
      <c r="G838" s="52">
        <f>(Input!G$12*Input!G$165)*G573</f>
        <v>310970.08584955201</v>
      </c>
      <c r="H838" s="52">
        <f>(Input!H$12*Input!H$165)*H573</f>
        <v>295154.69295889995</v>
      </c>
      <c r="I838" s="57">
        <f>(Input!I$12*Input!I$165)*I573</f>
        <v>297155.90549186443</v>
      </c>
    </row>
    <row r="839" spans="1:9" s="5" customFormat="1" ht="15" customHeight="1" x14ac:dyDescent="0.25">
      <c r="A839" s="46" t="str">
        <f t="shared" ref="A839" si="812">A574</f>
        <v>15.28_16_Callosa Segura</v>
      </c>
      <c r="B839" s="4" t="str">
        <f t="shared" si="780"/>
        <v>Salida Nacional / National exit</v>
      </c>
      <c r="C839" s="52">
        <f>(Input!C$12*Input!C$165)*C574</f>
        <v>135804.52740132934</v>
      </c>
      <c r="D839" s="52">
        <f>(Input!D$12*Input!D$165)*D574</f>
        <v>123630.88667688698</v>
      </c>
      <c r="E839" s="52">
        <f>(Input!E$12*Input!E$165)*E574</f>
        <v>111645.10220271478</v>
      </c>
      <c r="F839" s="52">
        <f>(Input!F$12*Input!F$165)*F574</f>
        <v>103526.95059942882</v>
      </c>
      <c r="G839" s="52">
        <f>(Input!G$12*Input!G$165)*G574</f>
        <v>97821.635006925513</v>
      </c>
      <c r="H839" s="52">
        <f>(Input!H$12*Input!H$165)*H574</f>
        <v>93061.282658530239</v>
      </c>
      <c r="I839" s="57">
        <f>(Input!I$12*Input!I$165)*I574</f>
        <v>93864.30358907528</v>
      </c>
    </row>
    <row r="840" spans="1:9" s="5" customFormat="1" ht="15" customHeight="1" x14ac:dyDescent="0.25">
      <c r="A840" s="46" t="str">
        <f t="shared" ref="A840" si="813">A575</f>
        <v>15.30_San Javier</v>
      </c>
      <c r="B840" s="4" t="str">
        <f t="shared" si="780"/>
        <v>Salida Nacional / National exit</v>
      </c>
      <c r="C840" s="52">
        <f>(Input!C$12*Input!C$165)*C575</f>
        <v>51430.189891429101</v>
      </c>
      <c r="D840" s="52">
        <f>(Input!D$12*Input!D$165)*D575</f>
        <v>46878.563218614407</v>
      </c>
      <c r="E840" s="52">
        <f>(Input!E$12*Input!E$165)*E575</f>
        <v>42387.195886058507</v>
      </c>
      <c r="F840" s="52">
        <f>(Input!F$12*Input!F$165)*F575</f>
        <v>39337.125013666919</v>
      </c>
      <c r="G840" s="52">
        <f>(Input!G$12*Input!G$165)*G575</f>
        <v>37216.857700098422</v>
      </c>
      <c r="H840" s="52">
        <f>(Input!H$12*Input!H$165)*H575</f>
        <v>35446.960685145968</v>
      </c>
      <c r="I840" s="57">
        <f>(Input!I$12*Input!I$165)*I575</f>
        <v>35776.442032118706</v>
      </c>
    </row>
    <row r="841" spans="1:9" s="5" customFormat="1" ht="15" customHeight="1" x14ac:dyDescent="0.25">
      <c r="A841" s="46" t="str">
        <f t="shared" ref="A841" si="814">A576</f>
        <v>15.31.1A_EnergyWorks Cartagena</v>
      </c>
      <c r="B841" s="4" t="str">
        <f t="shared" si="780"/>
        <v>Salida Nacional / National exit</v>
      </c>
      <c r="C841" s="52">
        <f>(Input!C$12*Input!C$165)*C576</f>
        <v>1563234.2239256389</v>
      </c>
      <c r="D841" s="52">
        <f>(Input!D$12*Input!D$165)*D576</f>
        <v>1391792.3045387883</v>
      </c>
      <c r="E841" s="52">
        <f>(Input!E$12*Input!E$165)*E576</f>
        <v>1226400.5499889716</v>
      </c>
      <c r="F841" s="52">
        <f>(Input!F$12*Input!F$165)*F576</f>
        <v>1105744.4445170832</v>
      </c>
      <c r="G841" s="52">
        <f>(Input!G$12*Input!G$165)*G576</f>
        <v>997565.62658346083</v>
      </c>
      <c r="H841" s="52">
        <f>(Input!H$12*Input!H$165)*H576</f>
        <v>877173.74989958818</v>
      </c>
      <c r="I841" s="57">
        <f>(Input!I$12*Input!I$165)*I576</f>
        <v>712127.24750266864</v>
      </c>
    </row>
    <row r="842" spans="1:9" s="5" customFormat="1" ht="15" customHeight="1" x14ac:dyDescent="0.25">
      <c r="A842" s="46" t="str">
        <f t="shared" ref="A842" si="815">A577</f>
        <v>15.31_General Electric</v>
      </c>
      <c r="B842" s="4" t="str">
        <f t="shared" si="780"/>
        <v>Salida Nacional / National exit</v>
      </c>
      <c r="C842" s="52">
        <f>(Input!C$12*Input!C$165)*C577</f>
        <v>305094.39567548491</v>
      </c>
      <c r="D842" s="52">
        <f>(Input!D$12*Input!D$165)*D577</f>
        <v>271489.83085932559</v>
      </c>
      <c r="E842" s="52">
        <f>(Input!E$12*Input!E$165)*E577</f>
        <v>239080.31069254386</v>
      </c>
      <c r="F842" s="52">
        <f>(Input!F$12*Input!F$165)*F577</f>
        <v>215437.29661588237</v>
      </c>
      <c r="G842" s="52">
        <f>(Input!G$12*Input!G$165)*G577</f>
        <v>194359.19659922077</v>
      </c>
      <c r="H842" s="52">
        <f>(Input!H$12*Input!H$165)*H577</f>
        <v>170960.1118022562</v>
      </c>
      <c r="I842" s="57">
        <f>(Input!I$12*Input!I$165)*I577</f>
        <v>138889.62864843427</v>
      </c>
    </row>
    <row r="843" spans="1:9" s="5" customFormat="1" ht="15" customHeight="1" x14ac:dyDescent="0.25">
      <c r="A843" s="46" t="str">
        <f t="shared" ref="A843" si="816">A578</f>
        <v>15.31A.2_Fuente Alamo</v>
      </c>
      <c r="B843" s="4" t="str">
        <f t="shared" si="780"/>
        <v>Salida Nacional / National exit</v>
      </c>
      <c r="C843" s="52">
        <f>(Input!C$12*Input!C$165)*C578</f>
        <v>586.86119751292188</v>
      </c>
      <c r="D843" s="52">
        <f>(Input!D$12*Input!D$165)*D578</f>
        <v>525.91492022360023</v>
      </c>
      <c r="E843" s="52">
        <f>(Input!E$12*Input!E$165)*E578</f>
        <v>465.66259151384207</v>
      </c>
      <c r="F843" s="52">
        <f>(Input!F$12*Input!F$165)*F578</f>
        <v>424.03957922890515</v>
      </c>
      <c r="G843" s="52">
        <f>(Input!G$12*Input!G$165)*G578</f>
        <v>394.22714908480083</v>
      </c>
      <c r="H843" s="52">
        <f>(Input!H$12*Input!H$165)*H578</f>
        <v>369.43625316935129</v>
      </c>
      <c r="I843" s="57">
        <f>(Input!I$12*Input!I$165)*I578</f>
        <v>367.02461446269109</v>
      </c>
    </row>
    <row r="844" spans="1:9" s="5" customFormat="1" ht="15" customHeight="1" x14ac:dyDescent="0.25">
      <c r="A844" s="46" t="str">
        <f t="shared" ref="A844" si="817">A579</f>
        <v>15.31A.4_Lorca</v>
      </c>
      <c r="B844" s="4" t="str">
        <f t="shared" si="780"/>
        <v>Salida Nacional / National exit</v>
      </c>
      <c r="C844" s="52">
        <f>(Input!C$12*Input!C$165)*C579</f>
        <v>179695.4791027185</v>
      </c>
      <c r="D844" s="52">
        <f>(Input!D$12*Input!D$165)*D579</f>
        <v>164504.85901696625</v>
      </c>
      <c r="E844" s="52">
        <f>(Input!E$12*Input!E$165)*E579</f>
        <v>149493.63023972829</v>
      </c>
      <c r="F844" s="52">
        <f>(Input!F$12*Input!F$165)*F579</f>
        <v>139334.73413200714</v>
      </c>
      <c r="G844" s="52">
        <f>(Input!G$12*Input!G$165)*G579</f>
        <v>132197.5200849034</v>
      </c>
      <c r="H844" s="52">
        <f>(Input!H$12*Input!H$165)*H579</f>
        <v>126117.37905003918</v>
      </c>
      <c r="I844" s="57">
        <f>(Input!I$12*Input!I$165)*I579</f>
        <v>127325.71729721477</v>
      </c>
    </row>
    <row r="845" spans="1:9" s="5" customFormat="1" ht="15" customHeight="1" x14ac:dyDescent="0.25">
      <c r="A845" s="46" t="str">
        <f t="shared" ref="A845" si="818">A580</f>
        <v>15.34_Escombreras</v>
      </c>
      <c r="B845" s="4" t="str">
        <f t="shared" si="780"/>
        <v>Salida Nacional / National exit</v>
      </c>
      <c r="C845" s="52">
        <f>(Input!C$12*Input!C$165)*C580</f>
        <v>8116763.3956634831</v>
      </c>
      <c r="D845" s="52">
        <f>(Input!D$12*Input!D$165)*D580</f>
        <v>7222241.643059833</v>
      </c>
      <c r="E845" s="52">
        <f>(Input!E$12*Input!E$165)*E580</f>
        <v>6359600.4150493164</v>
      </c>
      <c r="F845" s="52">
        <f>(Input!F$12*Input!F$165)*F580</f>
        <v>5730308.8105094256</v>
      </c>
      <c r="G845" s="52">
        <f>(Input!G$12*Input!G$165)*G580</f>
        <v>5169692.4083452839</v>
      </c>
      <c r="H845" s="52">
        <f>(Input!H$12*Input!H$165)*H580</f>
        <v>4547552.563824499</v>
      </c>
      <c r="I845" s="57">
        <f>(Input!I$12*Input!I$165)*I580</f>
        <v>3694886.4750554585</v>
      </c>
    </row>
    <row r="846" spans="1:9" s="5" customFormat="1" ht="15" customHeight="1" x14ac:dyDescent="0.25">
      <c r="A846" s="46" t="str">
        <f t="shared" ref="A846" si="819">A581</f>
        <v>15_Tivissa</v>
      </c>
      <c r="B846" s="4" t="str">
        <f t="shared" si="780"/>
        <v>Salida Nacional / National exit</v>
      </c>
      <c r="C846" s="52">
        <f>(Input!C$12*Input!C$165)*C581</f>
        <v>1310.1827115943279</v>
      </c>
      <c r="D846" s="52">
        <f>(Input!D$12*Input!D$165)*D581</f>
        <v>1189.5236493933903</v>
      </c>
      <c r="E846" s="52">
        <f>(Input!E$12*Input!E$165)*E581</f>
        <v>1073.8103653446458</v>
      </c>
      <c r="F846" s="52">
        <f>(Input!F$12*Input!F$165)*F581</f>
        <v>999.90831581905456</v>
      </c>
      <c r="G846" s="52">
        <f>(Input!G$12*Input!G$165)*G581</f>
        <v>936.09524806684044</v>
      </c>
      <c r="H846" s="52">
        <f>(Input!H$12*Input!H$165)*H581</f>
        <v>880.59188674779909</v>
      </c>
      <c r="I846" s="57">
        <f>(Input!I$12*Input!I$165)*I581</f>
        <v>882.17549654504035</v>
      </c>
    </row>
    <row r="847" spans="1:9" s="5" customFormat="1" ht="15" customHeight="1" x14ac:dyDescent="0.25">
      <c r="A847" s="46" t="str">
        <f t="shared" ref="A847" si="820">A582</f>
        <v>16A_Benisanet</v>
      </c>
      <c r="B847" s="4" t="str">
        <f t="shared" si="780"/>
        <v>Salida Nacional / National exit</v>
      </c>
      <c r="C847" s="52">
        <f>(Input!C$12*Input!C$165)*C582</f>
        <v>32183.161792402589</v>
      </c>
      <c r="D847" s="52">
        <f>(Input!D$12*Input!D$165)*D582</f>
        <v>29222.098831544074</v>
      </c>
      <c r="E847" s="52">
        <f>(Input!E$12*Input!E$165)*E582</f>
        <v>26382.272858989509</v>
      </c>
      <c r="F847" s="52">
        <f>(Input!F$12*Input!F$165)*F582</f>
        <v>24569.252435077808</v>
      </c>
      <c r="G847" s="52">
        <f>(Input!G$12*Input!G$165)*G582</f>
        <v>23001.467326511291</v>
      </c>
      <c r="H847" s="52">
        <f>(Input!H$12*Input!H$165)*H582</f>
        <v>21636.838029979812</v>
      </c>
      <c r="I847" s="57">
        <f>(Input!I$12*Input!I$165)*I582</f>
        <v>21674.134487795749</v>
      </c>
    </row>
    <row r="848" spans="1:9" s="5" customFormat="1" ht="15" customHeight="1" x14ac:dyDescent="0.25">
      <c r="A848" s="46" t="str">
        <f t="shared" ref="A848" si="821">A583</f>
        <v>19_Caspe</v>
      </c>
      <c r="B848" s="4" t="str">
        <f t="shared" si="780"/>
        <v>Salida Nacional / National exit</v>
      </c>
      <c r="C848" s="52">
        <f>(Input!C$12*Input!C$165)*C583</f>
        <v>840620.64058816584</v>
      </c>
      <c r="D848" s="52">
        <f>(Input!D$12*Input!D$165)*D583</f>
        <v>777210.3071257245</v>
      </c>
      <c r="E848" s="52">
        <f>(Input!E$12*Input!E$165)*E583</f>
        <v>717506.94361846161</v>
      </c>
      <c r="F848" s="52">
        <f>(Input!F$12*Input!F$165)*F583</f>
        <v>682770.95665276493</v>
      </c>
      <c r="G848" s="52">
        <f>(Input!G$12*Input!G$165)*G583</f>
        <v>650263.30864829978</v>
      </c>
      <c r="H848" s="52">
        <f>(Input!H$12*Input!H$165)*H583</f>
        <v>620928.69089616288</v>
      </c>
      <c r="I848" s="57">
        <f>(Input!I$12*Input!I$165)*I583</f>
        <v>630641.66464237194</v>
      </c>
    </row>
    <row r="849" spans="1:9" s="5" customFormat="1" ht="15" customHeight="1" x14ac:dyDescent="0.25">
      <c r="A849" s="46" t="str">
        <f t="shared" ref="A849" si="822">A584</f>
        <v>20_Andorra</v>
      </c>
      <c r="B849" s="4" t="str">
        <f t="shared" si="780"/>
        <v>Salida Nacional / National exit</v>
      </c>
      <c r="C849" s="52">
        <f>(Input!C$12*Input!C$165)*C584</f>
        <v>686015.39778054494</v>
      </c>
      <c r="D849" s="52">
        <f>(Input!D$12*Input!D$165)*D584</f>
        <v>621652.62597944692</v>
      </c>
      <c r="E849" s="52">
        <f>(Input!E$12*Input!E$165)*E584</f>
        <v>565250.95216797944</v>
      </c>
      <c r="F849" s="52">
        <f>(Input!F$12*Input!F$165)*F584</f>
        <v>530331.31381693785</v>
      </c>
      <c r="G849" s="52">
        <f>(Input!G$12*Input!G$165)*G584</f>
        <v>491780.01742926356</v>
      </c>
      <c r="H849" s="52">
        <f>(Input!H$12*Input!H$165)*H584</f>
        <v>448639.95139095857</v>
      </c>
      <c r="I849" s="57">
        <f>(Input!I$12*Input!I$165)*I584</f>
        <v>407860.97636817733</v>
      </c>
    </row>
    <row r="850" spans="1:9" s="5" customFormat="1" ht="15" customHeight="1" x14ac:dyDescent="0.25">
      <c r="A850" s="46" t="str">
        <f t="shared" ref="A850" si="823">A585</f>
        <v>21.1_Azaila</v>
      </c>
      <c r="B850" s="4" t="str">
        <f t="shared" si="780"/>
        <v>Salida Nacional / National exit</v>
      </c>
      <c r="C850" s="52">
        <f>(Input!C$12*Input!C$165)*C585</f>
        <v>33534.554582274366</v>
      </c>
      <c r="D850" s="52">
        <f>(Input!D$12*Input!D$165)*D585</f>
        <v>30086.259269016737</v>
      </c>
      <c r="E850" s="52">
        <f>(Input!E$12*Input!E$165)*E585</f>
        <v>27197.164303172001</v>
      </c>
      <c r="F850" s="52">
        <f>(Input!F$12*Input!F$165)*F585</f>
        <v>25398.385867717032</v>
      </c>
      <c r="G850" s="52">
        <f>(Input!G$12*Input!G$165)*G585</f>
        <v>23285.031496863794</v>
      </c>
      <c r="H850" s="52">
        <f>(Input!H$12*Input!H$165)*H585</f>
        <v>20794.069490905116</v>
      </c>
      <c r="I850" s="57">
        <f>(Input!I$12*Input!I$165)*I585</f>
        <v>17908.811820427152</v>
      </c>
    </row>
    <row r="851" spans="1:9" s="5" customFormat="1" ht="15" customHeight="1" x14ac:dyDescent="0.25">
      <c r="A851" s="46" t="str">
        <f t="shared" ref="A851" si="824">A586</f>
        <v>22_Epysa</v>
      </c>
      <c r="B851" s="4" t="str">
        <f t="shared" si="780"/>
        <v>Salida Nacional / National exit</v>
      </c>
      <c r="C851" s="52">
        <f>(Input!C$12*Input!C$165)*C586</f>
        <v>147716.4371131779</v>
      </c>
      <c r="D851" s="52">
        <f>(Input!D$12*Input!D$165)*D586</f>
        <v>138407.25151381714</v>
      </c>
      <c r="E851" s="52">
        <f>(Input!E$12*Input!E$165)*E586</f>
        <v>129738.23463078499</v>
      </c>
      <c r="F851" s="52">
        <f>(Input!F$12*Input!F$165)*F586</f>
        <v>125041.1160351057</v>
      </c>
      <c r="G851" s="52">
        <f>(Input!G$12*Input!G$165)*G586</f>
        <v>119955.76481293325</v>
      </c>
      <c r="H851" s="52">
        <f>(Input!H$12*Input!H$165)*H586</f>
        <v>114965.32668422976</v>
      </c>
      <c r="I851" s="57">
        <f>(Input!I$12*Input!I$165)*I586</f>
        <v>116841.10748999463</v>
      </c>
    </row>
    <row r="852" spans="1:9" s="5" customFormat="1" ht="15" customHeight="1" x14ac:dyDescent="0.25">
      <c r="A852" s="46" t="str">
        <f t="shared" ref="A852" si="825">A587</f>
        <v>23_Mediana Zaragoza</v>
      </c>
      <c r="B852" s="4" t="str">
        <f t="shared" si="780"/>
        <v>Salida Nacional / National exit</v>
      </c>
      <c r="C852" s="52">
        <f>(Input!C$12*Input!C$165)*C587</f>
        <v>1572291.249368926</v>
      </c>
      <c r="D852" s="52">
        <f>(Input!D$12*Input!D$165)*D587</f>
        <v>1452463.2072755189</v>
      </c>
      <c r="E852" s="52">
        <f>(Input!E$12*Input!E$165)*E587</f>
        <v>1340384.2403363527</v>
      </c>
      <c r="F852" s="52">
        <f>(Input!F$12*Input!F$165)*F587</f>
        <v>1277528.261170659</v>
      </c>
      <c r="G852" s="52">
        <f>(Input!G$12*Input!G$165)*G587</f>
        <v>1216499.1553676014</v>
      </c>
      <c r="H852" s="52">
        <f>(Input!H$12*Input!H$165)*H587</f>
        <v>1162119.2712685762</v>
      </c>
      <c r="I852" s="57">
        <f>(Input!I$12*Input!I$165)*I587</f>
        <v>1182382.4356505962</v>
      </c>
    </row>
    <row r="853" spans="1:9" s="5" customFormat="1" ht="15" customHeight="1" x14ac:dyDescent="0.25">
      <c r="A853" s="46" t="str">
        <f t="shared" ref="A853" si="826">A588</f>
        <v>23A_La Cartuja</v>
      </c>
      <c r="B853" s="4" t="str">
        <f t="shared" si="780"/>
        <v>Salida Nacional / National exit</v>
      </c>
      <c r="C853" s="52">
        <f>(Input!C$12*Input!C$165)*C588</f>
        <v>38995.430977190663</v>
      </c>
      <c r="D853" s="52">
        <f>(Input!D$12*Input!D$165)*D588</f>
        <v>36029.69626297662</v>
      </c>
      <c r="E853" s="52">
        <f>(Input!E$12*Input!E$165)*E588</f>
        <v>33224.847745524668</v>
      </c>
      <c r="F853" s="52">
        <f>(Input!F$12*Input!F$165)*F588</f>
        <v>31604.164554338691</v>
      </c>
      <c r="G853" s="52">
        <f>(Input!G$12*Input!G$165)*G588</f>
        <v>29955.842449124619</v>
      </c>
      <c r="H853" s="52">
        <f>(Input!H$12*Input!H$165)*H588</f>
        <v>28422.291960983468</v>
      </c>
      <c r="I853" s="57">
        <f>(Input!I$12*Input!I$165)*I588</f>
        <v>28652.355978147189</v>
      </c>
    </row>
    <row r="854" spans="1:9" s="5" customFormat="1" ht="15" customHeight="1" x14ac:dyDescent="0.25">
      <c r="A854" s="46" t="str">
        <f t="shared" ref="A854" si="827">A589</f>
        <v>24_Santa Fe</v>
      </c>
      <c r="B854" s="4" t="str">
        <f t="shared" si="780"/>
        <v>Salida Nacional / National exit</v>
      </c>
      <c r="C854" s="52">
        <f>(Input!C$12*Input!C$165)*C589</f>
        <v>17039.229506002172</v>
      </c>
      <c r="D854" s="52">
        <f>(Input!D$12*Input!D$165)*D589</f>
        <v>15617.187220566377</v>
      </c>
      <c r="E854" s="52">
        <f>(Input!E$12*Input!E$165)*E589</f>
        <v>14250.672492271759</v>
      </c>
      <c r="F854" s="52">
        <f>(Input!F$12*Input!F$165)*F589</f>
        <v>13414.629124830255</v>
      </c>
      <c r="G854" s="52">
        <f>(Input!G$12*Input!G$165)*G589</f>
        <v>12572.47152375507</v>
      </c>
      <c r="H854" s="52">
        <f>(Input!H$12*Input!H$165)*H589</f>
        <v>11788.776314327599</v>
      </c>
      <c r="I854" s="57">
        <f>(Input!I$12*Input!I$165)*I589</f>
        <v>11734.365447356673</v>
      </c>
    </row>
    <row r="855" spans="1:9" s="5" customFormat="1" ht="15" customHeight="1" x14ac:dyDescent="0.25">
      <c r="A855" s="46" t="str">
        <f t="shared" ref="A855" si="828">A590</f>
        <v>24A_Zaragoza I+D</v>
      </c>
      <c r="B855" s="4" t="str">
        <f t="shared" si="780"/>
        <v>Salida Nacional / National exit</v>
      </c>
      <c r="C855" s="52">
        <f>(Input!C$12*Input!C$165)*C590</f>
        <v>153656.350994554</v>
      </c>
      <c r="D855" s="52">
        <f>(Input!D$12*Input!D$165)*D590</f>
        <v>142439.01081351997</v>
      </c>
      <c r="E855" s="52">
        <f>(Input!E$12*Input!E$165)*E590</f>
        <v>131803.0659126454</v>
      </c>
      <c r="F855" s="52">
        <f>(Input!F$12*Input!F$165)*F590</f>
        <v>125646.62299789139</v>
      </c>
      <c r="G855" s="52">
        <f>(Input!G$12*Input!G$165)*G590</f>
        <v>119069.41201309036</v>
      </c>
      <c r="H855" s="52">
        <f>(Input!H$12*Input!H$165)*H590</f>
        <v>112749.44060687194</v>
      </c>
      <c r="I855" s="57">
        <f>(Input!I$12*Input!I$165)*I590</f>
        <v>113239.31168030083</v>
      </c>
    </row>
    <row r="856" spans="1:9" s="5" customFormat="1" ht="15" customHeight="1" x14ac:dyDescent="0.25">
      <c r="A856" s="46" t="str">
        <f t="shared" ref="A856" si="829">A591</f>
        <v>25A_Barboles</v>
      </c>
      <c r="B856" s="4" t="str">
        <f t="shared" si="780"/>
        <v>Salida Nacional / National exit</v>
      </c>
      <c r="C856" s="52">
        <f>(Input!C$12*Input!C$165)*C591</f>
        <v>0</v>
      </c>
      <c r="D856" s="52">
        <f>(Input!D$12*Input!D$165)*D591</f>
        <v>0</v>
      </c>
      <c r="E856" s="52">
        <f>(Input!E$12*Input!E$165)*E591</f>
        <v>0</v>
      </c>
      <c r="F856" s="52">
        <f>(Input!F$12*Input!F$165)*F591</f>
        <v>0</v>
      </c>
      <c r="G856" s="52">
        <f>(Input!G$12*Input!G$165)*G591</f>
        <v>0</v>
      </c>
      <c r="H856" s="52">
        <f>(Input!H$12*Input!H$165)*H591</f>
        <v>0</v>
      </c>
      <c r="I856" s="57">
        <f>(Input!I$12*Input!I$165)*I591</f>
        <v>0</v>
      </c>
    </row>
    <row r="857" spans="1:9" s="5" customFormat="1" ht="15" customHeight="1" x14ac:dyDescent="0.25">
      <c r="A857" s="46" t="str">
        <f t="shared" ref="A857" si="830">A592</f>
        <v>25X_General Motors</v>
      </c>
      <c r="B857" s="4" t="str">
        <f t="shared" si="780"/>
        <v>Salida Nacional / National exit</v>
      </c>
      <c r="C857" s="52">
        <f>(Input!C$12*Input!C$165)*C592</f>
        <v>282387.03808117955</v>
      </c>
      <c r="D857" s="52">
        <f>(Input!D$12*Input!D$165)*D592</f>
        <v>261958.00826851602</v>
      </c>
      <c r="E857" s="52">
        <f>(Input!E$12*Input!E$165)*E592</f>
        <v>243037.69847827929</v>
      </c>
      <c r="F857" s="52">
        <f>(Input!F$12*Input!F$165)*F592</f>
        <v>233002.98801258203</v>
      </c>
      <c r="G857" s="52">
        <f>(Input!G$12*Input!G$165)*G592</f>
        <v>222563.16087089173</v>
      </c>
      <c r="H857" s="52">
        <f>(Input!H$12*Input!H$165)*H592</f>
        <v>213052.2067205467</v>
      </c>
      <c r="I857" s="57">
        <f>(Input!I$12*Input!I$165)*I592</f>
        <v>217092.00925336964</v>
      </c>
    </row>
    <row r="858" spans="1:9" s="5" customFormat="1" ht="15" customHeight="1" x14ac:dyDescent="0.25">
      <c r="A858" s="46" t="str">
        <f t="shared" ref="A858" si="831">A593</f>
        <v>26A_Magallon</v>
      </c>
      <c r="B858" s="4" t="str">
        <f t="shared" si="780"/>
        <v>Salida Nacional / National exit</v>
      </c>
      <c r="C858" s="52">
        <f>(Input!C$12*Input!C$165)*C593</f>
        <v>172298.64442220249</v>
      </c>
      <c r="D858" s="52">
        <f>(Input!D$12*Input!D$165)*D593</f>
        <v>161341.07653713936</v>
      </c>
      <c r="E858" s="52">
        <f>(Input!E$12*Input!E$165)*E593</f>
        <v>151129.56163712818</v>
      </c>
      <c r="F858" s="52">
        <f>(Input!F$12*Input!F$165)*F593</f>
        <v>145662.14791653413</v>
      </c>
      <c r="G858" s="52">
        <f>(Input!G$12*Input!G$165)*G593</f>
        <v>139113.01936353915</v>
      </c>
      <c r="H858" s="52">
        <f>(Input!H$12*Input!H$165)*H593</f>
        <v>132512.71878534838</v>
      </c>
      <c r="I858" s="57">
        <f>(Input!I$12*Input!I$165)*I593</f>
        <v>133717.42629272133</v>
      </c>
    </row>
    <row r="859" spans="1:9" s="5" customFormat="1" ht="15" customHeight="1" x14ac:dyDescent="0.25">
      <c r="A859" s="46" t="str">
        <f t="shared" ref="A859" si="832">A594</f>
        <v>27X_Ribaforada</v>
      </c>
      <c r="B859" s="4" t="str">
        <f t="shared" si="780"/>
        <v>Salida Nacional / National exit</v>
      </c>
      <c r="C859" s="52">
        <f>(Input!C$12*Input!C$165)*C594</f>
        <v>151875.95047232753</v>
      </c>
      <c r="D859" s="52">
        <f>(Input!D$12*Input!D$165)*D594</f>
        <v>142258.9341472321</v>
      </c>
      <c r="E859" s="52">
        <f>(Input!E$12*Input!E$165)*E594</f>
        <v>133305.95755632984</v>
      </c>
      <c r="F859" s="52">
        <f>(Input!F$12*Input!F$165)*F594</f>
        <v>128541.0924421797</v>
      </c>
      <c r="G859" s="52">
        <f>(Input!G$12*Input!G$165)*G594</f>
        <v>122671.71441425481</v>
      </c>
      <c r="H859" s="52">
        <f>(Input!H$12*Input!H$165)*H594</f>
        <v>116712.51068643275</v>
      </c>
      <c r="I859" s="57">
        <f>(Input!I$12*Input!I$165)*I594</f>
        <v>117601.04036371356</v>
      </c>
    </row>
    <row r="860" spans="1:9" s="5" customFormat="1" ht="15" customHeight="1" x14ac:dyDescent="0.25">
      <c r="A860" s="46" t="str">
        <f t="shared" ref="A860" si="833">A595</f>
        <v>28_Tudela</v>
      </c>
      <c r="B860" s="4" t="str">
        <f t="shared" si="780"/>
        <v>Salida Nacional / National exit</v>
      </c>
      <c r="C860" s="52">
        <f>(Input!C$12*Input!C$165)*C595</f>
        <v>286690.47005437623</v>
      </c>
      <c r="D860" s="52">
        <f>(Input!D$12*Input!D$165)*D595</f>
        <v>268706.10315376887</v>
      </c>
      <c r="E860" s="52">
        <f>(Input!E$12*Input!E$165)*E595</f>
        <v>251988.17597016974</v>
      </c>
      <c r="F860" s="52">
        <f>(Input!F$12*Input!F$165)*F595</f>
        <v>243155.71519775721</v>
      </c>
      <c r="G860" s="52">
        <f>(Input!G$12*Input!G$165)*G595</f>
        <v>232090.389050636</v>
      </c>
      <c r="H860" s="52">
        <f>(Input!H$12*Input!H$165)*H595</f>
        <v>220797.27618293051</v>
      </c>
      <c r="I860" s="57">
        <f>(Input!I$12*Input!I$165)*I595</f>
        <v>222425.14857944247</v>
      </c>
    </row>
    <row r="861" spans="1:9" s="5" customFormat="1" ht="15" customHeight="1" x14ac:dyDescent="0.25">
      <c r="A861" s="46" t="str">
        <f t="shared" ref="A861" si="834">A596</f>
        <v>28A_Tudela Norte</v>
      </c>
      <c r="B861" s="4" t="str">
        <f t="shared" si="780"/>
        <v>Salida Nacional / National exit</v>
      </c>
      <c r="C861" s="52">
        <f>(Input!C$12*Input!C$165)*C596</f>
        <v>2837243.0627741856</v>
      </c>
      <c r="D861" s="52">
        <f>(Input!D$12*Input!D$165)*D596</f>
        <v>2577741.8432240398</v>
      </c>
      <c r="E861" s="52">
        <f>(Input!E$12*Input!E$165)*E596</f>
        <v>2335637.8003146606</v>
      </c>
      <c r="F861" s="52">
        <f>(Input!F$12*Input!F$165)*F596</f>
        <v>2160216.9258964835</v>
      </c>
      <c r="G861" s="52">
        <f>(Input!G$12*Input!G$165)*G596</f>
        <v>1904330.8266565346</v>
      </c>
      <c r="H861" s="52">
        <f>(Input!H$12*Input!H$165)*H596</f>
        <v>1566899.875558818</v>
      </c>
      <c r="I861" s="57">
        <f>(Input!I$12*Input!I$165)*I596</f>
        <v>996885.53305968025</v>
      </c>
    </row>
    <row r="862" spans="1:9" s="5" customFormat="1" ht="15" customHeight="1" x14ac:dyDescent="0.25">
      <c r="A862" s="46" t="str">
        <f t="shared" ref="A862" si="835">A597</f>
        <v>29_Alfaro</v>
      </c>
      <c r="B862" s="4" t="str">
        <f t="shared" si="780"/>
        <v>Salida Nacional / National exit</v>
      </c>
      <c r="C862" s="52">
        <f>(Input!C$12*Input!C$165)*C597</f>
        <v>77753.157457233712</v>
      </c>
      <c r="D862" s="52">
        <f>(Input!D$12*Input!D$165)*D597</f>
        <v>71971.64635005474</v>
      </c>
      <c r="E862" s="52">
        <f>(Input!E$12*Input!E$165)*E597</f>
        <v>66466.240550282455</v>
      </c>
      <c r="F862" s="52">
        <f>(Input!F$12*Input!F$165)*F597</f>
        <v>63265.458734354659</v>
      </c>
      <c r="G862" s="52">
        <f>(Input!G$12*Input!G$165)*G597</f>
        <v>59571.57081630102</v>
      </c>
      <c r="H862" s="52">
        <f>(Input!H$12*Input!H$165)*H597</f>
        <v>55944.866554585846</v>
      </c>
      <c r="I862" s="57">
        <f>(Input!I$12*Input!I$165)*I597</f>
        <v>55648.429113522077</v>
      </c>
    </row>
    <row r="863" spans="1:9" s="5" customFormat="1" ht="15" customHeight="1" x14ac:dyDescent="0.25">
      <c r="A863" s="46" t="str">
        <f t="shared" ref="A863" si="836">A598</f>
        <v>30_Rioja Baja</v>
      </c>
      <c r="B863" s="4" t="str">
        <f t="shared" si="780"/>
        <v>Salida Nacional / National exit</v>
      </c>
      <c r="C863" s="52">
        <f>(Input!C$12*Input!C$165)*C598</f>
        <v>120796.80766099234</v>
      </c>
      <c r="D863" s="52">
        <f>(Input!D$12*Input!D$165)*D598</f>
        <v>113278.23139124759</v>
      </c>
      <c r="E863" s="52">
        <f>(Input!E$12*Input!E$165)*E598</f>
        <v>106272.24146961962</v>
      </c>
      <c r="F863" s="52">
        <f>(Input!F$12*Input!F$165)*F598</f>
        <v>102584.50035987735</v>
      </c>
      <c r="G863" s="52">
        <f>(Input!G$12*Input!G$165)*G598</f>
        <v>97736.335726889185</v>
      </c>
      <c r="H863" s="52">
        <f>(Input!H$12*Input!H$165)*H598</f>
        <v>92708.286667670531</v>
      </c>
      <c r="I863" s="57">
        <f>(Input!I$12*Input!I$165)*I598</f>
        <v>93012.47046529669</v>
      </c>
    </row>
    <row r="864" spans="1:9" s="5" customFormat="1" ht="15" customHeight="1" x14ac:dyDescent="0.25">
      <c r="A864" s="46" t="str">
        <f t="shared" ref="A864" si="837">A599</f>
        <v>32_Sequero</v>
      </c>
      <c r="B864" s="4" t="str">
        <f t="shared" si="780"/>
        <v>Salida Nacional / National exit</v>
      </c>
      <c r="C864" s="52">
        <f>(Input!C$12*Input!C$165)*C599</f>
        <v>0</v>
      </c>
      <c r="D864" s="52">
        <f>(Input!D$12*Input!D$165)*D599</f>
        <v>0</v>
      </c>
      <c r="E864" s="52">
        <f>(Input!E$12*Input!E$165)*E599</f>
        <v>0</v>
      </c>
      <c r="F864" s="52">
        <f>(Input!F$12*Input!F$165)*F599</f>
        <v>0</v>
      </c>
      <c r="G864" s="52">
        <f>(Input!G$12*Input!G$165)*G599</f>
        <v>0</v>
      </c>
      <c r="H864" s="52">
        <f>(Input!H$12*Input!H$165)*H599</f>
        <v>0</v>
      </c>
      <c r="I864" s="57">
        <f>(Input!I$12*Input!I$165)*I599</f>
        <v>0</v>
      </c>
    </row>
    <row r="865" spans="1:9" s="5" customFormat="1" ht="15" customHeight="1" x14ac:dyDescent="0.25">
      <c r="A865" s="46" t="str">
        <f t="shared" ref="A865" si="838">A600</f>
        <v>33_Logroño</v>
      </c>
      <c r="B865" s="4" t="str">
        <f t="shared" si="780"/>
        <v>Salida Nacional / National exit</v>
      </c>
      <c r="C865" s="52">
        <f>(Input!C$12*Input!C$165)*C600</f>
        <v>3678134.4724540487</v>
      </c>
      <c r="D865" s="52">
        <f>(Input!D$12*Input!D$165)*D600</f>
        <v>3364853.7203507051</v>
      </c>
      <c r="E865" s="52">
        <f>(Input!E$12*Input!E$165)*E600</f>
        <v>3072651.9646666697</v>
      </c>
      <c r="F865" s="52">
        <f>(Input!F$12*Input!F$165)*F600</f>
        <v>2867223.6535709221</v>
      </c>
      <c r="G865" s="52">
        <f>(Input!G$12*Input!G$165)*G600</f>
        <v>2553934.7892323351</v>
      </c>
      <c r="H865" s="52">
        <f>(Input!H$12*Input!H$165)*H600</f>
        <v>2144581.125536975</v>
      </c>
      <c r="I865" s="57">
        <f>(Input!I$12*Input!I$165)*I600</f>
        <v>1495325.217159647</v>
      </c>
    </row>
    <row r="866" spans="1:9" s="5" customFormat="1" ht="15" customHeight="1" x14ac:dyDescent="0.25">
      <c r="A866" s="46" t="str">
        <f t="shared" ref="A866" si="839">A601</f>
        <v>33X_Navarrete</v>
      </c>
      <c r="B866" s="4" t="str">
        <f t="shared" si="780"/>
        <v>Salida Nacional / National exit</v>
      </c>
      <c r="C866" s="52">
        <f>(Input!C$12*Input!C$165)*C601</f>
        <v>19077.291614191436</v>
      </c>
      <c r="D866" s="52">
        <f>(Input!D$12*Input!D$165)*D601</f>
        <v>17710.886643043421</v>
      </c>
      <c r="E866" s="52">
        <f>(Input!E$12*Input!E$165)*E601</f>
        <v>16414.763617257089</v>
      </c>
      <c r="F866" s="52">
        <f>(Input!F$12*Input!F$165)*F601</f>
        <v>15677.312557971209</v>
      </c>
      <c r="G866" s="52">
        <f>(Input!G$12*Input!G$165)*G601</f>
        <v>14747.552122844609</v>
      </c>
      <c r="H866" s="52">
        <f>(Input!H$12*Input!H$165)*H601</f>
        <v>13811.619238016701</v>
      </c>
      <c r="I866" s="57">
        <f>(Input!I$12*Input!I$165)*I601</f>
        <v>13686.1383404342</v>
      </c>
    </row>
    <row r="867" spans="1:9" s="5" customFormat="1" ht="15" customHeight="1" x14ac:dyDescent="0.25">
      <c r="A867" s="46" t="str">
        <f t="shared" ref="A867" si="840">A602</f>
        <v>34_Cenicero</v>
      </c>
      <c r="B867" s="4" t="str">
        <f t="shared" si="780"/>
        <v>Salida Nacional / National exit</v>
      </c>
      <c r="C867" s="52">
        <f>(Input!C$12*Input!C$165)*C602</f>
        <v>119057.58753548242</v>
      </c>
      <c r="D867" s="52">
        <f>(Input!D$12*Input!D$165)*D602</f>
        <v>111575.76485949321</v>
      </c>
      <c r="E867" s="52">
        <f>(Input!E$12*Input!E$165)*E602</f>
        <v>104625.65468201603</v>
      </c>
      <c r="F867" s="52">
        <f>(Input!F$12*Input!F$165)*F602</f>
        <v>100997.86003624536</v>
      </c>
      <c r="G867" s="52">
        <f>(Input!G$12*Input!G$165)*G602</f>
        <v>95916.762893798019</v>
      </c>
      <c r="H867" s="52">
        <f>(Input!H$12*Input!H$165)*H602</f>
        <v>90611.261383520527</v>
      </c>
      <c r="I867" s="57">
        <f>(Input!I$12*Input!I$165)*I602</f>
        <v>90528.946358489891</v>
      </c>
    </row>
    <row r="868" spans="1:9" s="5" customFormat="1" ht="15" customHeight="1" x14ac:dyDescent="0.25">
      <c r="A868" s="46" t="str">
        <f t="shared" ref="A868" si="841">A603</f>
        <v>35_Haro</v>
      </c>
      <c r="B868" s="4" t="str">
        <f t="shared" si="780"/>
        <v>Salida Nacional / National exit</v>
      </c>
      <c r="C868" s="52">
        <f>(Input!C$12*Input!C$165)*C603</f>
        <v>53279.451418562247</v>
      </c>
      <c r="D868" s="52">
        <f>(Input!D$12*Input!D$165)*D603</f>
        <v>49471.729689133288</v>
      </c>
      <c r="E868" s="52">
        <f>(Input!E$12*Input!E$165)*E603</f>
        <v>45859.363186548973</v>
      </c>
      <c r="F868" s="52">
        <f>(Input!F$12*Input!F$165)*F603</f>
        <v>43807.057037482977</v>
      </c>
      <c r="G868" s="52">
        <f>(Input!G$12*Input!G$165)*G603</f>
        <v>41144.863379122442</v>
      </c>
      <c r="H868" s="52">
        <f>(Input!H$12*Input!H$165)*H603</f>
        <v>38448.831088809929</v>
      </c>
      <c r="I868" s="57">
        <f>(Input!I$12*Input!I$165)*I603</f>
        <v>38001.791218282931</v>
      </c>
    </row>
    <row r="869" spans="1:9" s="5" customFormat="1" ht="15" customHeight="1" x14ac:dyDescent="0.25">
      <c r="A869" s="46" t="str">
        <f t="shared" ref="A869" si="842">A604</f>
        <v>35X_Genfibre</v>
      </c>
      <c r="B869" s="4" t="str">
        <f t="shared" si="780"/>
        <v>Salida Nacional / National exit</v>
      </c>
      <c r="C869" s="52">
        <f>(Input!C$12*Input!C$165)*C604</f>
        <v>405931.38787356368</v>
      </c>
      <c r="D869" s="52">
        <f>(Input!D$12*Input!D$165)*D604</f>
        <v>380013.61301158386</v>
      </c>
      <c r="E869" s="52">
        <f>(Input!E$12*Input!E$165)*E604</f>
        <v>356376.7303614798</v>
      </c>
      <c r="F869" s="52">
        <f>(Input!F$12*Input!F$165)*F604</f>
        <v>344895.76566910627</v>
      </c>
      <c r="G869" s="52">
        <f>(Input!G$12*Input!G$165)*G604</f>
        <v>329001.67703650467</v>
      </c>
      <c r="H869" s="52">
        <f>(Input!H$12*Input!H$165)*H604</f>
        <v>313016.78400696238</v>
      </c>
      <c r="I869" s="57">
        <f>(Input!I$12*Input!I$165)*I604</f>
        <v>315960.87603310717</v>
      </c>
    </row>
    <row r="870" spans="1:9" s="5" customFormat="1" ht="15" customHeight="1" x14ac:dyDescent="0.25">
      <c r="A870" s="46" t="str">
        <f t="shared" ref="A870" si="843">A605</f>
        <v>36_Miranda</v>
      </c>
      <c r="B870" s="4" t="str">
        <f t="shared" si="780"/>
        <v>Salida Nacional / National exit</v>
      </c>
      <c r="C870" s="52">
        <f>(Input!C$12*Input!C$165)*C605</f>
        <v>401410.33504070941</v>
      </c>
      <c r="D870" s="52">
        <f>(Input!D$12*Input!D$165)*D605</f>
        <v>379974.83206386532</v>
      </c>
      <c r="E870" s="52">
        <f>(Input!E$12*Input!E$165)*E605</f>
        <v>360610.29639446345</v>
      </c>
      <c r="F870" s="52">
        <f>(Input!F$12*Input!F$165)*F605</f>
        <v>351769.21410082234</v>
      </c>
      <c r="G870" s="52">
        <f>(Input!G$12*Input!G$165)*G605</f>
        <v>336695.99501938006</v>
      </c>
      <c r="H870" s="52">
        <f>(Input!H$12*Input!H$165)*H605</f>
        <v>320008.25431439391</v>
      </c>
      <c r="I870" s="57">
        <f>(Input!I$12*Input!I$165)*I605</f>
        <v>321229.45355636388</v>
      </c>
    </row>
    <row r="871" spans="1:9" s="5" customFormat="1" ht="15" customHeight="1" x14ac:dyDescent="0.25">
      <c r="A871" s="46" t="str">
        <f t="shared" ref="A871:B871" si="844">A606</f>
        <v>38_Vitoria</v>
      </c>
      <c r="B871" s="4" t="str">
        <f t="shared" si="844"/>
        <v>Salida Nacional / National exit</v>
      </c>
      <c r="C871" s="52">
        <f>(Input!C$12*Input!C$165)*C606</f>
        <v>1593485.7565963259</v>
      </c>
      <c r="D871" s="52">
        <f>(Input!D$12*Input!D$165)*D606</f>
        <v>1497993.7226851871</v>
      </c>
      <c r="E871" s="52">
        <f>(Input!E$12*Input!E$165)*E606</f>
        <v>1409928.577135063</v>
      </c>
      <c r="F871" s="52">
        <f>(Input!F$12*Input!F$165)*F606</f>
        <v>1365432.2877518928</v>
      </c>
      <c r="G871" s="52">
        <f>(Input!G$12*Input!G$165)*G606</f>
        <v>1298020.3446210306</v>
      </c>
      <c r="H871" s="52">
        <f>(Input!H$12*Input!H$165)*H606</f>
        <v>1226058.9176710125</v>
      </c>
      <c r="I871" s="57">
        <f>(Input!I$12*Input!I$165)*I606</f>
        <v>1223796.6814461942</v>
      </c>
    </row>
    <row r="872" spans="1:9" s="5" customFormat="1" ht="15" customHeight="1" x14ac:dyDescent="0.25">
      <c r="A872" s="46" t="str">
        <f t="shared" ref="A872:B872" si="845">A607</f>
        <v>38X.02_Parque Tecnologico</v>
      </c>
      <c r="B872" s="4" t="str">
        <f t="shared" si="845"/>
        <v>Salida Nacional / National exit</v>
      </c>
      <c r="C872" s="52">
        <f>(Input!C$12*Input!C$165)*C607</f>
        <v>26131.134483279176</v>
      </c>
      <c r="D872" s="52">
        <f>(Input!D$12*Input!D$165)*D607</f>
        <v>24573.526635187271</v>
      </c>
      <c r="E872" s="52">
        <f>(Input!E$12*Input!E$165)*E607</f>
        <v>23139.214747476981</v>
      </c>
      <c r="F872" s="52">
        <f>(Input!F$12*Input!F$165)*F607</f>
        <v>22418.633556940662</v>
      </c>
      <c r="G872" s="52">
        <f>(Input!G$12*Input!G$165)*G607</f>
        <v>21314.012657767926</v>
      </c>
      <c r="H872" s="52">
        <f>(Input!H$12*Input!H$165)*H607</f>
        <v>20132.313136422676</v>
      </c>
      <c r="I872" s="57">
        <f>(Input!I$12*Input!I$165)*I607</f>
        <v>20095.053349129616</v>
      </c>
    </row>
    <row r="873" spans="1:9" s="5" customFormat="1" ht="15" customHeight="1" x14ac:dyDescent="0.25">
      <c r="A873" s="46" t="str">
        <f t="shared" ref="A873:B873" si="846">A608</f>
        <v>39.01_Legutiano</v>
      </c>
      <c r="B873" s="4" t="str">
        <f t="shared" si="846"/>
        <v>Salida Nacional / National exit</v>
      </c>
      <c r="C873" s="52">
        <f>(Input!C$12*Input!C$165)*C608</f>
        <v>112362.47013882118</v>
      </c>
      <c r="D873" s="52">
        <f>(Input!D$12*Input!D$165)*D608</f>
        <v>106004.78448430003</v>
      </c>
      <c r="E873" s="52">
        <f>(Input!E$12*Input!E$165)*E608</f>
        <v>100208.74505820351</v>
      </c>
      <c r="F873" s="52">
        <f>(Input!F$12*Input!F$165)*F608</f>
        <v>97427.522393475636</v>
      </c>
      <c r="G873" s="52">
        <f>(Input!G$12*Input!G$165)*G608</f>
        <v>92898.340772085707</v>
      </c>
      <c r="H873" s="52">
        <f>(Input!H$12*Input!H$165)*H608</f>
        <v>87971.207210135195</v>
      </c>
      <c r="I873" s="57">
        <f>(Input!I$12*Input!I$165)*I608</f>
        <v>88012.629734855975</v>
      </c>
    </row>
    <row r="874" spans="1:9" s="5" customFormat="1" ht="15" customHeight="1" x14ac:dyDescent="0.25">
      <c r="A874" s="46" t="str">
        <f t="shared" ref="A874:B874" si="847">A609</f>
        <v>4_Papiol</v>
      </c>
      <c r="B874" s="4" t="str">
        <f t="shared" si="847"/>
        <v>Salida Nacional / National exit</v>
      </c>
      <c r="C874" s="52">
        <f>(Input!C$12*Input!C$165)*C609</f>
        <v>5416828.9516284438</v>
      </c>
      <c r="D874" s="52">
        <f>(Input!D$12*Input!D$165)*D609</f>
        <v>4965360.7130455608</v>
      </c>
      <c r="E874" s="52">
        <f>(Input!E$12*Input!E$165)*E609</f>
        <v>4540964.9087697854</v>
      </c>
      <c r="F874" s="52">
        <f>(Input!F$12*Input!F$165)*F609</f>
        <v>4281048.1401433405</v>
      </c>
      <c r="G874" s="52">
        <f>(Input!G$12*Input!G$165)*G609</f>
        <v>4056354.9060305641</v>
      </c>
      <c r="H874" s="52">
        <f>(Input!H$12*Input!H$165)*H609</f>
        <v>3862530.5069155674</v>
      </c>
      <c r="I874" s="57">
        <f>(Input!I$12*Input!I$165)*I609</f>
        <v>3921941.2811449501</v>
      </c>
    </row>
    <row r="875" spans="1:9" s="5" customFormat="1" ht="15" customHeight="1" x14ac:dyDescent="0.25">
      <c r="A875" s="46" t="str">
        <f t="shared" ref="A875:B875" si="848">A610</f>
        <v>40_Mondragon</v>
      </c>
      <c r="B875" s="4" t="str">
        <f t="shared" si="848"/>
        <v>Salida Nacional / National exit</v>
      </c>
      <c r="C875" s="52">
        <f>(Input!C$12*Input!C$165)*C610</f>
        <v>449302.0899682364</v>
      </c>
      <c r="D875" s="52">
        <f>(Input!D$12*Input!D$165)*D610</f>
        <v>426365.82603827096</v>
      </c>
      <c r="E875" s="52">
        <f>(Input!E$12*Input!E$165)*E610</f>
        <v>405919.57451629697</v>
      </c>
      <c r="F875" s="52">
        <f>(Input!F$12*Input!F$165)*F610</f>
        <v>397143.69840067811</v>
      </c>
      <c r="G875" s="52">
        <f>(Input!G$12*Input!G$165)*G610</f>
        <v>380604.43166222284</v>
      </c>
      <c r="H875" s="52">
        <f>(Input!H$12*Input!H$165)*H610</f>
        <v>361975.12242422986</v>
      </c>
      <c r="I875" s="57">
        <f>(Input!I$12*Input!I$165)*I610</f>
        <v>363565.01123988657</v>
      </c>
    </row>
    <row r="876" spans="1:9" s="5" customFormat="1" ht="15" customHeight="1" x14ac:dyDescent="0.25">
      <c r="A876" s="46" t="str">
        <f t="shared" ref="A876:B876" si="849">A611</f>
        <v>41.01_ERM_Legazpia</v>
      </c>
      <c r="B876" s="4" t="str">
        <f t="shared" si="849"/>
        <v>Salida Nacional / National exit</v>
      </c>
      <c r="C876" s="52">
        <f>(Input!C$12*Input!C$165)*C611</f>
        <v>3311982.2731287107</v>
      </c>
      <c r="D876" s="52">
        <f>(Input!D$12*Input!D$165)*D611</f>
        <v>3124474.7100755461</v>
      </c>
      <c r="E876" s="52">
        <f>(Input!E$12*Input!E$165)*E611</f>
        <v>2953682.8712464375</v>
      </c>
      <c r="F876" s="52">
        <f>(Input!F$12*Input!F$165)*F611</f>
        <v>2871825.518343993</v>
      </c>
      <c r="G876" s="52">
        <f>(Input!G$12*Input!G$165)*G611</f>
        <v>2737171.1037798421</v>
      </c>
      <c r="H876" s="52">
        <f>(Input!H$12*Input!H$165)*H611</f>
        <v>2590557.7172951922</v>
      </c>
      <c r="I876" s="57">
        <f>(Input!I$12*Input!I$165)*I611</f>
        <v>2590300.0785047445</v>
      </c>
    </row>
    <row r="877" spans="1:9" s="5" customFormat="1" ht="15" customHeight="1" x14ac:dyDescent="0.25">
      <c r="A877" s="46" t="str">
        <f t="shared" ref="A877:B877" si="850">A612</f>
        <v>41.03_ERM_Zaldibia</v>
      </c>
      <c r="B877" s="4" t="str">
        <f t="shared" si="850"/>
        <v>Salida Nacional / National exit</v>
      </c>
      <c r="C877" s="52">
        <f>(Input!C$12*Input!C$165)*C612</f>
        <v>196069.61565824764</v>
      </c>
      <c r="D877" s="52">
        <f>(Input!D$12*Input!D$165)*D612</f>
        <v>186876.66510362239</v>
      </c>
      <c r="E877" s="52">
        <f>(Input!E$12*Input!E$165)*E612</f>
        <v>178829.77415660501</v>
      </c>
      <c r="F877" s="52">
        <f>(Input!F$12*Input!F$165)*F612</f>
        <v>175719.2866182756</v>
      </c>
      <c r="G877" s="52">
        <f>(Input!G$12*Input!G$165)*G612</f>
        <v>169106.58909454968</v>
      </c>
      <c r="H877" s="52">
        <f>(Input!H$12*Input!H$165)*H612</f>
        <v>161429.9833780019</v>
      </c>
      <c r="I877" s="57">
        <f>(Input!I$12*Input!I$165)*I612</f>
        <v>162660.59224689254</v>
      </c>
    </row>
    <row r="878" spans="1:9" s="5" customFormat="1" ht="15" customHeight="1" x14ac:dyDescent="0.25">
      <c r="A878" s="46" t="str">
        <f t="shared" ref="A878:B878" si="851">A613</f>
        <v>41.03X01_ERM_Legorreta</v>
      </c>
      <c r="B878" s="4" t="str">
        <f t="shared" si="851"/>
        <v>Salida Nacional / National exit</v>
      </c>
      <c r="C878" s="52">
        <f>(Input!C$12*Input!C$165)*C613</f>
        <v>8642.4145781686766</v>
      </c>
      <c r="D878" s="52">
        <f>(Input!D$12*Input!D$165)*D613</f>
        <v>8239.654164313064</v>
      </c>
      <c r="E878" s="52">
        <f>(Input!E$12*Input!E$165)*E613</f>
        <v>7887.543529066158</v>
      </c>
      <c r="F878" s="52">
        <f>(Input!F$12*Input!F$165)*F613</f>
        <v>7752.4865478859738</v>
      </c>
      <c r="G878" s="52">
        <f>(Input!G$12*Input!G$165)*G613</f>
        <v>7462.9671476627964</v>
      </c>
      <c r="H878" s="52">
        <f>(Input!H$12*Input!H$165)*H613</f>
        <v>7126.1181698198225</v>
      </c>
      <c r="I878" s="57">
        <f>(Input!I$12*Input!I$165)*I613</f>
        <v>7182.0679698512349</v>
      </c>
    </row>
    <row r="879" spans="1:9" s="5" customFormat="1" ht="15" customHeight="1" x14ac:dyDescent="0.25">
      <c r="A879" s="46" t="str">
        <f t="shared" ref="A879:B879" si="852">A614</f>
        <v>41.04_ERM_Altzo</v>
      </c>
      <c r="B879" s="4" t="str">
        <f t="shared" si="852"/>
        <v>Salida Nacional / National exit</v>
      </c>
      <c r="C879" s="52">
        <f>(Input!C$12*Input!C$165)*C614</f>
        <v>42424.00200181664</v>
      </c>
      <c r="D879" s="52">
        <f>(Input!D$12*Input!D$165)*D614</f>
        <v>40429.421707867994</v>
      </c>
      <c r="E879" s="52">
        <f>(Input!E$12*Input!E$165)*E614</f>
        <v>38681.091407624561</v>
      </c>
      <c r="F879" s="52">
        <f>(Input!F$12*Input!F$165)*F614</f>
        <v>37999.631055415979</v>
      </c>
      <c r="G879" s="52">
        <f>(Input!G$12*Input!G$165)*G614</f>
        <v>36569.209513382288</v>
      </c>
      <c r="H879" s="52">
        <f>(Input!H$12*Input!H$165)*H614</f>
        <v>34910.038211845647</v>
      </c>
      <c r="I879" s="57">
        <f>(Input!I$12*Input!I$165)*I614</f>
        <v>35174.945402179677</v>
      </c>
    </row>
    <row r="880" spans="1:9" s="5" customFormat="1" ht="15" customHeight="1" x14ac:dyDescent="0.25">
      <c r="A880" s="46" t="str">
        <f t="shared" ref="A880:B880" si="853">A615</f>
        <v>41.05_ERM_Belanuntza_Tolosa</v>
      </c>
      <c r="B880" s="4" t="str">
        <f t="shared" si="853"/>
        <v>Salida Nacional / National exit</v>
      </c>
      <c r="C880" s="52">
        <f>(Input!C$12*Input!C$165)*C615</f>
        <v>109130.55022544092</v>
      </c>
      <c r="D880" s="52">
        <f>(Input!D$12*Input!D$165)*D615</f>
        <v>102380.68597080059</v>
      </c>
      <c r="E880" s="52">
        <f>(Input!E$12*Input!E$165)*E615</f>
        <v>96124.977744646108</v>
      </c>
      <c r="F880" s="52">
        <f>(Input!F$12*Input!F$165)*F615</f>
        <v>92879.21797400873</v>
      </c>
      <c r="G880" s="52">
        <f>(Input!G$12*Input!G$165)*G615</f>
        <v>88082.470873587648</v>
      </c>
      <c r="H880" s="52">
        <f>(Input!H$12*Input!H$165)*H615</f>
        <v>83001.494915205752</v>
      </c>
      <c r="I880" s="57">
        <f>(Input!I$12*Input!I$165)*I615</f>
        <v>82647.032029776819</v>
      </c>
    </row>
    <row r="881" spans="1:9" s="5" customFormat="1" ht="15" customHeight="1" x14ac:dyDescent="0.25">
      <c r="A881" s="46" t="str">
        <f t="shared" ref="A881:B881" si="854">A616</f>
        <v>41.06_ERM_Billabona</v>
      </c>
      <c r="B881" s="4" t="str">
        <f t="shared" si="854"/>
        <v>Salida Nacional / National exit</v>
      </c>
      <c r="C881" s="52">
        <f>(Input!C$12*Input!C$165)*C616</f>
        <v>108370.07263675406</v>
      </c>
      <c r="D881" s="52">
        <f>(Input!D$12*Input!D$165)*D616</f>
        <v>103274.48079470512</v>
      </c>
      <c r="E881" s="52">
        <f>(Input!E$12*Input!E$165)*E616</f>
        <v>98803.755501905747</v>
      </c>
      <c r="F881" s="52">
        <f>(Input!F$12*Input!F$165)*F616</f>
        <v>97051.402203254765</v>
      </c>
      <c r="G881" s="52">
        <f>(Input!G$12*Input!G$165)*G616</f>
        <v>93410.676471280967</v>
      </c>
      <c r="H881" s="52">
        <f>(Input!H$12*Input!H$165)*H616</f>
        <v>89187.102831931421</v>
      </c>
      <c r="I881" s="57">
        <f>(Input!I$12*Input!I$165)*I616</f>
        <v>89870.43155931223</v>
      </c>
    </row>
    <row r="882" spans="1:9" s="5" customFormat="1" ht="15" customHeight="1" x14ac:dyDescent="0.25">
      <c r="A882" s="46" t="str">
        <f t="shared" ref="A882:B882" si="855">A617</f>
        <v>41.07X_Hernani_Osiñaga</v>
      </c>
      <c r="B882" s="4" t="str">
        <f t="shared" si="855"/>
        <v>Salida Nacional / National exit</v>
      </c>
      <c r="C882" s="52">
        <f>(Input!C$12*Input!C$165)*C617</f>
        <v>561196.01373641437</v>
      </c>
      <c r="D882" s="52">
        <f>(Input!D$12*Input!D$165)*D617</f>
        <v>534785.06843291549</v>
      </c>
      <c r="E882" s="52">
        <f>(Input!E$12*Input!E$165)*E617</f>
        <v>511604.71579375392</v>
      </c>
      <c r="F882" s="52">
        <f>(Input!F$12*Input!F$165)*F617</f>
        <v>502499.7715603364</v>
      </c>
      <c r="G882" s="52">
        <f>(Input!G$12*Input!G$165)*G617</f>
        <v>483640.88066337275</v>
      </c>
      <c r="H882" s="52">
        <f>(Input!H$12*Input!H$165)*H617</f>
        <v>461769.19020732556</v>
      </c>
      <c r="I882" s="57">
        <f>(Input!I$12*Input!I$165)*I617</f>
        <v>465298.40378748556</v>
      </c>
    </row>
    <row r="883" spans="1:9" s="5" customFormat="1" ht="15" customHeight="1" x14ac:dyDescent="0.25">
      <c r="A883" s="46" t="str">
        <f t="shared" ref="A883:B883" si="856">A618</f>
        <v>41.10_ERM_Irun</v>
      </c>
      <c r="B883" s="4" t="str">
        <f t="shared" si="856"/>
        <v>Salida Nacional / National exit</v>
      </c>
      <c r="C883" s="52">
        <f>(Input!C$12*Input!C$165)*C618</f>
        <v>349929.36113192403</v>
      </c>
      <c r="D883" s="52">
        <f>(Input!D$12*Input!D$165)*D618</f>
        <v>329581.07753962954</v>
      </c>
      <c r="E883" s="52">
        <f>(Input!E$12*Input!E$165)*E618</f>
        <v>310892.81959467451</v>
      </c>
      <c r="F883" s="52">
        <f>(Input!F$12*Input!F$165)*F618</f>
        <v>301576.16710563807</v>
      </c>
      <c r="G883" s="52">
        <f>(Input!G$12*Input!G$165)*G618</f>
        <v>287249.16943670745</v>
      </c>
      <c r="H883" s="52">
        <f>(Input!H$12*Input!H$165)*H618</f>
        <v>271779.24835758924</v>
      </c>
      <c r="I883" s="57">
        <f>(Input!I$12*Input!I$165)*I618</f>
        <v>271561.9310293282</v>
      </c>
    </row>
    <row r="884" spans="1:9" s="5" customFormat="1" ht="15" customHeight="1" x14ac:dyDescent="0.25">
      <c r="A884" s="46" t="str">
        <f t="shared" ref="A884:B884" si="857">A619</f>
        <v>41-16_Vergara</v>
      </c>
      <c r="B884" s="4" t="str">
        <f t="shared" si="857"/>
        <v>Salida Nacional / National exit</v>
      </c>
      <c r="C884" s="52">
        <f>(Input!C$12*Input!C$165)*C619</f>
        <v>63268.479584789871</v>
      </c>
      <c r="D884" s="52">
        <f>(Input!D$12*Input!D$165)*D619</f>
        <v>58858.763726544967</v>
      </c>
      <c r="E884" s="52">
        <f>(Input!E$12*Input!E$165)*E619</f>
        <v>54697.470040535845</v>
      </c>
      <c r="F884" s="52">
        <f>(Input!F$12*Input!F$165)*F619</f>
        <v>52373.201368807895</v>
      </c>
      <c r="G884" s="52">
        <f>(Input!G$12*Input!G$165)*G619</f>
        <v>49217.142149672858</v>
      </c>
      <c r="H884" s="52">
        <f>(Input!H$12*Input!H$165)*H619</f>
        <v>45988.115318022312</v>
      </c>
      <c r="I884" s="57">
        <f>(Input!I$12*Input!I$165)*I619</f>
        <v>45444.798877135312</v>
      </c>
    </row>
    <row r="885" spans="1:9" s="5" customFormat="1" ht="15" customHeight="1" x14ac:dyDescent="0.25">
      <c r="A885" s="46" t="str">
        <f t="shared" ref="A885:B885" si="858">A620</f>
        <v>43X.00_Dima</v>
      </c>
      <c r="B885" s="4" t="str">
        <f t="shared" si="858"/>
        <v>Salida Nacional / National exit</v>
      </c>
      <c r="C885" s="52">
        <f>(Input!C$12*Input!C$165)*C620</f>
        <v>4597396.7341393521</v>
      </c>
      <c r="D885" s="52">
        <f>(Input!D$12*Input!D$165)*D620</f>
        <v>4308521.5640822127</v>
      </c>
      <c r="E885" s="52">
        <f>(Input!E$12*Input!E$165)*E620</f>
        <v>4045307.0702717658</v>
      </c>
      <c r="F885" s="52">
        <f>(Input!F$12*Input!F$165)*F620</f>
        <v>3899590.4235229259</v>
      </c>
      <c r="G885" s="52">
        <f>(Input!G$12*Input!G$165)*G620</f>
        <v>3651434.958359289</v>
      </c>
      <c r="H885" s="52">
        <f>(Input!H$12*Input!H$165)*H620</f>
        <v>3351768.8078281847</v>
      </c>
      <c r="I885" s="57">
        <f>(Input!I$12*Input!I$165)*I620</f>
        <v>3102473.2704342087</v>
      </c>
    </row>
    <row r="886" spans="1:9" s="5" customFormat="1" ht="15" customHeight="1" x14ac:dyDescent="0.25">
      <c r="A886" s="46" t="str">
        <f t="shared" ref="A886:B886" si="859">A621</f>
        <v>45.01DXC_Zabalgarbi</v>
      </c>
      <c r="B886" s="4" t="str">
        <f t="shared" si="859"/>
        <v>Salida Nacional / National exit</v>
      </c>
      <c r="C886" s="52">
        <f>(Input!C$12*Input!C$165)*C621</f>
        <v>515443.1235985572</v>
      </c>
      <c r="D886" s="52">
        <f>(Input!D$12*Input!D$165)*D621</f>
        <v>484099.45770818903</v>
      </c>
      <c r="E886" s="52">
        <f>(Input!E$12*Input!E$165)*E621</f>
        <v>455984.96300345217</v>
      </c>
      <c r="F886" s="52">
        <f>(Input!F$12*Input!F$165)*F621</f>
        <v>443185.13378166861</v>
      </c>
      <c r="G886" s="52">
        <f>(Input!G$12*Input!G$165)*G621</f>
        <v>423221.14591474971</v>
      </c>
      <c r="H886" s="52">
        <f>(Input!H$12*Input!H$165)*H621</f>
        <v>402720.75501114846</v>
      </c>
      <c r="I886" s="57">
        <f>(Input!I$12*Input!I$165)*I621</f>
        <v>406662.83747680625</v>
      </c>
    </row>
    <row r="887" spans="1:9" s="5" customFormat="1" ht="15" customHeight="1" x14ac:dyDescent="0.25">
      <c r="A887" s="46" t="str">
        <f t="shared" ref="A887:B887" si="860">A622</f>
        <v>45.01X_ESC Rezola</v>
      </c>
      <c r="B887" s="4" t="str">
        <f t="shared" si="860"/>
        <v>Salida Nacional / National exit</v>
      </c>
      <c r="C887" s="52">
        <f>(Input!C$12*Input!C$165)*C622</f>
        <v>7123.4809439911533</v>
      </c>
      <c r="D887" s="52">
        <f>(Input!D$12*Input!D$165)*D622</f>
        <v>6690.3218339348869</v>
      </c>
      <c r="E887" s="52">
        <f>(Input!E$12*Input!E$165)*E622</f>
        <v>6301.8083775760197</v>
      </c>
      <c r="F887" s="52">
        <f>(Input!F$12*Input!F$165)*F622</f>
        <v>6124.9692852193257</v>
      </c>
      <c r="G887" s="52">
        <f>(Input!G$12*Input!G$165)*G622</f>
        <v>5849.2834183323585</v>
      </c>
      <c r="H887" s="52">
        <f>(Input!H$12*Input!H$165)*H622</f>
        <v>5566.2337399398548</v>
      </c>
      <c r="I887" s="57">
        <f>(Input!I$12*Input!I$165)*I622</f>
        <v>5621.0432322448805</v>
      </c>
    </row>
    <row r="888" spans="1:9" s="5" customFormat="1" ht="15" customHeight="1" x14ac:dyDescent="0.25">
      <c r="A888" s="46" t="str">
        <f t="shared" ref="A888:B888" si="861">A623</f>
        <v>45.02_Barakaldo</v>
      </c>
      <c r="B888" s="4" t="str">
        <f t="shared" si="861"/>
        <v>Salida Nacional / National exit</v>
      </c>
      <c r="C888" s="52">
        <f>(Input!C$12*Input!C$165)*C623</f>
        <v>576101.42600558128</v>
      </c>
      <c r="D888" s="52">
        <f>(Input!D$12*Input!D$165)*D623</f>
        <v>540269.49578693905</v>
      </c>
      <c r="E888" s="52">
        <f>(Input!E$12*Input!E$165)*E623</f>
        <v>507805.14235910546</v>
      </c>
      <c r="F888" s="52">
        <f>(Input!F$12*Input!F$165)*F623</f>
        <v>489999.00547318108</v>
      </c>
      <c r="G888" s="52">
        <f>(Input!G$12*Input!G$165)*G623</f>
        <v>458965.80662231892</v>
      </c>
      <c r="H888" s="52">
        <f>(Input!H$12*Input!H$165)*H623</f>
        <v>421365.09268225357</v>
      </c>
      <c r="I888" s="57">
        <f>(Input!I$12*Input!I$165)*I623</f>
        <v>390136.36505865265</v>
      </c>
    </row>
    <row r="889" spans="1:9" s="5" customFormat="1" ht="15" customHeight="1" x14ac:dyDescent="0.25">
      <c r="A889" s="46" t="str">
        <f t="shared" ref="A889:B889" si="862">A624</f>
        <v>45.05.0 BBC Zierbana-Superpuerto</v>
      </c>
      <c r="B889" s="4" t="str">
        <f t="shared" si="862"/>
        <v>Salida Nacional / National exit</v>
      </c>
      <c r="C889" s="52">
        <f>(Input!C$12*Input!C$165)*C624</f>
        <v>2750991.5028633042</v>
      </c>
      <c r="D889" s="52">
        <f>(Input!D$12*Input!D$165)*D624</f>
        <v>2590411.2875589374</v>
      </c>
      <c r="E889" s="52">
        <f>(Input!E$12*Input!E$165)*E624</f>
        <v>2447882.1435968713</v>
      </c>
      <c r="F889" s="52">
        <f>(Input!F$12*Input!F$165)*F624</f>
        <v>2385443.1448435038</v>
      </c>
      <c r="G889" s="52">
        <f>(Input!G$12*Input!G$165)*G624</f>
        <v>2281190.9379106322</v>
      </c>
      <c r="H889" s="52">
        <f>(Input!H$12*Input!H$165)*H624</f>
        <v>2172178.251871902</v>
      </c>
      <c r="I889" s="57">
        <f>(Input!I$12*Input!I$165)*I624</f>
        <v>2194110.3610471338</v>
      </c>
    </row>
    <row r="890" spans="1:9" s="5" customFormat="1" ht="15" customHeight="1" x14ac:dyDescent="0.25">
      <c r="A890" s="46" t="str">
        <f t="shared" ref="A890:B890" si="863">A625</f>
        <v>45_16_Arrigorriaga_16</v>
      </c>
      <c r="B890" s="4" t="str">
        <f t="shared" si="863"/>
        <v>Salida Nacional / National exit</v>
      </c>
      <c r="C890" s="52">
        <f>(Input!C$12*Input!C$165)*C625</f>
        <v>0</v>
      </c>
      <c r="D890" s="52">
        <f>(Input!D$12*Input!D$165)*D625</f>
        <v>0</v>
      </c>
      <c r="E890" s="52">
        <f>(Input!E$12*Input!E$165)*E625</f>
        <v>0</v>
      </c>
      <c r="F890" s="52">
        <f>(Input!F$12*Input!F$165)*F625</f>
        <v>0</v>
      </c>
      <c r="G890" s="52">
        <f>(Input!G$12*Input!G$165)*G625</f>
        <v>0</v>
      </c>
      <c r="H890" s="52">
        <f>(Input!H$12*Input!H$165)*H625</f>
        <v>0</v>
      </c>
      <c r="I890" s="57">
        <f>(Input!I$12*Input!I$165)*I625</f>
        <v>0</v>
      </c>
    </row>
    <row r="891" spans="1:9" s="5" customFormat="1" ht="15" customHeight="1" x14ac:dyDescent="0.25">
      <c r="A891" s="46" t="str">
        <f t="shared" ref="A891:B891" si="864">A626</f>
        <v>6_Subirats</v>
      </c>
      <c r="B891" s="4" t="str">
        <f t="shared" si="864"/>
        <v>Salida Nacional / National exit</v>
      </c>
      <c r="C891" s="52">
        <f>(Input!C$12*Input!C$165)*C626</f>
        <v>4835824.9334419807</v>
      </c>
      <c r="D891" s="52">
        <f>(Input!D$12*Input!D$165)*D626</f>
        <v>4447671.9675941588</v>
      </c>
      <c r="E891" s="52">
        <f>(Input!E$12*Input!E$165)*E626</f>
        <v>4084070.5295021026</v>
      </c>
      <c r="F891" s="52">
        <f>(Input!F$12*Input!F$165)*F626</f>
        <v>3865004.276911559</v>
      </c>
      <c r="G891" s="52">
        <f>(Input!G$12*Input!G$165)*G626</f>
        <v>3675600.7512263255</v>
      </c>
      <c r="H891" s="52">
        <f>(Input!H$12*Input!H$165)*H626</f>
        <v>3512172.9968720432</v>
      </c>
      <c r="I891" s="57">
        <f>(Input!I$12*Input!I$165)*I626</f>
        <v>3577981.4956255835</v>
      </c>
    </row>
    <row r="892" spans="1:9" s="5" customFormat="1" ht="15" customHeight="1" x14ac:dyDescent="0.25">
      <c r="A892" s="46" t="str">
        <f t="shared" ref="A892:B892" si="865">A627</f>
        <v>7A_Vilafranca</v>
      </c>
      <c r="B892" s="4" t="str">
        <f t="shared" si="865"/>
        <v>Salida Nacional / National exit</v>
      </c>
      <c r="C892" s="52">
        <f>(Input!C$12*Input!C$165)*C627</f>
        <v>0</v>
      </c>
      <c r="D892" s="52">
        <f>(Input!D$12*Input!D$165)*D627</f>
        <v>0</v>
      </c>
      <c r="E892" s="52">
        <f>(Input!E$12*Input!E$165)*E627</f>
        <v>0</v>
      </c>
      <c r="F892" s="52">
        <f>(Input!F$12*Input!F$165)*F627</f>
        <v>0</v>
      </c>
      <c r="G892" s="52">
        <f>(Input!G$12*Input!G$165)*G627</f>
        <v>0</v>
      </c>
      <c r="H892" s="52">
        <f>(Input!H$12*Input!H$165)*H627</f>
        <v>0</v>
      </c>
      <c r="I892" s="57">
        <f>(Input!I$12*Input!I$165)*I627</f>
        <v>0</v>
      </c>
    </row>
    <row r="893" spans="1:9" s="5" customFormat="1" ht="15" customHeight="1" x14ac:dyDescent="0.25">
      <c r="A893" s="46" t="str">
        <f t="shared" ref="A893:B893" si="866">A628</f>
        <v>7B_Santa Margarita</v>
      </c>
      <c r="B893" s="4" t="str">
        <f t="shared" si="866"/>
        <v>Salida Nacional / National exit</v>
      </c>
      <c r="C893" s="52">
        <f>(Input!C$12*Input!C$165)*C628</f>
        <v>235814.2843316714</v>
      </c>
      <c r="D893" s="52">
        <f>(Input!D$12*Input!D$165)*D628</f>
        <v>216473.26797626252</v>
      </c>
      <c r="E893" s="52">
        <f>(Input!E$12*Input!E$165)*E628</f>
        <v>198221.84089853324</v>
      </c>
      <c r="F893" s="52">
        <f>(Input!F$12*Input!F$165)*F628</f>
        <v>186986.76762897082</v>
      </c>
      <c r="G893" s="52">
        <f>(Input!G$12*Input!G$165)*G628</f>
        <v>177155.33565824447</v>
      </c>
      <c r="H893" s="52">
        <f>(Input!H$12*Input!H$165)*H628</f>
        <v>168537.6314540249</v>
      </c>
      <c r="I893" s="57">
        <f>(Input!I$12*Input!I$165)*I628</f>
        <v>170793.53876800695</v>
      </c>
    </row>
    <row r="894" spans="1:9" s="5" customFormat="1" ht="15" customHeight="1" x14ac:dyDescent="0.25">
      <c r="A894" s="46" t="str">
        <f t="shared" ref="A894:B894" si="867">A629</f>
        <v>A1_Sabiñanigo</v>
      </c>
      <c r="B894" s="4" t="str">
        <f t="shared" si="867"/>
        <v>Salida Nacional / National exit</v>
      </c>
      <c r="C894" s="52">
        <f>(Input!C$12*Input!C$165)*C629</f>
        <v>254999.00256723756</v>
      </c>
      <c r="D894" s="52">
        <f>(Input!D$12*Input!D$165)*D629</f>
        <v>237441.28145461058</v>
      </c>
      <c r="E894" s="52">
        <f>(Input!E$12*Input!E$165)*E629</f>
        <v>220770.46357926022</v>
      </c>
      <c r="F894" s="52">
        <f>(Input!F$12*Input!F$165)*F629</f>
        <v>211322.39050089684</v>
      </c>
      <c r="G894" s="52">
        <f>(Input!G$12*Input!G$165)*G629</f>
        <v>201142.84762530262</v>
      </c>
      <c r="H894" s="52">
        <f>(Input!H$12*Input!H$165)*H629</f>
        <v>191219.1461692903</v>
      </c>
      <c r="I894" s="57">
        <f>(Input!I$12*Input!I$165)*I629</f>
        <v>192620.26744761629</v>
      </c>
    </row>
    <row r="895" spans="1:9" s="5" customFormat="1" ht="15" customHeight="1" x14ac:dyDescent="0.25">
      <c r="A895" s="46" t="str">
        <f t="shared" ref="A895:B895" si="868">A630</f>
        <v>A10_Zaragoza</v>
      </c>
      <c r="B895" s="4" t="str">
        <f t="shared" si="868"/>
        <v>Salida Nacional / National exit</v>
      </c>
      <c r="C895" s="52">
        <f>(Input!C$12*Input!C$165)*C630</f>
        <v>0</v>
      </c>
      <c r="D895" s="52">
        <f>(Input!D$12*Input!D$165)*D630</f>
        <v>0</v>
      </c>
      <c r="E895" s="52">
        <f>(Input!E$12*Input!E$165)*E630</f>
        <v>0</v>
      </c>
      <c r="F895" s="52">
        <f>(Input!F$12*Input!F$165)*F630</f>
        <v>0</v>
      </c>
      <c r="G895" s="52">
        <f>(Input!G$12*Input!G$165)*G630</f>
        <v>0</v>
      </c>
      <c r="H895" s="52">
        <f>(Input!H$12*Input!H$165)*H630</f>
        <v>0</v>
      </c>
      <c r="I895" s="57">
        <f>(Input!I$12*Input!I$165)*I630</f>
        <v>0</v>
      </c>
    </row>
    <row r="896" spans="1:9" s="5" customFormat="1" ht="15" customHeight="1" x14ac:dyDescent="0.25">
      <c r="A896" s="46" t="str">
        <f t="shared" ref="A896:B896" si="869">A631</f>
        <v>A36 Barcelona</v>
      </c>
      <c r="B896" s="4" t="str">
        <f t="shared" si="869"/>
        <v>Salida Nacional / National exit</v>
      </c>
      <c r="C896" s="52">
        <f>(Input!C$12*Input!C$165)*C631</f>
        <v>12221996.031579958</v>
      </c>
      <c r="D896" s="52">
        <f>(Input!D$12*Input!D$165)*D631</f>
        <v>11204686.400260389</v>
      </c>
      <c r="E896" s="52">
        <f>(Input!E$12*Input!E$165)*E631</f>
        <v>10249321.361496661</v>
      </c>
      <c r="F896" s="52">
        <f>(Input!F$12*Input!F$165)*F631</f>
        <v>9664594.5002237894</v>
      </c>
      <c r="G896" s="52">
        <f>(Input!G$12*Input!G$165)*G631</f>
        <v>9158054.1759308446</v>
      </c>
      <c r="H896" s="52">
        <f>(Input!H$12*Input!H$165)*H631</f>
        <v>8720798.0757135861</v>
      </c>
      <c r="I896" s="57">
        <f>(Input!I$12*Input!I$165)*I631</f>
        <v>8855538.662515711</v>
      </c>
    </row>
    <row r="897" spans="1:9" s="5" customFormat="1" ht="15" customHeight="1" x14ac:dyDescent="0.25">
      <c r="A897" s="46" t="str">
        <f t="shared" ref="A897:B897" si="870">A632</f>
        <v>A5A_Gurrea Gallego</v>
      </c>
      <c r="B897" s="4" t="str">
        <f t="shared" si="870"/>
        <v>Salida Nacional / National exit</v>
      </c>
      <c r="C897" s="52">
        <f>(Input!C$12*Input!C$165)*C632</f>
        <v>16670.012938043525</v>
      </c>
      <c r="D897" s="52">
        <f>(Input!D$12*Input!D$165)*D632</f>
        <v>15665.437940622507</v>
      </c>
      <c r="E897" s="52">
        <f>(Input!E$12*Input!E$165)*E632</f>
        <v>14729.804564428074</v>
      </c>
      <c r="F897" s="52">
        <f>(Input!F$12*Input!F$165)*F632</f>
        <v>14238.648046603501</v>
      </c>
      <c r="G897" s="52">
        <f>(Input!G$12*Input!G$165)*G632</f>
        <v>13669.352620114125</v>
      </c>
      <c r="H897" s="52">
        <f>(Input!H$12*Input!H$165)*H632</f>
        <v>13094.687077724258</v>
      </c>
      <c r="I897" s="57">
        <f>(Input!I$12*Input!I$165)*I632</f>
        <v>13287.14444840111</v>
      </c>
    </row>
    <row r="898" spans="1:9" s="5" customFormat="1" ht="15" customHeight="1" x14ac:dyDescent="0.25">
      <c r="A898" s="46" t="str">
        <f t="shared" ref="A898:B898" si="871">A633</f>
        <v>A6_Zuera</v>
      </c>
      <c r="B898" s="4" t="str">
        <f t="shared" si="871"/>
        <v>Salida Nacional / National exit</v>
      </c>
      <c r="C898" s="52">
        <f>(Input!C$12*Input!C$165)*C633</f>
        <v>101468.24851984686</v>
      </c>
      <c r="D898" s="52">
        <f>(Input!D$12*Input!D$165)*D633</f>
        <v>94388.197189433587</v>
      </c>
      <c r="E898" s="52">
        <f>(Input!E$12*Input!E$165)*E633</f>
        <v>87733.025777306568</v>
      </c>
      <c r="F898" s="52">
        <f>(Input!F$12*Input!F$165)*F633</f>
        <v>84035.875733933324</v>
      </c>
      <c r="G898" s="52">
        <f>(Input!G$12*Input!G$165)*G633</f>
        <v>80116.440831858199</v>
      </c>
      <c r="H898" s="52">
        <f>(Input!H$12*Input!H$165)*H633</f>
        <v>76383.25226274968</v>
      </c>
      <c r="I898" s="57">
        <f>(Input!I$12*Input!I$165)*I633</f>
        <v>77302.038177014794</v>
      </c>
    </row>
    <row r="899" spans="1:9" s="5" customFormat="1" ht="15" customHeight="1" x14ac:dyDescent="0.25">
      <c r="A899" s="46" t="str">
        <f t="shared" ref="A899:B899" si="872">A634</f>
        <v>A7_Villanueva de Gallego</v>
      </c>
      <c r="B899" s="4" t="str">
        <f t="shared" si="872"/>
        <v>Salida Nacional / National exit</v>
      </c>
      <c r="C899" s="52">
        <f>(Input!C$12*Input!C$165)*C634</f>
        <v>19680.351503022455</v>
      </c>
      <c r="D899" s="52">
        <f>(Input!D$12*Input!D$165)*D634</f>
        <v>18192.595328195737</v>
      </c>
      <c r="E899" s="52">
        <f>(Input!E$12*Input!E$165)*E634</f>
        <v>16783.0472708425</v>
      </c>
      <c r="F899" s="52">
        <f>(Input!F$12*Input!F$165)*F634</f>
        <v>15970.722014800855</v>
      </c>
      <c r="G899" s="52">
        <f>(Input!G$12*Input!G$165)*G634</f>
        <v>15136.427369589906</v>
      </c>
      <c r="H899" s="52">
        <f>(Input!H$12*Input!H$165)*H634</f>
        <v>14356.06478383761</v>
      </c>
      <c r="I899" s="57">
        <f>(Input!I$12*Input!I$165)*I634</f>
        <v>14461.259780267155</v>
      </c>
    </row>
    <row r="900" spans="1:9" s="5" customFormat="1" ht="15" customHeight="1" x14ac:dyDescent="0.25">
      <c r="A900" s="46" t="str">
        <f t="shared" ref="A900:B900" si="873">A635</f>
        <v>A8_Zorongo</v>
      </c>
      <c r="B900" s="4" t="str">
        <f t="shared" si="873"/>
        <v>Salida Nacional / National exit</v>
      </c>
      <c r="C900" s="52">
        <f>(Input!C$12*Input!C$165)*C635</f>
        <v>6335.4333871582321</v>
      </c>
      <c r="D900" s="52">
        <f>(Input!D$12*Input!D$165)*D635</f>
        <v>5856.5811022161624</v>
      </c>
      <c r="E900" s="52">
        <f>(Input!E$12*Input!E$165)*E635</f>
        <v>5403.0431396055437</v>
      </c>
      <c r="F900" s="52">
        <f>(Input!F$12*Input!F$165)*F635</f>
        <v>5141.7425610970895</v>
      </c>
      <c r="G900" s="52">
        <f>(Input!G$12*Input!G$165)*G635</f>
        <v>4873.2674625291611</v>
      </c>
      <c r="H900" s="52">
        <f>(Input!H$12*Input!H$165)*H635</f>
        <v>4622.1681133449192</v>
      </c>
      <c r="I900" s="57">
        <f>(Input!I$12*Input!I$165)*I635</f>
        <v>4656.3261521097238</v>
      </c>
    </row>
    <row r="901" spans="1:9" s="5" customFormat="1" ht="15" customHeight="1" x14ac:dyDescent="0.25">
      <c r="A901" s="46" t="str">
        <f t="shared" ref="A901:B901" si="874">A636</f>
        <v>A9_Juslibol</v>
      </c>
      <c r="B901" s="4" t="str">
        <f t="shared" si="874"/>
        <v>Salida Nacional / National exit</v>
      </c>
      <c r="C901" s="52">
        <f>(Input!C$12*Input!C$165)*C636</f>
        <v>3411972.8040869348</v>
      </c>
      <c r="D901" s="52">
        <f>(Input!D$12*Input!D$165)*D636</f>
        <v>3154157.8730988465</v>
      </c>
      <c r="E901" s="52">
        <f>(Input!E$12*Input!E$165)*E636</f>
        <v>2910099.691122781</v>
      </c>
      <c r="F901" s="52">
        <f>(Input!F$12*Input!F$165)*F636</f>
        <v>2769555.035792171</v>
      </c>
      <c r="G901" s="52">
        <f>(Input!G$12*Input!G$165)*G636</f>
        <v>2625054.8407601211</v>
      </c>
      <c r="H901" s="52">
        <f>(Input!H$12*Input!H$165)*H636</f>
        <v>2489925.0892351232</v>
      </c>
      <c r="I901" s="57">
        <f>(Input!I$12*Input!I$165)*I636</f>
        <v>2508584.7493655523</v>
      </c>
    </row>
    <row r="902" spans="1:9" s="5" customFormat="1" ht="15" customHeight="1" x14ac:dyDescent="0.25">
      <c r="A902" s="46" t="str">
        <f t="shared" ref="A902:B902" si="875">A637</f>
        <v>A9A_Ramal Utebo-Sobradiel</v>
      </c>
      <c r="B902" s="4" t="str">
        <f t="shared" si="875"/>
        <v>Salida Nacional / National exit</v>
      </c>
      <c r="C902" s="52">
        <f>(Input!C$12*Input!C$165)*C637</f>
        <v>99798.531776099277</v>
      </c>
      <c r="D902" s="52">
        <f>(Input!D$12*Input!D$165)*D637</f>
        <v>92258.036888965784</v>
      </c>
      <c r="E902" s="52">
        <f>(Input!E$12*Input!E$165)*E637</f>
        <v>85120.709794954411</v>
      </c>
      <c r="F902" s="52">
        <f>(Input!F$12*Input!F$165)*F637</f>
        <v>81010.996064241961</v>
      </c>
      <c r="G902" s="52">
        <f>(Input!G$12*Input!G$165)*G637</f>
        <v>76784.999168892391</v>
      </c>
      <c r="H902" s="52">
        <f>(Input!H$12*Input!H$165)*H637</f>
        <v>72833.164048390856</v>
      </c>
      <c r="I902" s="57">
        <f>(Input!I$12*Input!I$165)*I637</f>
        <v>73380.634434386113</v>
      </c>
    </row>
    <row r="903" spans="1:9" s="5" customFormat="1" ht="15" customHeight="1" x14ac:dyDescent="0.25">
      <c r="A903" s="46" t="str">
        <f t="shared" ref="A903:B903" si="876">A638</f>
        <v>A9B_Zaragoza Plaza</v>
      </c>
      <c r="B903" s="4" t="str">
        <f t="shared" si="876"/>
        <v>Salida Nacional / National exit</v>
      </c>
      <c r="C903" s="52">
        <f>(Input!C$12*Input!C$165)*C638</f>
        <v>35153.904281073759</v>
      </c>
      <c r="D903" s="52">
        <f>(Input!D$12*Input!D$165)*D638</f>
        <v>32498.447954942927</v>
      </c>
      <c r="E903" s="52">
        <f>(Input!E$12*Input!E$165)*E638</f>
        <v>29986.149187283503</v>
      </c>
      <c r="F903" s="52">
        <f>(Input!F$12*Input!F$165)*F638</f>
        <v>28540.169209847689</v>
      </c>
      <c r="G903" s="52">
        <f>(Input!G$12*Input!G$165)*G638</f>
        <v>27052.381595763058</v>
      </c>
      <c r="H903" s="52">
        <f>(Input!H$12*Input!H$165)*H638</f>
        <v>25661.284132605448</v>
      </c>
      <c r="I903" s="57">
        <f>(Input!I$12*Input!I$165)*I638</f>
        <v>25856.566516519448</v>
      </c>
    </row>
    <row r="904" spans="1:9" s="5" customFormat="1" ht="15" customHeight="1" x14ac:dyDescent="0.25">
      <c r="A904" s="46" t="str">
        <f t="shared" ref="A904:B904" si="877">A639</f>
        <v>Abegondo (I15)</v>
      </c>
      <c r="B904" s="4" t="str">
        <f t="shared" si="877"/>
        <v>Salida Nacional / National exit</v>
      </c>
      <c r="C904" s="52">
        <f>(Input!C$12*Input!C$165)*C639</f>
        <v>1272683.9846557959</v>
      </c>
      <c r="D904" s="52">
        <f>(Input!D$12*Input!D$165)*D639</f>
        <v>1184890.7629233054</v>
      </c>
      <c r="E904" s="52">
        <f>(Input!E$12*Input!E$165)*E639</f>
        <v>1102318.6658106577</v>
      </c>
      <c r="F904" s="52">
        <f>(Input!F$12*Input!F$165)*F639</f>
        <v>1054881.2830387745</v>
      </c>
      <c r="G904" s="52">
        <f>(Input!G$12*Input!G$165)*G639</f>
        <v>1000304.7123368635</v>
      </c>
      <c r="H904" s="52">
        <f>(Input!H$12*Input!H$165)*H639</f>
        <v>945529.6259036808</v>
      </c>
      <c r="I904" s="57">
        <f>(Input!I$12*Input!I$165)*I639</f>
        <v>945254.26056493202</v>
      </c>
    </row>
    <row r="905" spans="1:9" s="5" customFormat="1" ht="15" customHeight="1" x14ac:dyDescent="0.25">
      <c r="A905" s="46" t="str">
        <f t="shared" ref="A905:B905" si="878">A640</f>
        <v>Andosilla</v>
      </c>
      <c r="B905" s="4" t="str">
        <f t="shared" si="878"/>
        <v>Salida Nacional / National exit</v>
      </c>
      <c r="C905" s="52">
        <f>(Input!C$12*Input!C$165)*C640</f>
        <v>2479798.9182621795</v>
      </c>
      <c r="D905" s="52">
        <f>(Input!D$12*Input!D$165)*D640</f>
        <v>2317417.1853006748</v>
      </c>
      <c r="E905" s="52">
        <f>(Input!E$12*Input!E$165)*E640</f>
        <v>2164556.3837483716</v>
      </c>
      <c r="F905" s="52">
        <f>(Input!F$12*Input!F$165)*F640</f>
        <v>2081068.039558684</v>
      </c>
      <c r="G905" s="52">
        <f>(Input!G$12*Input!G$165)*G640</f>
        <v>1973652.1826221242</v>
      </c>
      <c r="H905" s="52">
        <f>(Input!H$12*Input!H$165)*H640</f>
        <v>1863113.2727669203</v>
      </c>
      <c r="I905" s="57">
        <f>(Input!I$12*Input!I$165)*I640</f>
        <v>1859214.7911849141</v>
      </c>
    </row>
    <row r="906" spans="1:9" s="5" customFormat="1" ht="15" customHeight="1" x14ac:dyDescent="0.25">
      <c r="A906" s="46" t="str">
        <f t="shared" ref="A906:B906" si="879">A641</f>
        <v>B02_Briviesca</v>
      </c>
      <c r="B906" s="4" t="str">
        <f t="shared" si="879"/>
        <v>Salida Nacional / National exit</v>
      </c>
      <c r="C906" s="52">
        <f>(Input!C$12*Input!C$165)*C641</f>
        <v>376235.80083307356</v>
      </c>
      <c r="D906" s="52">
        <f>(Input!D$12*Input!D$165)*D641</f>
        <v>352385.3459543357</v>
      </c>
      <c r="E906" s="52">
        <f>(Input!E$12*Input!E$165)*E641</f>
        <v>330584.25105336081</v>
      </c>
      <c r="F906" s="52">
        <f>(Input!F$12*Input!F$165)*F641</f>
        <v>319927.54557569721</v>
      </c>
      <c r="G906" s="52">
        <f>(Input!G$12*Input!G$165)*G641</f>
        <v>305218.08982697269</v>
      </c>
      <c r="H906" s="52">
        <f>(Input!H$12*Input!H$165)*H641</f>
        <v>290309.84586366185</v>
      </c>
      <c r="I906" s="57">
        <f>(Input!I$12*Input!I$165)*I641</f>
        <v>292735.11686721456</v>
      </c>
    </row>
    <row r="907" spans="1:9" s="5" customFormat="1" ht="15" customHeight="1" x14ac:dyDescent="0.25">
      <c r="A907" s="46" t="str">
        <f t="shared" ref="A907:B907" si="880">A642</f>
        <v>B04_Burgos</v>
      </c>
      <c r="B907" s="4" t="str">
        <f t="shared" si="880"/>
        <v>Salida Nacional / National exit</v>
      </c>
      <c r="C907" s="52">
        <f>(Input!C$12*Input!C$165)*C642</f>
        <v>0</v>
      </c>
      <c r="D907" s="52">
        <f>(Input!D$12*Input!D$165)*D642</f>
        <v>0</v>
      </c>
      <c r="E907" s="52">
        <f>(Input!E$12*Input!E$165)*E642</f>
        <v>0</v>
      </c>
      <c r="F907" s="52">
        <f>(Input!F$12*Input!F$165)*F642</f>
        <v>0</v>
      </c>
      <c r="G907" s="52">
        <f>(Input!G$12*Input!G$165)*G642</f>
        <v>0</v>
      </c>
      <c r="H907" s="52">
        <f>(Input!H$12*Input!H$165)*H642</f>
        <v>0</v>
      </c>
      <c r="I907" s="57">
        <f>(Input!I$12*Input!I$165)*I642</f>
        <v>0</v>
      </c>
    </row>
    <row r="908" spans="1:9" s="5" customFormat="1" ht="15" customHeight="1" x14ac:dyDescent="0.25">
      <c r="A908" s="46" t="str">
        <f t="shared" ref="A908:B908" si="881">A643</f>
        <v>B05_Villalonquejar</v>
      </c>
      <c r="B908" s="4" t="str">
        <f t="shared" si="881"/>
        <v>Salida Nacional / National exit</v>
      </c>
      <c r="C908" s="52">
        <f>(Input!C$12*Input!C$165)*C643</f>
        <v>1843655.8908047951</v>
      </c>
      <c r="D908" s="52">
        <f>(Input!D$12*Input!D$165)*D643</f>
        <v>1735138.8906047307</v>
      </c>
      <c r="E908" s="52">
        <f>(Input!E$12*Input!E$165)*E643</f>
        <v>1634619.4725846425</v>
      </c>
      <c r="F908" s="52">
        <f>(Input!F$12*Input!F$165)*F643</f>
        <v>1583352.8243875063</v>
      </c>
      <c r="G908" s="52">
        <f>(Input!G$12*Input!G$165)*G643</f>
        <v>1508544.8375272756</v>
      </c>
      <c r="H908" s="52">
        <f>(Input!H$12*Input!H$165)*H643</f>
        <v>1428186.5228427686</v>
      </c>
      <c r="I908" s="57">
        <f>(Input!I$12*Input!I$165)*I643</f>
        <v>1427335.6350532204</v>
      </c>
    </row>
    <row r="909" spans="1:9" s="5" customFormat="1" ht="15" customHeight="1" x14ac:dyDescent="0.25">
      <c r="A909" s="46" t="str">
        <f t="shared" ref="A909:B909" si="882">A644</f>
        <v>B08_Lerma</v>
      </c>
      <c r="B909" s="4" t="str">
        <f t="shared" si="882"/>
        <v>Salida Nacional / National exit</v>
      </c>
      <c r="C909" s="52">
        <f>(Input!C$12*Input!C$165)*C644</f>
        <v>10144.422704260965</v>
      </c>
      <c r="D909" s="52">
        <f>(Input!D$12*Input!D$165)*D644</f>
        <v>9392.72945104473</v>
      </c>
      <c r="E909" s="52">
        <f>(Input!E$12*Input!E$165)*E644</f>
        <v>8670.8674674919093</v>
      </c>
      <c r="F909" s="52">
        <f>(Input!F$12*Input!F$165)*F644</f>
        <v>8244.7219337479182</v>
      </c>
      <c r="G909" s="52">
        <f>(Input!G$12*Input!G$165)*G644</f>
        <v>7731.5136605369735</v>
      </c>
      <c r="H909" s="52">
        <f>(Input!H$12*Input!H$165)*H644</f>
        <v>7215.9053133532134</v>
      </c>
      <c r="I909" s="57">
        <f>(Input!I$12*Input!I$165)*I644</f>
        <v>7112.6865670798679</v>
      </c>
    </row>
    <row r="910" spans="1:9" s="5" customFormat="1" ht="15" customHeight="1" x14ac:dyDescent="0.25">
      <c r="A910" s="46" t="str">
        <f t="shared" ref="A910:B910" si="883">A645</f>
        <v>B10_Aranda de Duero</v>
      </c>
      <c r="B910" s="4" t="str">
        <f t="shared" si="883"/>
        <v>Salida Nacional / National exit</v>
      </c>
      <c r="C910" s="52">
        <f>(Input!C$12*Input!C$165)*C645</f>
        <v>1192652.8824248519</v>
      </c>
      <c r="D910" s="52">
        <f>(Input!D$12*Input!D$165)*D645</f>
        <v>1116062.3653780844</v>
      </c>
      <c r="E910" s="52">
        <f>(Input!E$12*Input!E$165)*E645</f>
        <v>1044163.0720067102</v>
      </c>
      <c r="F910" s="52">
        <f>(Input!F$12*Input!F$165)*F645</f>
        <v>1005522.589107251</v>
      </c>
      <c r="G910" s="52">
        <f>(Input!G$12*Input!G$165)*G645</f>
        <v>956091.37880638661</v>
      </c>
      <c r="H910" s="52">
        <f>(Input!H$12*Input!H$165)*H645</f>
        <v>904994.75769609516</v>
      </c>
      <c r="I910" s="57">
        <f>(Input!I$12*Input!I$165)*I645</f>
        <v>904812.68456000346</v>
      </c>
    </row>
    <row r="911" spans="1:9" s="5" customFormat="1" ht="15" customHeight="1" x14ac:dyDescent="0.25">
      <c r="A911" s="46" t="str">
        <f t="shared" ref="A911:B911" si="884">A646</f>
        <v>B18_Algete</v>
      </c>
      <c r="B911" s="4" t="str">
        <f t="shared" si="884"/>
        <v>Salida Nacional / National exit</v>
      </c>
      <c r="C911" s="52">
        <f>(Input!C$12*Input!C$165)*C646</f>
        <v>3187794.1900579729</v>
      </c>
      <c r="D911" s="52">
        <f>(Input!D$12*Input!D$165)*D646</f>
        <v>2943390.2468012907</v>
      </c>
      <c r="E911" s="52">
        <f>(Input!E$12*Input!E$165)*E646</f>
        <v>2706186.2622143854</v>
      </c>
      <c r="F911" s="52">
        <f>(Input!F$12*Input!F$165)*F646</f>
        <v>2560906.5517186574</v>
      </c>
      <c r="G911" s="52">
        <f>(Input!G$12*Input!G$165)*G646</f>
        <v>2405438.0426861625</v>
      </c>
      <c r="H911" s="52">
        <f>(Input!H$12*Input!H$165)*H646</f>
        <v>2252090.3605650305</v>
      </c>
      <c r="I911" s="57">
        <f>(Input!I$12*Input!I$165)*I646</f>
        <v>2224622.5851308382</v>
      </c>
    </row>
    <row r="912" spans="1:9" s="5" customFormat="1" ht="15" customHeight="1" x14ac:dyDescent="0.25">
      <c r="A912" s="46" t="str">
        <f t="shared" ref="A912:B912" si="885">A647</f>
        <v>B19_San Fernando</v>
      </c>
      <c r="B912" s="4" t="str">
        <f t="shared" si="885"/>
        <v>Salida Nacional / National exit</v>
      </c>
      <c r="C912" s="52">
        <f>(Input!C$12*Input!C$165)*C647</f>
        <v>2604622.8876007511</v>
      </c>
      <c r="D912" s="52">
        <f>(Input!D$12*Input!D$165)*D647</f>
        <v>2403071.7162365508</v>
      </c>
      <c r="E912" s="52">
        <f>(Input!E$12*Input!E$165)*E647</f>
        <v>2207242.2224685391</v>
      </c>
      <c r="F912" s="52">
        <f>(Input!F$12*Input!F$165)*F647</f>
        <v>2086627.3794669688</v>
      </c>
      <c r="G912" s="52">
        <f>(Input!G$12*Input!G$165)*G647</f>
        <v>1959272.6539857532</v>
      </c>
      <c r="H912" s="52">
        <f>(Input!H$12*Input!H$165)*H647</f>
        <v>1834107.3484754106</v>
      </c>
      <c r="I912" s="57">
        <f>(Input!I$12*Input!I$165)*I647</f>
        <v>1811435.8670921768</v>
      </c>
    </row>
    <row r="913" spans="1:9" s="5" customFormat="1" ht="15" customHeight="1" x14ac:dyDescent="0.25">
      <c r="A913" s="46" t="str">
        <f t="shared" ref="A913:B913" si="886">A648</f>
        <v>B20_Rivas</v>
      </c>
      <c r="B913" s="4" t="str">
        <f t="shared" si="886"/>
        <v>Salida Nacional / National exit</v>
      </c>
      <c r="C913" s="52">
        <f>(Input!C$12*Input!C$165)*C648</f>
        <v>2886617.3531455649</v>
      </c>
      <c r="D913" s="52">
        <f>(Input!D$12*Input!D$165)*D648</f>
        <v>2665808.5072052074</v>
      </c>
      <c r="E913" s="52">
        <f>(Input!E$12*Input!E$165)*E648</f>
        <v>2451404.9745670105</v>
      </c>
      <c r="F913" s="52">
        <f>(Input!F$12*Input!F$165)*F648</f>
        <v>2319616.389316828</v>
      </c>
      <c r="G913" s="52">
        <f>(Input!G$12*Input!G$165)*G648</f>
        <v>2180818.2093584118</v>
      </c>
      <c r="H913" s="52">
        <f>(Input!H$12*Input!H$165)*H648</f>
        <v>2044081.1266068595</v>
      </c>
      <c r="I913" s="57">
        <f>(Input!I$12*Input!I$165)*I648</f>
        <v>2021075.0382254804</v>
      </c>
    </row>
    <row r="914" spans="1:9" s="5" customFormat="1" ht="15" customHeight="1" x14ac:dyDescent="0.25">
      <c r="A914" s="46" t="str">
        <f t="shared" ref="A914:B914" si="887">A649</f>
        <v>BI Madrid</v>
      </c>
      <c r="B914" s="4" t="str">
        <f t="shared" si="887"/>
        <v>Salida Nacional / National exit</v>
      </c>
      <c r="C914" s="52">
        <f>(Input!C$12*Input!C$165)*C649</f>
        <v>1749.5746860764873</v>
      </c>
      <c r="D914" s="52">
        <f>(Input!D$12*Input!D$165)*D649</f>
        <v>1648.3211485205134</v>
      </c>
      <c r="E914" s="52">
        <f>(Input!E$12*Input!E$165)*E649</f>
        <v>1552.5438264327497</v>
      </c>
      <c r="F914" s="52">
        <f>(Input!F$12*Input!F$165)*F649</f>
        <v>1500.2356872233122</v>
      </c>
      <c r="G914" s="52">
        <f>(Input!G$12*Input!G$165)*G649</f>
        <v>1437.3903761605357</v>
      </c>
      <c r="H914" s="52">
        <f>(Input!H$12*Input!H$165)*H649</f>
        <v>1370.0430123383774</v>
      </c>
      <c r="I914" s="57">
        <f>(Input!I$12*Input!I$165)*I649</f>
        <v>1375.2345115263386</v>
      </c>
    </row>
    <row r="915" spans="1:9" s="5" customFormat="1" ht="15" customHeight="1" x14ac:dyDescent="0.25">
      <c r="A915" s="46" t="str">
        <f t="shared" ref="A915:B915" si="888">A650</f>
        <v>B22_Getafe</v>
      </c>
      <c r="B915" s="4" t="str">
        <f t="shared" si="888"/>
        <v>Salida Nacional / National exit</v>
      </c>
      <c r="C915" s="52">
        <f>(Input!C$12*Input!C$165)*C650</f>
        <v>277.28920097314182</v>
      </c>
      <c r="D915" s="52">
        <f>(Input!D$12*Input!D$165)*D650</f>
        <v>255.58097075133381</v>
      </c>
      <c r="E915" s="52">
        <f>(Input!E$12*Input!E$165)*E650</f>
        <v>234.45685865798612</v>
      </c>
      <c r="F915" s="52">
        <f>(Input!F$12*Input!F$165)*F650</f>
        <v>221.34413710089785</v>
      </c>
      <c r="G915" s="52">
        <f>(Input!G$12*Input!G$165)*G650</f>
        <v>207.76708617092822</v>
      </c>
      <c r="H915" s="52">
        <f>(Input!H$12*Input!H$165)*H650</f>
        <v>194.48748433685495</v>
      </c>
      <c r="I915" s="57">
        <f>(Input!I$12*Input!I$165)*I650</f>
        <v>192.0633138213704</v>
      </c>
    </row>
    <row r="916" spans="1:9" s="5" customFormat="1" ht="15" customHeight="1" x14ac:dyDescent="0.25">
      <c r="A916" s="46" t="str">
        <f t="shared" ref="A916:B916" si="889">A651</f>
        <v>C1.01_Arrieta</v>
      </c>
      <c r="B916" s="4" t="str">
        <f t="shared" si="889"/>
        <v>Salida Nacional / National exit</v>
      </c>
      <c r="C916" s="52">
        <f>(Input!C$12*Input!C$165)*C651</f>
        <v>6482.4743138461226</v>
      </c>
      <c r="D916" s="52">
        <f>(Input!D$12*Input!D$165)*D651</f>
        <v>6072.1659688118025</v>
      </c>
      <c r="E916" s="52">
        <f>(Input!E$12*Input!E$165)*E651</f>
        <v>5697.3818381613237</v>
      </c>
      <c r="F916" s="52">
        <f>(Input!F$12*Input!F$165)*F651</f>
        <v>5488.6510964329727</v>
      </c>
      <c r="G916" s="52">
        <f>(Input!G$12*Input!G$165)*G651</f>
        <v>5138.4283706696478</v>
      </c>
      <c r="H916" s="52">
        <f>(Input!H$12*Input!H$165)*H651</f>
        <v>4716.4694668944012</v>
      </c>
      <c r="I916" s="57">
        <f>(Input!I$12*Input!I$165)*I651</f>
        <v>4365.104424305885</v>
      </c>
    </row>
    <row r="917" spans="1:9" s="5" customFormat="1" ht="15" customHeight="1" x14ac:dyDescent="0.25">
      <c r="A917" s="46" t="str">
        <f t="shared" ref="A917:B917" si="890">A652</f>
        <v>C2X.01_Sollube</v>
      </c>
      <c r="B917" s="4" t="str">
        <f t="shared" si="890"/>
        <v>Salida Nacional / National exit</v>
      </c>
      <c r="C917" s="52">
        <f>(Input!C$12*Input!C$165)*C652</f>
        <v>94754.475164901305</v>
      </c>
      <c r="D917" s="52">
        <f>(Input!D$12*Input!D$165)*D652</f>
        <v>89746.004283480172</v>
      </c>
      <c r="E917" s="52">
        <f>(Input!E$12*Input!E$165)*E652</f>
        <v>85251.046673996389</v>
      </c>
      <c r="F917" s="52">
        <f>(Input!F$12*Input!F$165)*F652</f>
        <v>83254.250648941452</v>
      </c>
      <c r="G917" s="52">
        <f>(Input!G$12*Input!G$165)*G652</f>
        <v>79637.903928594926</v>
      </c>
      <c r="H917" s="52">
        <f>(Input!H$12*Input!H$165)*H652</f>
        <v>75614.459181003534</v>
      </c>
      <c r="I917" s="57">
        <f>(Input!I$12*Input!I$165)*I652</f>
        <v>75844.428313265846</v>
      </c>
    </row>
    <row r="918" spans="1:9" s="5" customFormat="1" ht="15" customHeight="1" x14ac:dyDescent="0.25">
      <c r="A918" s="46" t="str">
        <f t="shared" ref="A918:B918" si="891">A653</f>
        <v>Cas Tresorer</v>
      </c>
      <c r="B918" s="4" t="str">
        <f t="shared" si="891"/>
        <v>Salida Nacional / National exit</v>
      </c>
      <c r="C918" s="52">
        <f>(Input!C$12*Input!C$165)*C653</f>
        <v>6536253.5547886034</v>
      </c>
      <c r="D918" s="52">
        <f>(Input!D$12*Input!D$165)*D653</f>
        <v>5795168.309821384</v>
      </c>
      <c r="E918" s="52">
        <f>(Input!E$12*Input!E$165)*E653</f>
        <v>5093867.5112357028</v>
      </c>
      <c r="F918" s="52">
        <f>(Input!F$12*Input!F$165)*F653</f>
        <v>4559071.4375252463</v>
      </c>
      <c r="G918" s="52">
        <f>(Input!G$12*Input!G$165)*G653</f>
        <v>3957185.8612707346</v>
      </c>
      <c r="H918" s="52">
        <f>(Input!H$12*Input!H$165)*H653</f>
        <v>3196665.1893981788</v>
      </c>
      <c r="I918" s="57">
        <f>(Input!I$12*Input!I$165)*I653</f>
        <v>1857959.4861366549</v>
      </c>
    </row>
    <row r="919" spans="1:9" s="5" customFormat="1" ht="15" customHeight="1" x14ac:dyDescent="0.25">
      <c r="A919" s="46" t="str">
        <f t="shared" ref="A919:B919" si="892">A654</f>
        <v>cc Escatron</v>
      </c>
      <c r="B919" s="4" t="str">
        <f t="shared" si="892"/>
        <v>Salida Nacional / National exit</v>
      </c>
      <c r="C919" s="52">
        <f>(Input!C$12*Input!C$165)*C654</f>
        <v>950.22822210309312</v>
      </c>
      <c r="D919" s="52">
        <f>(Input!D$12*Input!D$165)*D654</f>
        <v>851.89796316734407</v>
      </c>
      <c r="E919" s="52">
        <f>(Input!E$12*Input!E$165)*E654</f>
        <v>759.89568724309288</v>
      </c>
      <c r="F919" s="52">
        <f>(Input!F$12*Input!F$165)*F654</f>
        <v>691.41322593890357</v>
      </c>
      <c r="G919" s="52">
        <f>(Input!G$12*Input!G$165)*G654</f>
        <v>602.56158610707939</v>
      </c>
      <c r="H919" s="52">
        <f>(Input!H$12*Input!H$165)*H654</f>
        <v>487.04306880474439</v>
      </c>
      <c r="I919" s="57">
        <f>(Input!I$12*Input!I$165)*I654</f>
        <v>283.54510979291456</v>
      </c>
    </row>
    <row r="920" spans="1:9" s="5" customFormat="1" ht="15" customHeight="1" x14ac:dyDescent="0.25">
      <c r="A920" s="46" t="str">
        <f t="shared" ref="A920:B920" si="893">A655</f>
        <v>cc SAGUNTO</v>
      </c>
      <c r="B920" s="4" t="str">
        <f t="shared" si="893"/>
        <v>Salida Nacional / National exit</v>
      </c>
      <c r="C920" s="52">
        <f>(Input!C$12*Input!C$165)*C655</f>
        <v>3991010.5583162531</v>
      </c>
      <c r="D920" s="52">
        <f>(Input!D$12*Input!D$165)*D655</f>
        <v>3532169.2624808745</v>
      </c>
      <c r="E920" s="52">
        <f>(Input!E$12*Input!E$165)*E655</f>
        <v>3100300.3817669372</v>
      </c>
      <c r="F920" s="52">
        <f>(Input!F$12*Input!F$165)*F655</f>
        <v>2772931.3827724592</v>
      </c>
      <c r="G920" s="52">
        <f>(Input!G$12*Input!G$165)*G655</f>
        <v>2408979.2487130063</v>
      </c>
      <c r="H920" s="52">
        <f>(Input!H$12*Input!H$165)*H655</f>
        <v>1951048.6640506063</v>
      </c>
      <c r="I920" s="57">
        <f>(Input!I$12*Input!I$165)*I655</f>
        <v>1140115.6706833299</v>
      </c>
    </row>
    <row r="921" spans="1:9" s="5" customFormat="1" ht="15" customHeight="1" x14ac:dyDescent="0.25">
      <c r="A921" s="46" t="str">
        <f t="shared" ref="A921:B921" si="894">A656</f>
        <v>Conex Olite</v>
      </c>
      <c r="B921" s="4" t="str">
        <f t="shared" si="894"/>
        <v>Salida Nacional / National exit</v>
      </c>
      <c r="C921" s="52">
        <f>(Input!C$12*Input!C$165)*C656</f>
        <v>0</v>
      </c>
      <c r="D921" s="52">
        <f>(Input!D$12*Input!D$165)*D656</f>
        <v>0</v>
      </c>
      <c r="E921" s="52">
        <f>(Input!E$12*Input!E$165)*E656</f>
        <v>0</v>
      </c>
      <c r="F921" s="52">
        <f>(Input!F$12*Input!F$165)*F656</f>
        <v>0</v>
      </c>
      <c r="G921" s="52">
        <f>(Input!G$12*Input!G$165)*G656</f>
        <v>0</v>
      </c>
      <c r="H921" s="52">
        <f>(Input!H$12*Input!H$165)*H656</f>
        <v>0</v>
      </c>
      <c r="I921" s="57">
        <f>(Input!I$12*Input!I$165)*I656</f>
        <v>0</v>
      </c>
    </row>
    <row r="922" spans="1:9" s="5" customFormat="1" ht="15" customHeight="1" x14ac:dyDescent="0.25">
      <c r="A922" s="46" t="str">
        <f t="shared" ref="A922:B922" si="895">A657</f>
        <v>CT Ibiza</v>
      </c>
      <c r="B922" s="4" t="str">
        <f t="shared" si="895"/>
        <v>Salida Nacional / National exit</v>
      </c>
      <c r="C922" s="52">
        <f>(Input!C$12*Input!C$165)*C657</f>
        <v>2881089.9234368387</v>
      </c>
      <c r="D922" s="52">
        <f>(Input!D$12*Input!D$165)*D657</f>
        <v>2554308.6413465845</v>
      </c>
      <c r="E922" s="52">
        <f>(Input!E$12*Input!E$165)*E657</f>
        <v>2245064.0430500847</v>
      </c>
      <c r="F922" s="52">
        <f>(Input!F$12*Input!F$165)*F657</f>
        <v>2009236.9872833346</v>
      </c>
      <c r="G922" s="52">
        <f>(Input!G$12*Input!G$165)*G657</f>
        <v>1743961.851000966</v>
      </c>
      <c r="H922" s="52">
        <f>(Input!H$12*Input!H$165)*H657</f>
        <v>1408812.4023796872</v>
      </c>
      <c r="I922" s="57">
        <f>(Input!I$12*Input!I$165)*I657</f>
        <v>818848.25113271852</v>
      </c>
    </row>
    <row r="923" spans="1:9" s="5" customFormat="1" ht="15" customHeight="1" x14ac:dyDescent="0.25">
      <c r="A923" s="46" t="str">
        <f t="shared" ref="A923:B923" si="896">A658</f>
        <v>CT Son Reus</v>
      </c>
      <c r="B923" s="4" t="str">
        <f t="shared" si="896"/>
        <v>Salida Nacional / National exit</v>
      </c>
      <c r="C923" s="52">
        <f>(Input!C$12*Input!C$165)*C658</f>
        <v>6198935.035262038</v>
      </c>
      <c r="D923" s="52">
        <f>(Input!D$12*Input!D$165)*D658</f>
        <v>5497640.5138220983</v>
      </c>
      <c r="E923" s="52">
        <f>(Input!E$12*Input!E$165)*E658</f>
        <v>4834074.0624349806</v>
      </c>
      <c r="F923" s="52">
        <f>(Input!F$12*Input!F$165)*F658</f>
        <v>4328106.1772558801</v>
      </c>
      <c r="G923" s="52">
        <f>(Input!G$12*Input!G$165)*G658</f>
        <v>3756929.3469549017</v>
      </c>
      <c r="H923" s="52">
        <f>(Input!H$12*Input!H$165)*H658</f>
        <v>3034668.6320125847</v>
      </c>
      <c r="I923" s="57">
        <f>(Input!I$12*Input!I$165)*I658</f>
        <v>1763535.5686845533</v>
      </c>
    </row>
    <row r="924" spans="1:9" s="5" customFormat="1" ht="15" customHeight="1" x14ac:dyDescent="0.25">
      <c r="A924" s="46" t="str">
        <f t="shared" ref="A924:B924" si="897">A659</f>
        <v>ctcc Barcelona</v>
      </c>
      <c r="B924" s="4" t="str">
        <f t="shared" si="897"/>
        <v>Salida Nacional / National exit</v>
      </c>
      <c r="C924" s="52">
        <f>(Input!C$12*Input!C$165)*C659</f>
        <v>4206510.8308691066</v>
      </c>
      <c r="D924" s="52">
        <f>(Input!D$12*Input!D$165)*D659</f>
        <v>3750718.2099077725</v>
      </c>
      <c r="E924" s="52">
        <f>(Input!E$12*Input!E$165)*E659</f>
        <v>3328568.4149802709</v>
      </c>
      <c r="F924" s="52">
        <f>(Input!F$12*Input!F$165)*F659</f>
        <v>3013158.1156693767</v>
      </c>
      <c r="G924" s="52">
        <f>(Input!G$12*Input!G$165)*G659</f>
        <v>2627044.2138465405</v>
      </c>
      <c r="H924" s="52">
        <f>(Input!H$12*Input!H$165)*H659</f>
        <v>2130793.1840569181</v>
      </c>
      <c r="I924" s="57">
        <f>(Input!I$12*Input!I$165)*I659</f>
        <v>1249067.6663953557</v>
      </c>
    </row>
    <row r="925" spans="1:9" s="5" customFormat="1" ht="15" customHeight="1" x14ac:dyDescent="0.25">
      <c r="A925" s="46" t="str">
        <f t="shared" ref="A925:B925" si="898">A660</f>
        <v>D01A_Montorio</v>
      </c>
      <c r="B925" s="4" t="str">
        <f t="shared" si="898"/>
        <v>Salida Nacional / National exit</v>
      </c>
      <c r="C925" s="52">
        <f>(Input!C$12*Input!C$165)*C660</f>
        <v>13429.810939441293</v>
      </c>
      <c r="D925" s="52">
        <f>(Input!D$12*Input!D$165)*D660</f>
        <v>12759.448371131146</v>
      </c>
      <c r="E925" s="52">
        <f>(Input!E$12*Input!E$165)*E660</f>
        <v>12157.65545681677</v>
      </c>
      <c r="F925" s="52">
        <f>(Input!F$12*Input!F$165)*F660</f>
        <v>11893.353579779832</v>
      </c>
      <c r="G925" s="52">
        <f>(Input!G$12*Input!G$165)*G660</f>
        <v>11435.097587235939</v>
      </c>
      <c r="H925" s="52">
        <f>(Input!H$12*Input!H$165)*H660</f>
        <v>10915.706654910926</v>
      </c>
      <c r="I925" s="57">
        <f>(Input!I$12*Input!I$165)*I660</f>
        <v>10993.952429939092</v>
      </c>
    </row>
    <row r="926" spans="1:9" s="5" customFormat="1" ht="15" customHeight="1" x14ac:dyDescent="0.25">
      <c r="A926" s="46" t="str">
        <f t="shared" ref="A926:B926" si="899">A661</f>
        <v>D03A_Aguilar</v>
      </c>
      <c r="B926" s="4" t="str">
        <f t="shared" si="899"/>
        <v>Salida Nacional / National exit</v>
      </c>
      <c r="C926" s="52">
        <f>(Input!C$12*Input!C$165)*C661</f>
        <v>116497.84551750352</v>
      </c>
      <c r="D926" s="52">
        <f>(Input!D$12*Input!D$165)*D661</f>
        <v>110129.15870911829</v>
      </c>
      <c r="E926" s="52">
        <f>(Input!E$12*Input!E$165)*E661</f>
        <v>104318.50258413737</v>
      </c>
      <c r="F926" s="52">
        <f>(Input!F$12*Input!F$165)*F661</f>
        <v>101514.45331672116</v>
      </c>
      <c r="G926" s="52">
        <f>(Input!G$12*Input!G$165)*G661</f>
        <v>97240.43730736975</v>
      </c>
      <c r="H926" s="52">
        <f>(Input!H$12*Input!H$165)*H661</f>
        <v>92557.483260991736</v>
      </c>
      <c r="I926" s="57">
        <f>(Input!I$12*Input!I$165)*I661</f>
        <v>93003.94363190436</v>
      </c>
    </row>
    <row r="927" spans="1:9" s="5" customFormat="1" ht="15" customHeight="1" x14ac:dyDescent="0.25">
      <c r="A927" s="46" t="str">
        <f t="shared" ref="A927:B927" si="900">A662</f>
        <v>D04_Reinosa</v>
      </c>
      <c r="B927" s="4" t="str">
        <f t="shared" si="900"/>
        <v>Salida Nacional / National exit</v>
      </c>
      <c r="C927" s="52">
        <f>(Input!C$12*Input!C$165)*C662</f>
        <v>222693.80586155466</v>
      </c>
      <c r="D927" s="52">
        <f>(Input!D$12*Input!D$165)*D662</f>
        <v>210192.9295671368</v>
      </c>
      <c r="E927" s="52">
        <f>(Input!E$12*Input!E$165)*E662</f>
        <v>198736.9644935634</v>
      </c>
      <c r="F927" s="52">
        <f>(Input!F$12*Input!F$165)*F662</f>
        <v>193078.87321602175</v>
      </c>
      <c r="G927" s="52">
        <f>(Input!G$12*Input!G$165)*G662</f>
        <v>184718.65966025754</v>
      </c>
      <c r="H927" s="52">
        <f>(Input!H$12*Input!H$165)*H662</f>
        <v>175644.05779457543</v>
      </c>
      <c r="I927" s="57">
        <f>(Input!I$12*Input!I$165)*I662</f>
        <v>176338.61428275242</v>
      </c>
    </row>
    <row r="928" spans="1:9" s="5" customFormat="1" ht="15" customHeight="1" x14ac:dyDescent="0.25">
      <c r="A928" s="46" t="str">
        <f t="shared" ref="A928:B928" si="901">A663</f>
        <v>D06_Corrales</v>
      </c>
      <c r="B928" s="4" t="str">
        <f t="shared" si="901"/>
        <v>Salida Nacional / National exit</v>
      </c>
      <c r="C928" s="52">
        <f>(Input!C$12*Input!C$165)*C663</f>
        <v>0</v>
      </c>
      <c r="D928" s="52">
        <f>(Input!D$12*Input!D$165)*D663</f>
        <v>0</v>
      </c>
      <c r="E928" s="52">
        <f>(Input!E$12*Input!E$165)*E663</f>
        <v>0</v>
      </c>
      <c r="F928" s="52">
        <f>(Input!F$12*Input!F$165)*F663</f>
        <v>0</v>
      </c>
      <c r="G928" s="52">
        <f>(Input!G$12*Input!G$165)*G663</f>
        <v>0</v>
      </c>
      <c r="H928" s="52">
        <f>(Input!H$12*Input!H$165)*H663</f>
        <v>0</v>
      </c>
      <c r="I928" s="57">
        <f>(Input!I$12*Input!I$165)*I663</f>
        <v>0</v>
      </c>
    </row>
    <row r="929" spans="1:9" s="5" customFormat="1" ht="15" customHeight="1" x14ac:dyDescent="0.25">
      <c r="A929" s="46" t="str">
        <f t="shared" ref="A929:B929" si="902">A664</f>
        <v>D06A_Reocin</v>
      </c>
      <c r="B929" s="4" t="str">
        <f t="shared" si="902"/>
        <v>Salida Nacional / National exit</v>
      </c>
      <c r="C929" s="52">
        <f>(Input!C$12*Input!C$165)*C664</f>
        <v>6483.2338917395182</v>
      </c>
      <c r="D929" s="52">
        <f>(Input!D$12*Input!D$165)*D664</f>
        <v>6067.4985531105813</v>
      </c>
      <c r="E929" s="52">
        <f>(Input!E$12*Input!E$165)*E664</f>
        <v>5678.7538958657897</v>
      </c>
      <c r="F929" s="52">
        <f>(Input!F$12*Input!F$165)*F664</f>
        <v>5467.2350841921634</v>
      </c>
      <c r="G929" s="52">
        <f>(Input!G$12*Input!G$165)*G664</f>
        <v>5192.3612535355542</v>
      </c>
      <c r="H929" s="52">
        <f>(Input!H$12*Input!H$165)*H664</f>
        <v>4906.9073634687893</v>
      </c>
      <c r="I929" s="57">
        <f>(Input!I$12*Input!I$165)*I664</f>
        <v>4899.7544656518285</v>
      </c>
    </row>
    <row r="930" spans="1:9" s="5" customFormat="1" ht="15" customHeight="1" x14ac:dyDescent="0.25">
      <c r="A930" s="46" t="str">
        <f t="shared" ref="A930:B930" si="903">A665</f>
        <v>D07.14_Cicero</v>
      </c>
      <c r="B930" s="4" t="str">
        <f t="shared" si="903"/>
        <v>Salida Nacional / National exit</v>
      </c>
      <c r="C930" s="52">
        <f>(Input!C$12*Input!C$165)*C665</f>
        <v>163221.30264250809</v>
      </c>
      <c r="D930" s="52">
        <f>(Input!D$12*Input!D$165)*D665</f>
        <v>153328.8236910768</v>
      </c>
      <c r="E930" s="52">
        <f>(Input!E$12*Input!E$165)*E665</f>
        <v>144268.91372767076</v>
      </c>
      <c r="F930" s="52">
        <f>(Input!F$12*Input!F$165)*F665</f>
        <v>139697.97598764565</v>
      </c>
      <c r="G930" s="52">
        <f>(Input!G$12*Input!G$165)*G665</f>
        <v>132579.75578659851</v>
      </c>
      <c r="H930" s="52">
        <f>(Input!H$12*Input!H$165)*H665</f>
        <v>124997.86222085131</v>
      </c>
      <c r="I930" s="57">
        <f>(Input!I$12*Input!I$165)*I665</f>
        <v>124612.38341219639</v>
      </c>
    </row>
    <row r="931" spans="1:9" s="5" customFormat="1" ht="15" customHeight="1" x14ac:dyDescent="0.25">
      <c r="A931" s="46" t="str">
        <f t="shared" ref="A931:B931" si="904">A666</f>
        <v>D07_Villapresente</v>
      </c>
      <c r="B931" s="4" t="str">
        <f t="shared" si="904"/>
        <v>Salida Nacional / National exit</v>
      </c>
      <c r="C931" s="52">
        <f>(Input!C$12*Input!C$165)*C666</f>
        <v>3739485.9642198542</v>
      </c>
      <c r="D931" s="52">
        <f>(Input!D$12*Input!D$165)*D666</f>
        <v>3493007.2386309914</v>
      </c>
      <c r="E931" s="52">
        <f>(Input!E$12*Input!E$165)*E666</f>
        <v>3264532.5883510904</v>
      </c>
      <c r="F931" s="52">
        <f>(Input!F$12*Input!F$165)*F666</f>
        <v>3143675.408367035</v>
      </c>
      <c r="G931" s="52">
        <f>(Input!G$12*Input!G$165)*G666</f>
        <v>2992259.5203555995</v>
      </c>
      <c r="H931" s="52">
        <f>(Input!H$12*Input!H$165)*H666</f>
        <v>2839859.065812842</v>
      </c>
      <c r="I931" s="57">
        <f>(Input!I$12*Input!I$165)*I666</f>
        <v>2854444.8580517215</v>
      </c>
    </row>
    <row r="932" spans="1:9" s="5" customFormat="1" ht="15" customHeight="1" x14ac:dyDescent="0.25">
      <c r="A932" s="46" t="str">
        <f t="shared" ref="A932:B932" si="905">A667</f>
        <v>D07A_Ruiloba</v>
      </c>
      <c r="B932" s="4" t="str">
        <f t="shared" si="905"/>
        <v>Salida Nacional / National exit</v>
      </c>
      <c r="C932" s="52">
        <f>(Input!C$12*Input!C$165)*C667</f>
        <v>8177.722179226148</v>
      </c>
      <c r="D932" s="52">
        <f>(Input!D$12*Input!D$165)*D667</f>
        <v>7557.6011412219023</v>
      </c>
      <c r="E932" s="52">
        <f>(Input!E$12*Input!E$165)*E667</f>
        <v>6964.925522647236</v>
      </c>
      <c r="F932" s="52">
        <f>(Input!F$12*Input!F$165)*F667</f>
        <v>6612.6494446656097</v>
      </c>
      <c r="G932" s="52">
        <f>(Input!G$12*Input!G$165)*G667</f>
        <v>6202.3870304675511</v>
      </c>
      <c r="H932" s="52">
        <f>(Input!H$12*Input!H$165)*H667</f>
        <v>5796.2033741984005</v>
      </c>
      <c r="I932" s="57">
        <f>(Input!I$12*Input!I$165)*I667</f>
        <v>5728.4300314966913</v>
      </c>
    </row>
    <row r="933" spans="1:9" s="5" customFormat="1" ht="15" customHeight="1" x14ac:dyDescent="0.25">
      <c r="A933" s="46" t="str">
        <f t="shared" ref="A933:B933" si="906">A668</f>
        <v>D08A_San Vicente Barquera</v>
      </c>
      <c r="B933" s="4" t="str">
        <f t="shared" si="906"/>
        <v>Salida Nacional / National exit</v>
      </c>
      <c r="C933" s="52">
        <f>(Input!C$12*Input!C$165)*C668</f>
        <v>6416.0159203260255</v>
      </c>
      <c r="D933" s="52">
        <f>(Input!D$12*Input!D$165)*D668</f>
        <v>5928.2535977273874</v>
      </c>
      <c r="E933" s="52">
        <f>(Input!E$12*Input!E$165)*E668</f>
        <v>5462.0351652894396</v>
      </c>
      <c r="F933" s="52">
        <f>(Input!F$12*Input!F$165)*F668</f>
        <v>5184.5050128392149</v>
      </c>
      <c r="G933" s="52">
        <f>(Input!G$12*Input!G$165)*G668</f>
        <v>4862.6633328168946</v>
      </c>
      <c r="H933" s="52">
        <f>(Input!H$12*Input!H$165)*H668</f>
        <v>4544.3984157076802</v>
      </c>
      <c r="I933" s="57">
        <f>(Input!I$12*Input!I$165)*I668</f>
        <v>4491.6122824318991</v>
      </c>
    </row>
    <row r="934" spans="1:9" s="5" customFormat="1" ht="15" customHeight="1" x14ac:dyDescent="0.25">
      <c r="A934" s="46" t="str">
        <f t="shared" ref="A934:B934" si="907">A669</f>
        <v>D10A_Llanes</v>
      </c>
      <c r="B934" s="4" t="str">
        <f t="shared" si="907"/>
        <v>Salida Nacional / National exit</v>
      </c>
      <c r="C934" s="52">
        <f>(Input!C$12*Input!C$165)*C669</f>
        <v>14121.035586404802</v>
      </c>
      <c r="D934" s="52">
        <f>(Input!D$12*Input!D$165)*D669</f>
        <v>13041.267108704638</v>
      </c>
      <c r="E934" s="52">
        <f>(Input!E$12*Input!E$165)*E669</f>
        <v>12008.970297287742</v>
      </c>
      <c r="F934" s="52">
        <f>(Input!F$12*Input!F$165)*F669</f>
        <v>11392.350898475599</v>
      </c>
      <c r="G934" s="52">
        <f>(Input!G$12*Input!G$165)*G669</f>
        <v>10684.205659831779</v>
      </c>
      <c r="H934" s="52">
        <f>(Input!H$12*Input!H$165)*H669</f>
        <v>9985.8429424864134</v>
      </c>
      <c r="I934" s="57">
        <f>(Input!I$12*Input!I$165)*I669</f>
        <v>9871.6283027209338</v>
      </c>
    </row>
    <row r="935" spans="1:9" s="5" customFormat="1" ht="15" customHeight="1" x14ac:dyDescent="0.25">
      <c r="A935" s="46" t="str">
        <f t="shared" ref="A935:B935" si="908">A670</f>
        <v>D12A_Ribadesella</v>
      </c>
      <c r="B935" s="4" t="str">
        <f t="shared" si="908"/>
        <v>Salida Nacional / National exit</v>
      </c>
      <c r="C935" s="52">
        <f>(Input!C$12*Input!C$165)*C670</f>
        <v>62658.151382006632</v>
      </c>
      <c r="D935" s="52">
        <f>(Input!D$12*Input!D$165)*D670</f>
        <v>59095.759970808205</v>
      </c>
      <c r="E935" s="52">
        <f>(Input!E$12*Input!E$165)*E670</f>
        <v>55828.748723279838</v>
      </c>
      <c r="F935" s="52">
        <f>(Input!F$12*Input!F$165)*F670</f>
        <v>54180.081097809896</v>
      </c>
      <c r="G935" s="52">
        <f>(Input!G$12*Input!G$165)*G670</f>
        <v>51887.138576088539</v>
      </c>
      <c r="H935" s="52">
        <f>(Input!H$12*Input!H$165)*H670</f>
        <v>49423.851764612584</v>
      </c>
      <c r="I935" s="57">
        <f>(Input!I$12*Input!I$165)*I670</f>
        <v>49722.149091787993</v>
      </c>
    </row>
    <row r="936" spans="1:9" s="5" customFormat="1" ht="15" customHeight="1" x14ac:dyDescent="0.25">
      <c r="A936" s="46" t="str">
        <f t="shared" ref="A936:B936" si="909">A671</f>
        <v>D13_Huerges</v>
      </c>
      <c r="B936" s="4" t="str">
        <f t="shared" si="909"/>
        <v>Salida Nacional / National exit</v>
      </c>
      <c r="C936" s="52">
        <f>(Input!C$12*Input!C$165)*C671</f>
        <v>25889.680523913281</v>
      </c>
      <c r="D936" s="52">
        <f>(Input!D$12*Input!D$165)*D671</f>
        <v>23895.10505550959</v>
      </c>
      <c r="E936" s="52">
        <f>(Input!E$12*Input!E$165)*E671</f>
        <v>21987.697470024741</v>
      </c>
      <c r="F936" s="52">
        <f>(Input!F$12*Input!F$165)*F671</f>
        <v>20843.334810171935</v>
      </c>
      <c r="G936" s="52">
        <f>(Input!G$12*Input!G$165)*G671</f>
        <v>19545.48370763932</v>
      </c>
      <c r="H936" s="52">
        <f>(Input!H$12*Input!H$165)*H671</f>
        <v>18270.126604922145</v>
      </c>
      <c r="I936" s="57">
        <f>(Input!I$12*Input!I$165)*I671</f>
        <v>18065.407162976735</v>
      </c>
    </row>
    <row r="937" spans="1:9" s="5" customFormat="1" ht="15" customHeight="1" x14ac:dyDescent="0.25">
      <c r="A937" s="46" t="str">
        <f t="shared" ref="A937:B937" si="910">A672</f>
        <v>D13A_Piloña</v>
      </c>
      <c r="B937" s="4" t="str">
        <f t="shared" si="910"/>
        <v>Salida Nacional / National exit</v>
      </c>
      <c r="C937" s="52">
        <f>(Input!C$12*Input!C$165)*C672</f>
        <v>87784.373382911755</v>
      </c>
      <c r="D937" s="52">
        <f>(Input!D$12*Input!D$165)*D672</f>
        <v>82954.799263036548</v>
      </c>
      <c r="E937" s="52">
        <f>(Input!E$12*Input!E$165)*E672</f>
        <v>78550.295812125478</v>
      </c>
      <c r="F937" s="52">
        <f>(Input!F$12*Input!F$165)*F672</f>
        <v>76380.37180207335</v>
      </c>
      <c r="G937" s="52">
        <f>(Input!G$12*Input!G$165)*G672</f>
        <v>73290.320893042735</v>
      </c>
      <c r="H937" s="52">
        <f>(Input!H$12*Input!H$165)*H672</f>
        <v>69936.600635427894</v>
      </c>
      <c r="I937" s="57">
        <f>(Input!I$12*Input!I$165)*I672</f>
        <v>70476.418446627955</v>
      </c>
    </row>
    <row r="938" spans="1:9" s="5" customFormat="1" ht="15" customHeight="1" x14ac:dyDescent="0.25">
      <c r="A938" s="46" t="str">
        <f t="shared" ref="A938:B938" si="911">A673</f>
        <v>D14_Villarriba</v>
      </c>
      <c r="B938" s="4" t="str">
        <f t="shared" si="911"/>
        <v>Salida Nacional / National exit</v>
      </c>
      <c r="C938" s="52">
        <f>(Input!C$12*Input!C$165)*C673</f>
        <v>5087.2020156471917</v>
      </c>
      <c r="D938" s="52">
        <f>(Input!D$12*Input!D$165)*D673</f>
        <v>4694.905072899629</v>
      </c>
      <c r="E938" s="52">
        <f>(Input!E$12*Input!E$165)*E673</f>
        <v>4319.8347558183723</v>
      </c>
      <c r="F938" s="52">
        <f>(Input!F$12*Input!F$165)*F673</f>
        <v>4094.654155675134</v>
      </c>
      <c r="G938" s="52">
        <f>(Input!G$12*Input!G$165)*G673</f>
        <v>3839.6811878777735</v>
      </c>
      <c r="H938" s="52">
        <f>(Input!H$12*Input!H$165)*H673</f>
        <v>3589.2381190599331</v>
      </c>
      <c r="I938" s="57">
        <f>(Input!I$12*Input!I$165)*I673</f>
        <v>3549.1976785809952</v>
      </c>
    </row>
    <row r="939" spans="1:9" s="5" customFormat="1" ht="15" customHeight="1" x14ac:dyDescent="0.25">
      <c r="A939" s="46" t="str">
        <f t="shared" ref="A939:B939" si="912">A674</f>
        <v>D15_Careses</v>
      </c>
      <c r="B939" s="4" t="str">
        <f t="shared" si="912"/>
        <v>Salida Nacional / National exit</v>
      </c>
      <c r="C939" s="52">
        <f>(Input!C$12*Input!C$165)*C674</f>
        <v>17151.022576279276</v>
      </c>
      <c r="D939" s="52">
        <f>(Input!D$12*Input!D$165)*D674</f>
        <v>15828.65733710932</v>
      </c>
      <c r="E939" s="52">
        <f>(Input!E$12*Input!E$165)*E674</f>
        <v>14564.935509256562</v>
      </c>
      <c r="F939" s="52">
        <f>(Input!F$12*Input!F$165)*F674</f>
        <v>13806.13063375015</v>
      </c>
      <c r="G939" s="52">
        <f>(Input!G$12*Input!G$165)*G674</f>
        <v>12946.726564022018</v>
      </c>
      <c r="H939" s="52">
        <f>(Input!H$12*Input!H$165)*H674</f>
        <v>12102.502571761144</v>
      </c>
      <c r="I939" s="57">
        <f>(Input!I$12*Input!I$165)*I674</f>
        <v>11967.850718255273</v>
      </c>
    </row>
    <row r="940" spans="1:9" s="5" customFormat="1" ht="15" customHeight="1" x14ac:dyDescent="0.25">
      <c r="A940" s="46" t="str">
        <f t="shared" ref="A940:B940" si="913">A675</f>
        <v>D16_Llanera</v>
      </c>
      <c r="B940" s="4" t="str">
        <f t="shared" si="913"/>
        <v>Salida Nacional / National exit</v>
      </c>
      <c r="C940" s="52">
        <f>(Input!C$12*Input!C$165)*C675</f>
        <v>0</v>
      </c>
      <c r="D940" s="52">
        <f>(Input!D$12*Input!D$165)*D675</f>
        <v>0</v>
      </c>
      <c r="E940" s="52">
        <f>(Input!E$12*Input!E$165)*E675</f>
        <v>0</v>
      </c>
      <c r="F940" s="52">
        <f>(Input!F$12*Input!F$165)*F675</f>
        <v>0</v>
      </c>
      <c r="G940" s="52">
        <f>(Input!G$12*Input!G$165)*G675</f>
        <v>0</v>
      </c>
      <c r="H940" s="52">
        <f>(Input!H$12*Input!H$165)*H675</f>
        <v>0</v>
      </c>
      <c r="I940" s="57">
        <f>(Input!I$12*Input!I$165)*I675</f>
        <v>0</v>
      </c>
    </row>
    <row r="941" spans="1:9" s="5" customFormat="1" ht="15" customHeight="1" x14ac:dyDescent="0.25">
      <c r="A941" s="46" t="str">
        <f t="shared" ref="A941:B941" si="914">A676</f>
        <v>E01_Calahorra</v>
      </c>
      <c r="B941" s="4" t="str">
        <f t="shared" si="914"/>
        <v>Salida Nacional / National exit</v>
      </c>
      <c r="C941" s="52">
        <f>(Input!C$12*Input!C$165)*C676</f>
        <v>105055.63046240271</v>
      </c>
      <c r="D941" s="52">
        <f>(Input!D$12*Input!D$165)*D676</f>
        <v>98253.813280950693</v>
      </c>
      <c r="E941" s="52">
        <f>(Input!E$12*Input!E$165)*E676</f>
        <v>91871.033183749692</v>
      </c>
      <c r="F941" s="52">
        <f>(Input!F$12*Input!F$165)*F676</f>
        <v>88420.441995722504</v>
      </c>
      <c r="G941" s="52">
        <f>(Input!G$12*Input!G$165)*G676</f>
        <v>83967.512430288712</v>
      </c>
      <c r="H941" s="52">
        <f>(Input!H$12*Input!H$165)*H676</f>
        <v>79385.568501028436</v>
      </c>
      <c r="I941" s="57">
        <f>(Input!I$12*Input!I$165)*I676</f>
        <v>79370.067073157203</v>
      </c>
    </row>
    <row r="942" spans="1:9" s="5" customFormat="1" ht="15" customHeight="1" x14ac:dyDescent="0.25">
      <c r="A942" s="46" t="str">
        <f t="shared" ref="A942:B942" si="915">A677</f>
        <v>E02_San Adrian</v>
      </c>
      <c r="B942" s="4" t="str">
        <f t="shared" si="915"/>
        <v>Salida Nacional / National exit</v>
      </c>
      <c r="C942" s="52">
        <f>(Input!C$12*Input!C$165)*C677</f>
        <v>505378.59839975007</v>
      </c>
      <c r="D942" s="52">
        <f>(Input!D$12*Input!D$165)*D677</f>
        <v>475010.50205349037</v>
      </c>
      <c r="E942" s="52">
        <f>(Input!E$12*Input!E$165)*E677</f>
        <v>446808.25569770345</v>
      </c>
      <c r="F942" s="52">
        <f>(Input!F$12*Input!F$165)*F677</f>
        <v>432279.73023064231</v>
      </c>
      <c r="G942" s="52">
        <f>(Input!G$12*Input!G$165)*G677</f>
        <v>412447.93460045353</v>
      </c>
      <c r="H942" s="52">
        <f>(Input!H$12*Input!H$165)*H677</f>
        <v>391570.22310652945</v>
      </c>
      <c r="I942" s="57">
        <f>(Input!I$12*Input!I$165)*I677</f>
        <v>392950.94388998125</v>
      </c>
    </row>
    <row r="943" spans="1:9" s="5" customFormat="1" ht="15" customHeight="1" x14ac:dyDescent="0.25">
      <c r="A943" s="46" t="str">
        <f t="shared" ref="A943:B943" si="916">A678</f>
        <v>E15_Aibar</v>
      </c>
      <c r="B943" s="4" t="str">
        <f t="shared" si="916"/>
        <v>Salida Nacional / National exit</v>
      </c>
      <c r="C943" s="52">
        <f>(Input!C$12*Input!C$165)*C678</f>
        <v>545264.83140599413</v>
      </c>
      <c r="D943" s="52">
        <f>(Input!D$12*Input!D$165)*D678</f>
        <v>515985.15275151166</v>
      </c>
      <c r="E943" s="52">
        <f>(Input!E$12*Input!E$165)*E678</f>
        <v>489151.82463875861</v>
      </c>
      <c r="F943" s="52">
        <f>(Input!F$12*Input!F$165)*F678</f>
        <v>476314.44414426025</v>
      </c>
      <c r="G943" s="52">
        <f>(Input!G$12*Input!G$165)*G678</f>
        <v>457194.72091165488</v>
      </c>
      <c r="H943" s="52">
        <f>(Input!H$12*Input!H$165)*H678</f>
        <v>436237.27211953292</v>
      </c>
      <c r="I943" s="57">
        <f>(Input!I$12*Input!I$165)*I678</f>
        <v>439407.66693076445</v>
      </c>
    </row>
    <row r="944" spans="1:9" s="5" customFormat="1" ht="15" customHeight="1" x14ac:dyDescent="0.25">
      <c r="A944" s="46" t="str">
        <f t="shared" ref="A944:B944" si="917">A679</f>
        <v>EC Arbós</v>
      </c>
      <c r="B944" s="4" t="str">
        <f t="shared" si="917"/>
        <v>Salida Nacional / National exit</v>
      </c>
      <c r="C944" s="52">
        <f>(Input!C$12*Input!C$165)*C679</f>
        <v>659305.76030814019</v>
      </c>
      <c r="D944" s="52">
        <f>(Input!D$12*Input!D$165)*D679</f>
        <v>604048.99767228728</v>
      </c>
      <c r="E944" s="52">
        <f>(Input!E$12*Input!E$165)*E679</f>
        <v>551823.93875447731</v>
      </c>
      <c r="F944" s="52">
        <f>(Input!F$12*Input!F$165)*F679</f>
        <v>519546.30070113001</v>
      </c>
      <c r="G944" s="52">
        <f>(Input!G$12*Input!G$165)*G679</f>
        <v>491473.02120985108</v>
      </c>
      <c r="H944" s="52">
        <f>(Input!H$12*Input!H$165)*H679</f>
        <v>467013.00723926385</v>
      </c>
      <c r="I944" s="57">
        <f>(Input!I$12*Input!I$165)*I679</f>
        <v>472836.24747566541</v>
      </c>
    </row>
    <row r="945" spans="1:9" s="5" customFormat="1" ht="15" customHeight="1" x14ac:dyDescent="0.25">
      <c r="A945" s="46" t="str">
        <f t="shared" ref="A945:B945" si="918">A680</f>
        <v>Esquedas</v>
      </c>
      <c r="B945" s="4" t="str">
        <f t="shared" si="918"/>
        <v>Salida Nacional / National exit</v>
      </c>
      <c r="C945" s="52">
        <f>(Input!C$12*Input!C$165)*C680</f>
        <v>1149139.7957424889</v>
      </c>
      <c r="D945" s="52">
        <f>(Input!D$12*Input!D$165)*D680</f>
        <v>1066398.9421690709</v>
      </c>
      <c r="E945" s="52">
        <f>(Input!E$12*Input!E$165)*E680</f>
        <v>988206.62700628687</v>
      </c>
      <c r="F945" s="52">
        <f>(Input!F$12*Input!F$165)*F680</f>
        <v>944025.18911137863</v>
      </c>
      <c r="G945" s="52">
        <f>(Input!G$12*Input!G$165)*G680</f>
        <v>897934.13755548547</v>
      </c>
      <c r="H945" s="52">
        <f>(Input!H$12*Input!H$165)*H680</f>
        <v>854345.24591790512</v>
      </c>
      <c r="I945" s="57">
        <f>(Input!I$12*Input!I$165)*I680</f>
        <v>862888.45878531097</v>
      </c>
    </row>
    <row r="946" spans="1:9" s="5" customFormat="1" ht="15" customHeight="1" x14ac:dyDescent="0.25">
      <c r="A946" s="46" t="str">
        <f t="shared" ref="A946:B946" si="919">A681</f>
        <v>F_00</v>
      </c>
      <c r="B946" s="4" t="str">
        <f t="shared" si="919"/>
        <v>Salida Nacional / National exit</v>
      </c>
      <c r="C946" s="52">
        <f>(Input!C$12*Input!C$165)*C681</f>
        <v>1877970.9796307946</v>
      </c>
      <c r="D946" s="52">
        <f>(Input!D$12*Input!D$165)*D681</f>
        <v>1704112.6252909526</v>
      </c>
      <c r="E946" s="52">
        <f>(Input!E$12*Input!E$165)*E681</f>
        <v>1542277.9225607873</v>
      </c>
      <c r="F946" s="52">
        <f>(Input!F$12*Input!F$165)*F681</f>
        <v>1424912.196679055</v>
      </c>
      <c r="G946" s="52">
        <f>(Input!G$12*Input!G$165)*G681</f>
        <v>1270559.9897792903</v>
      </c>
      <c r="H946" s="52">
        <f>(Input!H$12*Input!H$165)*H681</f>
        <v>1073093.9620239283</v>
      </c>
      <c r="I946" s="57">
        <f>(Input!I$12*Input!I$165)*I681</f>
        <v>758974.42424962949</v>
      </c>
    </row>
    <row r="947" spans="1:9" s="5" customFormat="1" ht="15" customHeight="1" x14ac:dyDescent="0.25">
      <c r="A947" s="46" t="str">
        <f t="shared" ref="A947:B947" si="920">A682</f>
        <v>F02_Palos de la Frontera</v>
      </c>
      <c r="B947" s="4" t="str">
        <f t="shared" si="920"/>
        <v>Salida Nacional / National exit</v>
      </c>
      <c r="C947" s="52">
        <f>(Input!C$12*Input!C$165)*C682</f>
        <v>3993341.8204005519</v>
      </c>
      <c r="D947" s="52">
        <f>(Input!D$12*Input!D$165)*D682</f>
        <v>3692194.0083773336</v>
      </c>
      <c r="E947" s="52">
        <f>(Input!E$12*Input!E$165)*E682</f>
        <v>3412932.1427726289</v>
      </c>
      <c r="F947" s="52">
        <f>(Input!F$12*Input!F$165)*F682</f>
        <v>3252655.2063498194</v>
      </c>
      <c r="G947" s="52">
        <f>(Input!G$12*Input!G$165)*G682</f>
        <v>3093900.1780437124</v>
      </c>
      <c r="H947" s="52">
        <f>(Input!H$12*Input!H$165)*H682</f>
        <v>2947212.6559051424</v>
      </c>
      <c r="I947" s="57">
        <f>(Input!I$12*Input!I$165)*I682</f>
        <v>2980751.6211058744</v>
      </c>
    </row>
    <row r="948" spans="1:9" s="5" customFormat="1" ht="15" customHeight="1" x14ac:dyDescent="0.25">
      <c r="A948" s="46" t="str">
        <f t="shared" ref="A948:B948" si="921">A683</f>
        <v>F06.2_Palomares del Rio</v>
      </c>
      <c r="B948" s="4" t="str">
        <f t="shared" si="921"/>
        <v>Salida Nacional / National exit</v>
      </c>
      <c r="C948" s="52">
        <f>(Input!C$12*Input!C$165)*C683</f>
        <v>0</v>
      </c>
      <c r="D948" s="52">
        <f>(Input!D$12*Input!D$165)*D683</f>
        <v>0</v>
      </c>
      <c r="E948" s="52">
        <f>(Input!E$12*Input!E$165)*E683</f>
        <v>0</v>
      </c>
      <c r="F948" s="52">
        <f>(Input!F$12*Input!F$165)*F683</f>
        <v>0</v>
      </c>
      <c r="G948" s="52">
        <f>(Input!G$12*Input!G$165)*G683</f>
        <v>0</v>
      </c>
      <c r="H948" s="52">
        <f>(Input!H$12*Input!H$165)*H683</f>
        <v>0</v>
      </c>
      <c r="I948" s="57">
        <f>(Input!I$12*Input!I$165)*I683</f>
        <v>0</v>
      </c>
    </row>
    <row r="949" spans="1:9" s="5" customFormat="1" ht="15" customHeight="1" x14ac:dyDescent="0.25">
      <c r="A949" s="46" t="str">
        <f t="shared" ref="A949:B949" si="922">A684</f>
        <v>F07.01_Alcala de Guadaira</v>
      </c>
      <c r="B949" s="4" t="str">
        <f t="shared" si="922"/>
        <v>Salida Nacional / National exit</v>
      </c>
      <c r="C949" s="52">
        <f>(Input!C$12*Input!C$165)*C684</f>
        <v>7894.985460112508</v>
      </c>
      <c r="D949" s="52">
        <f>(Input!D$12*Input!D$165)*D684</f>
        <v>7354.4003384360576</v>
      </c>
      <c r="E949" s="52">
        <f>(Input!E$12*Input!E$165)*E684</f>
        <v>6845.9952751958626</v>
      </c>
      <c r="F949" s="52">
        <f>(Input!F$12*Input!F$165)*F684</f>
        <v>6546.5101870297785</v>
      </c>
      <c r="G949" s="52">
        <f>(Input!G$12*Input!G$165)*G684</f>
        <v>6226.9260149855991</v>
      </c>
      <c r="H949" s="52">
        <f>(Input!H$12*Input!H$165)*H684</f>
        <v>5907.6564222615098</v>
      </c>
      <c r="I949" s="57">
        <f>(Input!I$12*Input!I$165)*I684</f>
        <v>5923.0667236734571</v>
      </c>
    </row>
    <row r="950" spans="1:9" s="5" customFormat="1" ht="15" customHeight="1" x14ac:dyDescent="0.25">
      <c r="A950" s="46" t="str">
        <f t="shared" ref="A950:B950" si="923">A685</f>
        <v>F07.04_Ecija</v>
      </c>
      <c r="B950" s="4" t="str">
        <f t="shared" si="923"/>
        <v>Salida Nacional / National exit</v>
      </c>
      <c r="C950" s="52">
        <f>(Input!C$12*Input!C$165)*C685</f>
        <v>2478.331057629297</v>
      </c>
      <c r="D950" s="52">
        <f>(Input!D$12*Input!D$165)*D685</f>
        <v>2271.4496120012409</v>
      </c>
      <c r="E950" s="52">
        <f>(Input!E$12*Input!E$165)*E685</f>
        <v>2071.9266053033375</v>
      </c>
      <c r="F950" s="52">
        <f>(Input!F$12*Input!F$165)*F685</f>
        <v>1945.0613844226482</v>
      </c>
      <c r="G950" s="52">
        <f>(Input!G$12*Input!G$165)*G685</f>
        <v>1819.7927086101765</v>
      </c>
      <c r="H950" s="52">
        <f>(Input!H$12*Input!H$165)*H685</f>
        <v>1700.4476657665496</v>
      </c>
      <c r="I950" s="57">
        <f>(Input!I$12*Input!I$165)*I685</f>
        <v>1679.5914781198721</v>
      </c>
    </row>
    <row r="951" spans="1:9" s="5" customFormat="1" ht="15" customHeight="1" x14ac:dyDescent="0.25">
      <c r="A951" s="46" t="str">
        <f t="shared" ref="A951:B951" si="924">A686</f>
        <v>F07_Sevilla</v>
      </c>
      <c r="B951" s="4" t="str">
        <f t="shared" si="924"/>
        <v>Salida Nacional / National exit</v>
      </c>
      <c r="C951" s="52">
        <f>(Input!C$12*Input!C$165)*C686</f>
        <v>1563294.8092254016</v>
      </c>
      <c r="D951" s="52">
        <f>(Input!D$12*Input!D$165)*D686</f>
        <v>1454862.1051578238</v>
      </c>
      <c r="E951" s="52">
        <f>(Input!E$12*Input!E$165)*E686</f>
        <v>1352823.6796525288</v>
      </c>
      <c r="F951" s="52">
        <f>(Input!F$12*Input!F$165)*F686</f>
        <v>1292464.2092603142</v>
      </c>
      <c r="G951" s="52">
        <f>(Input!G$12*Input!G$165)*G686</f>
        <v>1228322.1202733759</v>
      </c>
      <c r="H951" s="52">
        <f>(Input!H$12*Input!H$165)*H686</f>
        <v>1164512.7804406602</v>
      </c>
      <c r="I951" s="57">
        <f>(Input!I$12*Input!I$165)*I686</f>
        <v>1166960.0669144683</v>
      </c>
    </row>
    <row r="952" spans="1:9" s="5" customFormat="1" ht="15" customHeight="1" x14ac:dyDescent="0.25">
      <c r="A952" s="46" t="str">
        <f t="shared" ref="A952:B952" si="925">A687</f>
        <v>F08_Alcala de Guadaira</v>
      </c>
      <c r="B952" s="4" t="str">
        <f t="shared" si="925"/>
        <v>Salida Nacional / National exit</v>
      </c>
      <c r="C952" s="52">
        <f>(Input!C$12*Input!C$165)*C687</f>
        <v>0</v>
      </c>
      <c r="D952" s="52">
        <f>(Input!D$12*Input!D$165)*D687</f>
        <v>0</v>
      </c>
      <c r="E952" s="52">
        <f>(Input!E$12*Input!E$165)*E687</f>
        <v>0</v>
      </c>
      <c r="F952" s="52">
        <f>(Input!F$12*Input!F$165)*F687</f>
        <v>0</v>
      </c>
      <c r="G952" s="52">
        <f>(Input!G$12*Input!G$165)*G687</f>
        <v>0</v>
      </c>
      <c r="H952" s="52">
        <f>(Input!H$12*Input!H$165)*H687</f>
        <v>0</v>
      </c>
      <c r="I952" s="57">
        <f>(Input!I$12*Input!I$165)*I687</f>
        <v>0</v>
      </c>
    </row>
    <row r="953" spans="1:9" s="5" customFormat="1" ht="15" customHeight="1" x14ac:dyDescent="0.25">
      <c r="A953" s="46" t="str">
        <f t="shared" ref="A953:B953" si="926">A688</f>
        <v>F09_Carmona</v>
      </c>
      <c r="B953" s="4" t="str">
        <f t="shared" si="926"/>
        <v>Salida Nacional / National exit</v>
      </c>
      <c r="C953" s="52">
        <f>(Input!C$12*Input!C$165)*C688</f>
        <v>1146.7686893756668</v>
      </c>
      <c r="D953" s="52">
        <f>(Input!D$12*Input!D$165)*D688</f>
        <v>1051.1888731223999</v>
      </c>
      <c r="E953" s="52">
        <f>(Input!E$12*Input!E$165)*E688</f>
        <v>959.30276197038961</v>
      </c>
      <c r="F953" s="52">
        <f>(Input!F$12*Input!F$165)*F688</f>
        <v>901.10196798759114</v>
      </c>
      <c r="G953" s="52">
        <f>(Input!G$12*Input!G$165)*G688</f>
        <v>843.38697736646827</v>
      </c>
      <c r="H953" s="52">
        <f>(Input!H$12*Input!H$165)*H688</f>
        <v>788.50409570901184</v>
      </c>
      <c r="I953" s="57">
        <f>(Input!I$12*Input!I$165)*I688</f>
        <v>779.71925008404389</v>
      </c>
    </row>
    <row r="954" spans="1:9" s="5" customFormat="1" ht="15" customHeight="1" x14ac:dyDescent="0.25">
      <c r="A954" s="46" t="str">
        <f t="shared" ref="A954:B954" si="927">A689</f>
        <v>F11_Palma del Rio</v>
      </c>
      <c r="B954" s="4" t="str">
        <f t="shared" si="927"/>
        <v>Salida Nacional / National exit</v>
      </c>
      <c r="C954" s="52">
        <f>(Input!C$12*Input!C$165)*C689</f>
        <v>31674.23562208132</v>
      </c>
      <c r="D954" s="52">
        <f>(Input!D$12*Input!D$165)*D689</f>
        <v>29317.244690523152</v>
      </c>
      <c r="E954" s="52">
        <f>(Input!E$12*Input!E$165)*E689</f>
        <v>27113.687280944814</v>
      </c>
      <c r="F954" s="52">
        <f>(Input!F$12*Input!F$165)*F689</f>
        <v>25851.224941465556</v>
      </c>
      <c r="G954" s="52">
        <f>(Input!G$12*Input!G$165)*G689</f>
        <v>24618.327918747829</v>
      </c>
      <c r="H954" s="52">
        <f>(Input!H$12*Input!H$165)*H689</f>
        <v>23468.469659352864</v>
      </c>
      <c r="I954" s="57">
        <f>(Input!I$12*Input!I$165)*I689</f>
        <v>23720.836844069105</v>
      </c>
    </row>
    <row r="955" spans="1:9" s="5" customFormat="1" ht="15" customHeight="1" x14ac:dyDescent="0.25">
      <c r="A955" s="46" t="str">
        <f t="shared" ref="A955:B955" si="928">A690</f>
        <v>F13_Cordoba</v>
      </c>
      <c r="B955" s="4" t="str">
        <f t="shared" si="928"/>
        <v>Salida Nacional / National exit</v>
      </c>
      <c r="C955" s="52">
        <f>(Input!C$12*Input!C$165)*C690</f>
        <v>0</v>
      </c>
      <c r="D955" s="52">
        <f>(Input!D$12*Input!D$165)*D690</f>
        <v>0</v>
      </c>
      <c r="E955" s="52">
        <f>(Input!E$12*Input!E$165)*E690</f>
        <v>0</v>
      </c>
      <c r="F955" s="52">
        <f>(Input!F$12*Input!F$165)*F690</f>
        <v>0</v>
      </c>
      <c r="G955" s="52">
        <f>(Input!G$12*Input!G$165)*G690</f>
        <v>0</v>
      </c>
      <c r="H955" s="52">
        <f>(Input!H$12*Input!H$165)*H690</f>
        <v>0</v>
      </c>
      <c r="I955" s="57">
        <f>(Input!I$12*Input!I$165)*I690</f>
        <v>0</v>
      </c>
    </row>
    <row r="956" spans="1:9" s="5" customFormat="1" ht="15" customHeight="1" x14ac:dyDescent="0.25">
      <c r="A956" s="46" t="str">
        <f t="shared" ref="A956:B956" si="929">A691</f>
        <v>F14_Villafranca de Cordoba</v>
      </c>
      <c r="B956" s="4" t="str">
        <f t="shared" si="929"/>
        <v>Salida Nacional / National exit</v>
      </c>
      <c r="C956" s="52">
        <f>(Input!C$12*Input!C$165)*C691</f>
        <v>300507.05820825329</v>
      </c>
      <c r="D956" s="52">
        <f>(Input!D$12*Input!D$165)*D691</f>
        <v>278487.18778793555</v>
      </c>
      <c r="E956" s="52">
        <f>(Input!E$12*Input!E$165)*E691</f>
        <v>257396.81061068285</v>
      </c>
      <c r="F956" s="52">
        <f>(Input!F$12*Input!F$165)*F691</f>
        <v>244461.74417789347</v>
      </c>
      <c r="G956" s="52">
        <f>(Input!G$12*Input!G$165)*G691</f>
        <v>231210.44049887639</v>
      </c>
      <c r="H956" s="52">
        <f>(Input!H$12*Input!H$165)*H691</f>
        <v>218114.29323009655</v>
      </c>
      <c r="I956" s="57">
        <f>(Input!I$12*Input!I$165)*I691</f>
        <v>217143.6036261695</v>
      </c>
    </row>
    <row r="957" spans="1:9" s="5" customFormat="1" ht="15" customHeight="1" x14ac:dyDescent="0.25">
      <c r="A957" s="46" t="str">
        <f t="shared" ref="A957:B957" si="930">A692</f>
        <v>F19.01_Puertollano</v>
      </c>
      <c r="B957" s="4" t="str">
        <f t="shared" si="930"/>
        <v>Salida Nacional / National exit</v>
      </c>
      <c r="C957" s="52">
        <f>(Input!C$12*Input!C$165)*C692</f>
        <v>110216.78631008555</v>
      </c>
      <c r="D957" s="52">
        <f>(Input!D$12*Input!D$165)*D692</f>
        <v>101893.90120526018</v>
      </c>
      <c r="E957" s="52">
        <f>(Input!E$12*Input!E$165)*E692</f>
        <v>93859.386442879084</v>
      </c>
      <c r="F957" s="52">
        <f>(Input!F$12*Input!F$165)*F692</f>
        <v>88928.262878326277</v>
      </c>
      <c r="G957" s="52">
        <f>(Input!G$12*Input!G$165)*G692</f>
        <v>83636.27102940905</v>
      </c>
      <c r="H957" s="52">
        <f>(Input!H$12*Input!H$165)*H692</f>
        <v>78382.158479416685</v>
      </c>
      <c r="I957" s="57">
        <f>(Input!I$12*Input!I$165)*I692</f>
        <v>77478.645085777069</v>
      </c>
    </row>
    <row r="958" spans="1:9" s="5" customFormat="1" ht="15" customHeight="1" x14ac:dyDescent="0.25">
      <c r="A958" s="46" t="str">
        <f t="shared" ref="A958:B958" si="931">A693</f>
        <v>F19_Almodovar</v>
      </c>
      <c r="B958" s="4" t="str">
        <f t="shared" si="931"/>
        <v>Salida Nacional / National exit</v>
      </c>
      <c r="C958" s="52">
        <f>(Input!C$12*Input!C$165)*C693</f>
        <v>3409789.6341581345</v>
      </c>
      <c r="D958" s="52">
        <f>(Input!D$12*Input!D$165)*D693</f>
        <v>3163116.3814440062</v>
      </c>
      <c r="E958" s="52">
        <f>(Input!E$12*Input!E$165)*E693</f>
        <v>2930437.1614770307</v>
      </c>
      <c r="F958" s="52">
        <f>(Input!F$12*Input!F$165)*F693</f>
        <v>2798138.414778227</v>
      </c>
      <c r="G958" s="52">
        <f>(Input!G$12*Input!G$165)*G693</f>
        <v>2659055.1081543914</v>
      </c>
      <c r="H958" s="52">
        <f>(Input!H$12*Input!H$165)*H693</f>
        <v>2525095.6587072024</v>
      </c>
      <c r="I958" s="57">
        <f>(Input!I$12*Input!I$165)*I693</f>
        <v>2537853.8375247438</v>
      </c>
    </row>
    <row r="959" spans="1:9" s="5" customFormat="1" ht="15" customHeight="1" x14ac:dyDescent="0.25">
      <c r="A959" s="46" t="str">
        <f t="shared" ref="A959:B959" si="932">A694</f>
        <v>F21_Ciudad Real</v>
      </c>
      <c r="B959" s="4" t="str">
        <f t="shared" si="932"/>
        <v>Salida Nacional / National exit</v>
      </c>
      <c r="C959" s="52">
        <f>(Input!C$12*Input!C$165)*C694</f>
        <v>373637.89053532929</v>
      </c>
      <c r="D959" s="52">
        <f>(Input!D$12*Input!D$165)*D694</f>
        <v>346462.18722394441</v>
      </c>
      <c r="E959" s="52">
        <f>(Input!E$12*Input!E$165)*E694</f>
        <v>320290.89855531411</v>
      </c>
      <c r="F959" s="52">
        <f>(Input!F$12*Input!F$165)*F694</f>
        <v>304447.14190043771</v>
      </c>
      <c r="G959" s="52">
        <f>(Input!G$12*Input!G$165)*G694</f>
        <v>287214.26579579903</v>
      </c>
      <c r="H959" s="52">
        <f>(Input!H$12*Input!H$165)*H694</f>
        <v>269932.62965677696</v>
      </c>
      <c r="I959" s="57">
        <f>(Input!I$12*Input!I$165)*I694</f>
        <v>267505.33882063511</v>
      </c>
    </row>
    <row r="960" spans="1:9" s="5" customFormat="1" ht="15" customHeight="1" x14ac:dyDescent="0.25">
      <c r="A960" s="46" t="str">
        <f t="shared" ref="A960:B960" si="933">A695</f>
        <v>F25_Mascaraque</v>
      </c>
      <c r="B960" s="4" t="str">
        <f t="shared" si="933"/>
        <v>Salida Nacional / National exit</v>
      </c>
      <c r="C960" s="52">
        <f>(Input!C$12*Input!C$165)*C695</f>
        <v>87833.611404381751</v>
      </c>
      <c r="D960" s="52">
        <f>(Input!D$12*Input!D$165)*D695</f>
        <v>82168.402712260897</v>
      </c>
      <c r="E960" s="52">
        <f>(Input!E$12*Input!E$165)*E695</f>
        <v>76762.814554811164</v>
      </c>
      <c r="F960" s="52">
        <f>(Input!F$12*Input!F$165)*F695</f>
        <v>73647.056798999591</v>
      </c>
      <c r="G960" s="52">
        <f>(Input!G$12*Input!G$165)*G695</f>
        <v>70096.364709930698</v>
      </c>
      <c r="H960" s="52">
        <f>(Input!H$12*Input!H$165)*H695</f>
        <v>66414.792435500509</v>
      </c>
      <c r="I960" s="57">
        <f>(Input!I$12*Input!I$165)*I695</f>
        <v>66307.066599573984</v>
      </c>
    </row>
    <row r="961" spans="1:9" s="5" customFormat="1" ht="15" customHeight="1" x14ac:dyDescent="0.25">
      <c r="A961" s="46" t="str">
        <f t="shared" ref="A961:B961" si="934">A696</f>
        <v>F26.02_Aranjuez Oeste</v>
      </c>
      <c r="B961" s="4" t="str">
        <f t="shared" si="934"/>
        <v>Salida Nacional / National exit</v>
      </c>
      <c r="C961" s="52">
        <f>(Input!C$12*Input!C$165)*C696</f>
        <v>0</v>
      </c>
      <c r="D961" s="52">
        <f>(Input!D$12*Input!D$165)*D696</f>
        <v>0</v>
      </c>
      <c r="E961" s="52">
        <f>(Input!E$12*Input!E$165)*E696</f>
        <v>0</v>
      </c>
      <c r="F961" s="52">
        <f>(Input!F$12*Input!F$165)*F696</f>
        <v>0</v>
      </c>
      <c r="G961" s="52">
        <f>(Input!G$12*Input!G$165)*G696</f>
        <v>0</v>
      </c>
      <c r="H961" s="52">
        <f>(Input!H$12*Input!H$165)*H696</f>
        <v>0</v>
      </c>
      <c r="I961" s="57">
        <f>(Input!I$12*Input!I$165)*I696</f>
        <v>0</v>
      </c>
    </row>
    <row r="962" spans="1:9" s="5" customFormat="1" ht="15" customHeight="1" x14ac:dyDescent="0.25">
      <c r="A962" s="46" t="str">
        <f t="shared" ref="A962:B962" si="935">A697</f>
        <v>F26_Aranjuez</v>
      </c>
      <c r="B962" s="4" t="str">
        <f t="shared" si="935"/>
        <v>Salida Nacional / National exit</v>
      </c>
      <c r="C962" s="52">
        <f>(Input!C$12*Input!C$165)*C697</f>
        <v>4210074.0288012242</v>
      </c>
      <c r="D962" s="52">
        <f>(Input!D$12*Input!D$165)*D697</f>
        <v>3818545.9589935243</v>
      </c>
      <c r="E962" s="52">
        <f>(Input!E$12*Input!E$165)*E697</f>
        <v>3446273.6031631893</v>
      </c>
      <c r="F962" s="52">
        <f>(Input!F$12*Input!F$165)*F697</f>
        <v>3173037.7254868248</v>
      </c>
      <c r="G962" s="52">
        <f>(Input!G$12*Input!G$165)*G697</f>
        <v>2808356.691379664</v>
      </c>
      <c r="H962" s="52">
        <f>(Input!H$12*Input!H$165)*H697</f>
        <v>2339745.5016912101</v>
      </c>
      <c r="I962" s="57">
        <f>(Input!I$12*Input!I$165)*I697</f>
        <v>1587481.5510782527</v>
      </c>
    </row>
    <row r="963" spans="1:9" s="5" customFormat="1" ht="15" customHeight="1" x14ac:dyDescent="0.25">
      <c r="A963" s="46" t="str">
        <f t="shared" ref="A963:B963" si="936">A698</f>
        <v>F26A_Ceramicas Toledo</v>
      </c>
      <c r="B963" s="4" t="str">
        <f t="shared" si="936"/>
        <v>Salida Nacional / National exit</v>
      </c>
      <c r="C963" s="52">
        <f>(Input!C$12*Input!C$165)*C698</f>
        <v>595553.28090510005</v>
      </c>
      <c r="D963" s="52">
        <f>(Input!D$12*Input!D$165)*D698</f>
        <v>556642.16952811554</v>
      </c>
      <c r="E963" s="52">
        <f>(Input!E$12*Input!E$165)*E698</f>
        <v>519568.04790336656</v>
      </c>
      <c r="F963" s="52">
        <f>(Input!F$12*Input!F$165)*F698</f>
        <v>498343.11387707433</v>
      </c>
      <c r="G963" s="52">
        <f>(Input!G$12*Input!G$165)*G698</f>
        <v>474611.42476631957</v>
      </c>
      <c r="H963" s="52">
        <f>(Input!H$12*Input!H$165)*H698</f>
        <v>450303.32852090057</v>
      </c>
      <c r="I963" s="57">
        <f>(Input!I$12*Input!I$165)*I698</f>
        <v>450527.08699543576</v>
      </c>
    </row>
    <row r="964" spans="1:9" s="5" customFormat="1" ht="15" customHeight="1" x14ac:dyDescent="0.25">
      <c r="A964" s="46" t="str">
        <f t="shared" ref="A964:B964" si="937">A699</f>
        <v>F27_Yeles</v>
      </c>
      <c r="B964" s="4" t="str">
        <f t="shared" si="937"/>
        <v>Salida Nacional / National exit</v>
      </c>
      <c r="C964" s="52">
        <f>(Input!C$12*Input!C$165)*C699</f>
        <v>0</v>
      </c>
      <c r="D964" s="52">
        <f>(Input!D$12*Input!D$165)*D699</f>
        <v>0</v>
      </c>
      <c r="E964" s="52">
        <f>(Input!E$12*Input!E$165)*E699</f>
        <v>0</v>
      </c>
      <c r="F964" s="52">
        <f>(Input!F$12*Input!F$165)*F699</f>
        <v>0</v>
      </c>
      <c r="G964" s="52">
        <f>(Input!G$12*Input!G$165)*G699</f>
        <v>0</v>
      </c>
      <c r="H964" s="52">
        <f>(Input!H$12*Input!H$165)*H699</f>
        <v>0</v>
      </c>
      <c r="I964" s="57">
        <f>(Input!I$12*Input!I$165)*I699</f>
        <v>0</v>
      </c>
    </row>
    <row r="965" spans="1:9" s="5" customFormat="1" ht="15" customHeight="1" x14ac:dyDescent="0.25">
      <c r="A965" s="46" t="str">
        <f t="shared" ref="A965:B965" si="938">A700</f>
        <v>F28_ Pinto</v>
      </c>
      <c r="B965" s="4" t="str">
        <f t="shared" si="938"/>
        <v>Salida Nacional / National exit</v>
      </c>
      <c r="C965" s="52">
        <f>(Input!C$12*Input!C$165)*C700</f>
        <v>7999513.3554159533</v>
      </c>
      <c r="D965" s="52">
        <f>(Input!D$12*Input!D$165)*D700</f>
        <v>7373906.0458099954</v>
      </c>
      <c r="E965" s="52">
        <f>(Input!E$12*Input!E$165)*E700</f>
        <v>6765374.9247831563</v>
      </c>
      <c r="F965" s="52">
        <f>(Input!F$12*Input!F$165)*F700</f>
        <v>6387783.4947662922</v>
      </c>
      <c r="G965" s="52">
        <f>(Input!G$12*Input!G$165)*G700</f>
        <v>5996183.2622558987</v>
      </c>
      <c r="H965" s="52">
        <f>(Input!H$12*Input!H$165)*H700</f>
        <v>5612960.7393148299</v>
      </c>
      <c r="I965" s="57">
        <f>(Input!I$12*Input!I$165)*I700</f>
        <v>5543030.6733081033</v>
      </c>
    </row>
    <row r="966" spans="1:9" s="5" customFormat="1" ht="15" customHeight="1" x14ac:dyDescent="0.25">
      <c r="A966" s="46" t="str">
        <f t="shared" ref="A966:B966" si="939">A701</f>
        <v>G04_Lumbier</v>
      </c>
      <c r="B966" s="4" t="str">
        <f t="shared" si="939"/>
        <v>Salida Nacional / National exit</v>
      </c>
      <c r="C966" s="52">
        <f>(Input!C$12*Input!C$165)*C701</f>
        <v>0</v>
      </c>
      <c r="D966" s="52">
        <f>(Input!D$12*Input!D$165)*D701</f>
        <v>0</v>
      </c>
      <c r="E966" s="52">
        <f>(Input!E$12*Input!E$165)*E701</f>
        <v>0</v>
      </c>
      <c r="F966" s="52">
        <f>(Input!F$12*Input!F$165)*F701</f>
        <v>0</v>
      </c>
      <c r="G966" s="52">
        <f>(Input!G$12*Input!G$165)*G701</f>
        <v>0</v>
      </c>
      <c r="H966" s="52">
        <f>(Input!H$12*Input!H$165)*H701</f>
        <v>0</v>
      </c>
      <c r="I966" s="57">
        <f>(Input!I$12*Input!I$165)*I701</f>
        <v>0</v>
      </c>
    </row>
    <row r="967" spans="1:9" s="5" customFormat="1" ht="15" customHeight="1" x14ac:dyDescent="0.25">
      <c r="A967" s="46" t="str">
        <f t="shared" ref="A967:B967" si="940">A702</f>
        <v>H1_Red Cartagena</v>
      </c>
      <c r="B967" s="4" t="str">
        <f t="shared" si="940"/>
        <v>Salida Nacional / National exit</v>
      </c>
      <c r="C967" s="52">
        <f>(Input!C$12*Input!C$165)*C702</f>
        <v>5436466.6522988342</v>
      </c>
      <c r="D967" s="52">
        <f>(Input!D$12*Input!D$165)*D702</f>
        <v>4837024.0811619936</v>
      </c>
      <c r="E967" s="52">
        <f>(Input!E$12*Input!E$165)*E702</f>
        <v>4258988.0442306353</v>
      </c>
      <c r="F967" s="52">
        <f>(Input!F$12*Input!F$165)*F702</f>
        <v>3837321.7663610582</v>
      </c>
      <c r="G967" s="52">
        <f>(Input!G$12*Input!G$165)*G702</f>
        <v>3461921.0064872736</v>
      </c>
      <c r="H967" s="52">
        <f>(Input!H$12*Input!H$165)*H702</f>
        <v>3045450.1943219868</v>
      </c>
      <c r="I967" s="57">
        <f>(Input!I$12*Input!I$165)*I702</f>
        <v>2474680.0870710644</v>
      </c>
    </row>
    <row r="968" spans="1:9" s="5" customFormat="1" ht="15" customHeight="1" x14ac:dyDescent="0.25">
      <c r="A968" s="46" t="str">
        <f t="shared" ref="A968:B968" si="941">A703</f>
        <v>I001_Corvera</v>
      </c>
      <c r="B968" s="4" t="str">
        <f t="shared" si="941"/>
        <v>Salida Nacional / National exit</v>
      </c>
      <c r="C968" s="52">
        <f>(Input!C$12*Input!C$165)*C703</f>
        <v>536109.91472088441</v>
      </c>
      <c r="D968" s="52">
        <f>(Input!D$12*Input!D$165)*D703</f>
        <v>496845.23823612096</v>
      </c>
      <c r="E968" s="52">
        <f>(Input!E$12*Input!E$165)*E703</f>
        <v>460347.6391234934</v>
      </c>
      <c r="F968" s="52">
        <f>(Input!F$12*Input!F$165)*F703</f>
        <v>437331.19919915788</v>
      </c>
      <c r="G968" s="52">
        <f>(Input!G$12*Input!G$165)*G703</f>
        <v>405411.67076562188</v>
      </c>
      <c r="H968" s="52">
        <f>(Input!H$12*Input!H$165)*H703</f>
        <v>366876.31983527291</v>
      </c>
      <c r="I968" s="57">
        <f>(Input!I$12*Input!I$165)*I703</f>
        <v>325704.16096291685</v>
      </c>
    </row>
    <row r="969" spans="1:9" s="5" customFormat="1" ht="15" customHeight="1" x14ac:dyDescent="0.25">
      <c r="A969" s="46" t="str">
        <f t="shared" ref="A969:B969" si="942">A704</f>
        <v>I003_Cudillero</v>
      </c>
      <c r="B969" s="4" t="str">
        <f t="shared" si="942"/>
        <v>Salida Nacional / National exit</v>
      </c>
      <c r="C969" s="52">
        <f>(Input!C$12*Input!C$165)*C704</f>
        <v>11385.084219038103</v>
      </c>
      <c r="D969" s="52">
        <f>(Input!D$12*Input!D$165)*D704</f>
        <v>10676.640961603773</v>
      </c>
      <c r="E969" s="52">
        <f>(Input!E$12*Input!E$165)*E704</f>
        <v>10019.015073469589</v>
      </c>
      <c r="F969" s="52">
        <f>(Input!F$12*Input!F$165)*F704</f>
        <v>9664.7252338237904</v>
      </c>
      <c r="G969" s="52">
        <f>(Input!G$12*Input!G$165)*G704</f>
        <v>9212.682116515889</v>
      </c>
      <c r="H969" s="52">
        <f>(Input!H$12*Input!H$165)*H704</f>
        <v>8741.8168568602214</v>
      </c>
      <c r="I969" s="57">
        <f>(Input!I$12*Input!I$165)*I704</f>
        <v>8766.0326766029448</v>
      </c>
    </row>
    <row r="970" spans="1:9" s="5" customFormat="1" ht="15" customHeight="1" x14ac:dyDescent="0.25">
      <c r="A970" s="46" t="str">
        <f t="shared" ref="A970:B970" si="943">A705</f>
        <v>I005_Luarca</v>
      </c>
      <c r="B970" s="4" t="str">
        <f t="shared" si="943"/>
        <v>Salida Nacional / National exit</v>
      </c>
      <c r="C970" s="52">
        <f>(Input!C$12*Input!C$165)*C705</f>
        <v>8427.4649338818417</v>
      </c>
      <c r="D970" s="52">
        <f>(Input!D$12*Input!D$165)*D705</f>
        <v>7771.1808919107789</v>
      </c>
      <c r="E970" s="52">
        <f>(Input!E$12*Input!E$165)*E705</f>
        <v>7144.0374324971181</v>
      </c>
      <c r="F970" s="52">
        <f>(Input!F$12*Input!F$165)*F705</f>
        <v>6765.3300815816365</v>
      </c>
      <c r="G970" s="52">
        <f>(Input!G$12*Input!G$165)*G705</f>
        <v>6343.4150851551458</v>
      </c>
      <c r="H970" s="52">
        <f>(Input!H$12*Input!H$165)*H705</f>
        <v>5931.0020540407313</v>
      </c>
      <c r="I970" s="57">
        <f>(Input!I$12*Input!I$165)*I705</f>
        <v>5867.3724927700678</v>
      </c>
    </row>
    <row r="971" spans="1:9" s="5" customFormat="1" ht="15" customHeight="1" x14ac:dyDescent="0.25">
      <c r="A971" s="46" t="str">
        <f t="shared" ref="A971:B971" si="944">A706</f>
        <v>I006_Navia</v>
      </c>
      <c r="B971" s="4" t="str">
        <f t="shared" si="944"/>
        <v>Salida Nacional / National exit</v>
      </c>
      <c r="C971" s="52">
        <f>(Input!C$12*Input!C$165)*C706</f>
        <v>161646.1766508148</v>
      </c>
      <c r="D971" s="52">
        <f>(Input!D$12*Input!D$165)*D706</f>
        <v>152589.48298013562</v>
      </c>
      <c r="E971" s="52">
        <f>(Input!E$12*Input!E$165)*E706</f>
        <v>144321.78551719122</v>
      </c>
      <c r="F971" s="52">
        <f>(Input!F$12*Input!F$165)*F706</f>
        <v>140165.72196600569</v>
      </c>
      <c r="G971" s="52">
        <f>(Input!G$12*Input!G$165)*G706</f>
        <v>134473.53962361085</v>
      </c>
      <c r="H971" s="52">
        <f>(Input!H$12*Input!H$165)*H706</f>
        <v>128352.43946006974</v>
      </c>
      <c r="I971" s="57">
        <f>(Input!I$12*Input!I$165)*I706</f>
        <v>129409.82385441732</v>
      </c>
    </row>
    <row r="972" spans="1:9" s="5" customFormat="1" ht="15" customHeight="1" x14ac:dyDescent="0.25">
      <c r="A972" s="46" t="str">
        <f t="shared" ref="A972:B972" si="945">A707</f>
        <v>I007_Castropol</v>
      </c>
      <c r="B972" s="4" t="str">
        <f t="shared" si="945"/>
        <v>Salida Nacional / National exit</v>
      </c>
      <c r="C972" s="52">
        <f>(Input!C$12*Input!C$165)*C707</f>
        <v>3532.4589279487745</v>
      </c>
      <c r="D972" s="52">
        <f>(Input!D$12*Input!D$165)*D707</f>
        <v>3256.0350937993394</v>
      </c>
      <c r="E972" s="52">
        <f>(Input!E$12*Input!E$165)*E707</f>
        <v>2991.8448594184474</v>
      </c>
      <c r="F972" s="52">
        <f>(Input!F$12*Input!F$165)*F707</f>
        <v>2831.8919397042237</v>
      </c>
      <c r="G972" s="52">
        <f>(Input!G$12*Input!G$165)*G707</f>
        <v>2655.0988274065658</v>
      </c>
      <c r="H972" s="52">
        <f>(Input!H$12*Input!H$165)*H707</f>
        <v>2482.7090387357671</v>
      </c>
      <c r="I972" s="57">
        <f>(Input!I$12*Input!I$165)*I707</f>
        <v>2456.5220566250732</v>
      </c>
    </row>
    <row r="973" spans="1:9" s="5" customFormat="1" ht="15" customHeight="1" x14ac:dyDescent="0.25">
      <c r="A973" s="46" t="str">
        <f t="shared" ref="A973:B973" si="946">A708</f>
        <v>I012_Villalba</v>
      </c>
      <c r="B973" s="4" t="str">
        <f t="shared" si="946"/>
        <v>Salida Nacional / National exit</v>
      </c>
      <c r="C973" s="52">
        <f>(Input!C$12*Input!C$165)*C708</f>
        <v>873796.97804306832</v>
      </c>
      <c r="D973" s="52">
        <f>(Input!D$12*Input!D$165)*D708</f>
        <v>816532.11666747136</v>
      </c>
      <c r="E973" s="52">
        <f>(Input!E$12*Input!E$165)*E708</f>
        <v>763045.29282160325</v>
      </c>
      <c r="F973" s="52">
        <f>(Input!F$12*Input!F$165)*F708</f>
        <v>733157.40928946505</v>
      </c>
      <c r="G973" s="52">
        <f>(Input!G$12*Input!G$165)*G708</f>
        <v>697568.18834642007</v>
      </c>
      <c r="H973" s="52">
        <f>(Input!H$12*Input!H$165)*H708</f>
        <v>661299.69697062427</v>
      </c>
      <c r="I973" s="57">
        <f>(Input!I$12*Input!I$165)*I708</f>
        <v>662874.47815404029</v>
      </c>
    </row>
    <row r="974" spans="1:9" s="5" customFormat="1" ht="15" customHeight="1" x14ac:dyDescent="0.25">
      <c r="A974" s="46" t="str">
        <f t="shared" ref="A974:B974" si="947">A709</f>
        <v>I014 Irixoa</v>
      </c>
      <c r="B974" s="4" t="str">
        <f t="shared" si="947"/>
        <v>Salida Nacional / National exit</v>
      </c>
      <c r="C974" s="52">
        <f>(Input!C$12*Input!C$165)*C709</f>
        <v>469807.53526361531</v>
      </c>
      <c r="D974" s="52">
        <f>(Input!D$12*Input!D$165)*D709</f>
        <v>439125.81584595219</v>
      </c>
      <c r="E974" s="52">
        <f>(Input!E$12*Input!E$165)*E709</f>
        <v>410479.46928828675</v>
      </c>
      <c r="F974" s="52">
        <f>(Input!F$12*Input!F$165)*F709</f>
        <v>394486.3439426932</v>
      </c>
      <c r="G974" s="52">
        <f>(Input!G$12*Input!G$165)*G709</f>
        <v>375476.47791157983</v>
      </c>
      <c r="H974" s="52">
        <f>(Input!H$12*Input!H$165)*H709</f>
        <v>356094.41714344529</v>
      </c>
      <c r="I974" s="57">
        <f>(Input!I$12*Input!I$165)*I709</f>
        <v>357075.26245840947</v>
      </c>
    </row>
    <row r="975" spans="1:9" s="5" customFormat="1" ht="15" customHeight="1" x14ac:dyDescent="0.25">
      <c r="A975" s="46" t="str">
        <f t="shared" ref="A975:B975" si="948">A710</f>
        <v>I015ERM_Abegondo</v>
      </c>
      <c r="B975" s="4" t="str">
        <f t="shared" si="948"/>
        <v>Salida Nacional / National exit</v>
      </c>
      <c r="C975" s="52">
        <f>(Input!C$12*Input!C$165)*C710</f>
        <v>19761.769588962939</v>
      </c>
      <c r="D975" s="52">
        <f>(Input!D$12*Input!D$165)*D710</f>
        <v>18240.654018553028</v>
      </c>
      <c r="E975" s="52">
        <f>(Input!E$12*Input!E$165)*E710</f>
        <v>16791.08487173876</v>
      </c>
      <c r="F975" s="52">
        <f>(Input!F$12*Input!F$165)*F710</f>
        <v>15916.711578569446</v>
      </c>
      <c r="G975" s="52">
        <f>(Input!G$12*Input!G$165)*G710</f>
        <v>14963.554798986594</v>
      </c>
      <c r="H975" s="52">
        <f>(Input!H$12*Input!H$165)*H710</f>
        <v>14034.359661694789</v>
      </c>
      <c r="I975" s="57">
        <f>(Input!I$12*Input!I$165)*I710</f>
        <v>13929.569118043713</v>
      </c>
    </row>
    <row r="976" spans="1:9" s="5" customFormat="1" ht="15" customHeight="1" x14ac:dyDescent="0.25">
      <c r="A976" s="46" t="str">
        <f t="shared" ref="A976:B976" si="949">A711</f>
        <v>I016_Abegondo II</v>
      </c>
      <c r="B976" s="4" t="str">
        <f t="shared" si="949"/>
        <v>Salida Nacional / National exit</v>
      </c>
      <c r="C976" s="52">
        <f>(Input!C$12*Input!C$165)*C711</f>
        <v>1503560.6540329373</v>
      </c>
      <c r="D976" s="52">
        <f>(Input!D$12*Input!D$165)*D711</f>
        <v>1404975.7770175121</v>
      </c>
      <c r="E976" s="52">
        <f>(Input!E$12*Input!E$165)*E711</f>
        <v>1314392.1553732001</v>
      </c>
      <c r="F976" s="52">
        <f>(Input!F$12*Input!F$165)*F711</f>
        <v>1266741.6015553335</v>
      </c>
      <c r="G976" s="52">
        <f>(Input!G$12*Input!G$165)*G711</f>
        <v>1211927.1716210349</v>
      </c>
      <c r="H976" s="52">
        <f>(Input!H$12*Input!H$165)*H711</f>
        <v>1157913.0139828715</v>
      </c>
      <c r="I976" s="57">
        <f>(Input!I$12*Input!I$165)*I711</f>
        <v>1172676.8838036545</v>
      </c>
    </row>
    <row r="977" spans="1:9" s="5" customFormat="1" ht="15" customHeight="1" x14ac:dyDescent="0.25">
      <c r="A977" s="46" t="str">
        <f t="shared" ref="A977:B977" si="950">A712</f>
        <v>I018_Santiago de Compostela</v>
      </c>
      <c r="B977" s="4" t="str">
        <f t="shared" si="950"/>
        <v>Salida Nacional / National exit</v>
      </c>
      <c r="C977" s="52">
        <f>(Input!C$12*Input!C$165)*C712</f>
        <v>883191.52748994261</v>
      </c>
      <c r="D977" s="52">
        <f>(Input!D$12*Input!D$165)*D712</f>
        <v>822985.80494047375</v>
      </c>
      <c r="E977" s="52">
        <f>(Input!E$12*Input!E$165)*E712</f>
        <v>766428.84363314009</v>
      </c>
      <c r="F977" s="52">
        <f>(Input!F$12*Input!F$165)*F712</f>
        <v>734082.6626088093</v>
      </c>
      <c r="G977" s="52">
        <f>(Input!G$12*Input!G$165)*G712</f>
        <v>696788.58890958806</v>
      </c>
      <c r="H977" s="52">
        <f>(Input!H$12*Input!H$165)*H712</f>
        <v>659248.67609515821</v>
      </c>
      <c r="I977" s="57">
        <f>(Input!I$12*Input!I$165)*I712</f>
        <v>659601.55494455982</v>
      </c>
    </row>
    <row r="978" spans="1:9" s="5" customFormat="1" ht="15" customHeight="1" x14ac:dyDescent="0.25">
      <c r="A978" s="46" t="str">
        <f t="shared" ref="A978:B978" si="951">A713</f>
        <v>I019_Rois</v>
      </c>
      <c r="B978" s="4" t="str">
        <f t="shared" si="951"/>
        <v>Salida Nacional / National exit</v>
      </c>
      <c r="C978" s="52">
        <f>(Input!C$12*Input!C$165)*C713</f>
        <v>0</v>
      </c>
      <c r="D978" s="52">
        <f>(Input!D$12*Input!D$165)*D713</f>
        <v>0</v>
      </c>
      <c r="E978" s="52">
        <f>(Input!E$12*Input!E$165)*E713</f>
        <v>0</v>
      </c>
      <c r="F978" s="52">
        <f>(Input!F$12*Input!F$165)*F713</f>
        <v>0</v>
      </c>
      <c r="G978" s="52">
        <f>(Input!G$12*Input!G$165)*G713</f>
        <v>0</v>
      </c>
      <c r="H978" s="52">
        <f>(Input!H$12*Input!H$165)*H713</f>
        <v>0</v>
      </c>
      <c r="I978" s="57">
        <f>(Input!I$12*Input!I$165)*I713</f>
        <v>0</v>
      </c>
    </row>
    <row r="979" spans="1:9" s="5" customFormat="1" ht="15" customHeight="1" x14ac:dyDescent="0.25">
      <c r="A979" s="46" t="str">
        <f t="shared" ref="A979:B979" si="952">A714</f>
        <v>I020_Valga</v>
      </c>
      <c r="B979" s="4" t="str">
        <f t="shared" si="952"/>
        <v>Salida Nacional / National exit</v>
      </c>
      <c r="C979" s="52">
        <f>(Input!C$12*Input!C$165)*C714</f>
        <v>273583.02531318855</v>
      </c>
      <c r="D979" s="52">
        <f>(Input!D$12*Input!D$165)*D714</f>
        <v>258059.62633871991</v>
      </c>
      <c r="E979" s="52">
        <f>(Input!E$12*Input!E$165)*E714</f>
        <v>243848.24136121941</v>
      </c>
      <c r="F979" s="52">
        <f>(Input!F$12*Input!F$165)*F714</f>
        <v>236539.27704968423</v>
      </c>
      <c r="G979" s="52">
        <f>(Input!G$12*Input!G$165)*G714</f>
        <v>227096.39636539426</v>
      </c>
      <c r="H979" s="52">
        <f>(Input!H$12*Input!H$165)*H714</f>
        <v>217046.43400025135</v>
      </c>
      <c r="I979" s="57">
        <f>(Input!I$12*Input!I$165)*I714</f>
        <v>219160.04073556588</v>
      </c>
    </row>
    <row r="980" spans="1:9" s="5" customFormat="1" ht="15" customHeight="1" x14ac:dyDescent="0.25">
      <c r="A980" s="46" t="str">
        <f t="shared" ref="A980:B980" si="953">A715</f>
        <v>I020A_Caldas de Reyes</v>
      </c>
      <c r="B980" s="4" t="str">
        <f t="shared" si="953"/>
        <v>Salida Nacional / National exit</v>
      </c>
      <c r="C980" s="52">
        <f>(Input!C$12*Input!C$165)*C715</f>
        <v>152884.04387550461</v>
      </c>
      <c r="D980" s="52">
        <f>(Input!D$12*Input!D$165)*D715</f>
        <v>142203.34968936825</v>
      </c>
      <c r="E980" s="52">
        <f>(Input!E$12*Input!E$165)*E715</f>
        <v>132136.08822872059</v>
      </c>
      <c r="F980" s="52">
        <f>(Input!F$12*Input!F$165)*F715</f>
        <v>126302.89371319006</v>
      </c>
      <c r="G980" s="52">
        <f>(Input!G$12*Input!G$165)*G715</f>
        <v>119689.73967045898</v>
      </c>
      <c r="H980" s="52">
        <f>(Input!H$12*Input!H$165)*H715</f>
        <v>113080.63879769486</v>
      </c>
      <c r="I980" s="57">
        <f>(Input!I$12*Input!I$165)*I715</f>
        <v>112990.89508586682</v>
      </c>
    </row>
    <row r="981" spans="1:9" s="5" customFormat="1" ht="15" customHeight="1" x14ac:dyDescent="0.25">
      <c r="A981" s="46" t="str">
        <f t="shared" ref="A981:B981" si="954">A716</f>
        <v>I022_Pontevedra</v>
      </c>
      <c r="B981" s="4" t="str">
        <f t="shared" si="954"/>
        <v>Salida Nacional / National exit</v>
      </c>
      <c r="C981" s="52">
        <f>(Input!C$12*Input!C$165)*C716</f>
        <v>846053.95003050612</v>
      </c>
      <c r="D981" s="52">
        <f>(Input!D$12*Input!D$165)*D716</f>
        <v>785504.90682417923</v>
      </c>
      <c r="E981" s="52">
        <f>(Input!E$12*Input!E$165)*E716</f>
        <v>728258.13737862383</v>
      </c>
      <c r="F981" s="52">
        <f>(Input!F$12*Input!F$165)*F716</f>
        <v>694699.79471418413</v>
      </c>
      <c r="G981" s="52">
        <f>(Input!G$12*Input!G$165)*G716</f>
        <v>657182.19119105663</v>
      </c>
      <c r="H981" s="52">
        <f>(Input!H$12*Input!H$165)*H716</f>
        <v>619939.57147726777</v>
      </c>
      <c r="I981" s="57">
        <f>(Input!I$12*Input!I$165)*I716</f>
        <v>618564.35444045882</v>
      </c>
    </row>
    <row r="982" spans="1:9" s="5" customFormat="1" ht="15" customHeight="1" x14ac:dyDescent="0.25">
      <c r="A982" s="46" t="str">
        <f t="shared" ref="A982:B982" si="955">A717</f>
        <v>I023_Pazos de Borben</v>
      </c>
      <c r="B982" s="4" t="str">
        <f t="shared" si="955"/>
        <v>Salida Nacional / National exit</v>
      </c>
      <c r="C982" s="52">
        <f>(Input!C$12*Input!C$165)*C717</f>
        <v>32222.021059955528</v>
      </c>
      <c r="D982" s="52">
        <f>(Input!D$12*Input!D$165)*D717</f>
        <v>29638.129776659807</v>
      </c>
      <c r="E982" s="52">
        <f>(Input!E$12*Input!E$165)*E717</f>
        <v>27163.485231371684</v>
      </c>
      <c r="F982" s="52">
        <f>(Input!F$12*Input!F$165)*F717</f>
        <v>25643.149804919954</v>
      </c>
      <c r="G982" s="52">
        <f>(Input!G$12*Input!G$165)*G717</f>
        <v>24030.087094768423</v>
      </c>
      <c r="H982" s="52">
        <f>(Input!H$12*Input!H$165)*H717</f>
        <v>22475.073256515992</v>
      </c>
      <c r="I982" s="57">
        <f>(Input!I$12*Input!I$165)*I717</f>
        <v>22247.461485459138</v>
      </c>
    </row>
    <row r="983" spans="1:9" s="5" customFormat="1" ht="15" customHeight="1" x14ac:dyDescent="0.25">
      <c r="A983" s="46" t="str">
        <f t="shared" ref="A983:B983" si="956">A718</f>
        <v>I024_Porriño</v>
      </c>
      <c r="B983" s="4" t="str">
        <f t="shared" si="956"/>
        <v>Salida Nacional / National exit</v>
      </c>
      <c r="C983" s="52">
        <f>(Input!C$12*Input!C$165)*C718</f>
        <v>1271191.3556848897</v>
      </c>
      <c r="D983" s="52">
        <f>(Input!D$12*Input!D$165)*D718</f>
        <v>1182866.106170665</v>
      </c>
      <c r="E983" s="52">
        <f>(Input!E$12*Input!E$165)*E718</f>
        <v>1099640.9368222367</v>
      </c>
      <c r="F983" s="52">
        <f>(Input!F$12*Input!F$165)*F718</f>
        <v>1051470.669136557</v>
      </c>
      <c r="G983" s="52">
        <f>(Input!G$12*Input!G$165)*G718</f>
        <v>996968.21540398081</v>
      </c>
      <c r="H983" s="52">
        <f>(Input!H$12*Input!H$165)*H718</f>
        <v>942441.82454293221</v>
      </c>
      <c r="I983" s="57">
        <f>(Input!I$12*Input!I$165)*I718</f>
        <v>942143.87987998023</v>
      </c>
    </row>
    <row r="984" spans="1:9" s="5" customFormat="1" ht="15" customHeight="1" x14ac:dyDescent="0.25">
      <c r="A984" s="46" t="str">
        <f t="shared" ref="A984:B984" si="957">A719</f>
        <v>I025_Tuy</v>
      </c>
      <c r="B984" s="4" t="str">
        <f t="shared" si="957"/>
        <v>Salida Nacional / National exit</v>
      </c>
      <c r="C984" s="52">
        <f>(Input!C$12*Input!C$165)*C719</f>
        <v>22176.735675558899</v>
      </c>
      <c r="D984" s="52">
        <f>(Input!D$12*Input!D$165)*D719</f>
        <v>20396.009738439767</v>
      </c>
      <c r="E984" s="52">
        <f>(Input!E$12*Input!E$165)*E719</f>
        <v>18690.178176546815</v>
      </c>
      <c r="F984" s="52">
        <f>(Input!F$12*Input!F$165)*F719</f>
        <v>17641.196469080758</v>
      </c>
      <c r="G984" s="52">
        <f>(Input!G$12*Input!G$165)*G719</f>
        <v>16530.798929390352</v>
      </c>
      <c r="H984" s="52">
        <f>(Input!H$12*Input!H$165)*H719</f>
        <v>15460.919049390732</v>
      </c>
      <c r="I984" s="57">
        <f>(Input!I$12*Input!I$165)*I719</f>
        <v>15303.97027916572</v>
      </c>
    </row>
    <row r="985" spans="1:9" s="5" customFormat="1" ht="15" customHeight="1" x14ac:dyDescent="0.25">
      <c r="A985" s="46" t="str">
        <f t="shared" ref="A985:B985" si="958">A720</f>
        <v>J01A_Quer</v>
      </c>
      <c r="B985" s="4" t="str">
        <f t="shared" si="958"/>
        <v>Salida Nacional / National exit</v>
      </c>
      <c r="C985" s="52">
        <f>(Input!C$12*Input!C$165)*C720</f>
        <v>7150.1813848232187</v>
      </c>
      <c r="D985" s="52">
        <f>(Input!D$12*Input!D$165)*D720</f>
        <v>6576.2232171200712</v>
      </c>
      <c r="E985" s="52">
        <f>(Input!E$12*Input!E$165)*E720</f>
        <v>6016.1969416398524</v>
      </c>
      <c r="F985" s="52">
        <f>(Input!F$12*Input!F$165)*F720</f>
        <v>5667.1299610863343</v>
      </c>
      <c r="G985" s="52">
        <f>(Input!G$12*Input!G$165)*G720</f>
        <v>5301.0826080382558</v>
      </c>
      <c r="H985" s="52">
        <f>(Input!H$12*Input!H$165)*H720</f>
        <v>4944.1916826329607</v>
      </c>
      <c r="I985" s="57">
        <f>(Input!I$12*Input!I$165)*I720</f>
        <v>4865.9176471059227</v>
      </c>
    </row>
    <row r="986" spans="1:9" s="5" customFormat="1" ht="15" customHeight="1" x14ac:dyDescent="0.25">
      <c r="A986" s="46" t="str">
        <f t="shared" ref="A986:B986" si="959">A721</f>
        <v>K02_Tarifa Oeste</v>
      </c>
      <c r="B986" s="4" t="str">
        <f t="shared" si="959"/>
        <v>Salida Nacional / National exit</v>
      </c>
      <c r="C986" s="52">
        <f>(Input!C$12*Input!C$165)*C721</f>
        <v>16958970.510020878</v>
      </c>
      <c r="D986" s="52">
        <f>(Input!D$12*Input!D$165)*D721</f>
        <v>15479289.980696818</v>
      </c>
      <c r="E986" s="52">
        <f>(Input!E$12*Input!E$165)*E721</f>
        <v>14071660.780667884</v>
      </c>
      <c r="F986" s="52">
        <f>(Input!F$12*Input!F$165)*F721</f>
        <v>13094923.331422348</v>
      </c>
      <c r="G986" s="52">
        <f>(Input!G$12*Input!G$165)*G721</f>
        <v>11919859.132160466</v>
      </c>
      <c r="H986" s="52">
        <f>(Input!H$12*Input!H$165)*H721</f>
        <v>10499829.938013481</v>
      </c>
      <c r="I986" s="57">
        <f>(Input!I$12*Input!I$165)*I721</f>
        <v>8628694.8395698387</v>
      </c>
    </row>
    <row r="987" spans="1:9" s="5" customFormat="1" ht="15" customHeight="1" x14ac:dyDescent="0.25">
      <c r="A987" s="46" t="str">
        <f t="shared" ref="A987:B987" si="960">A722</f>
        <v>K05_Benalup</v>
      </c>
      <c r="B987" s="4" t="str">
        <f t="shared" si="960"/>
        <v>Salida Nacional / National exit</v>
      </c>
      <c r="C987" s="52">
        <f>(Input!C$12*Input!C$165)*C722</f>
        <v>206.27535386520589</v>
      </c>
      <c r="D987" s="52">
        <f>(Input!D$12*Input!D$165)*D722</f>
        <v>189.17712751842228</v>
      </c>
      <c r="E987" s="52">
        <f>(Input!E$12*Input!E$165)*E722</f>
        <v>172.46329732126264</v>
      </c>
      <c r="F987" s="52">
        <f>(Input!F$12*Input!F$165)*F722</f>
        <v>161.67849528503206</v>
      </c>
      <c r="G987" s="52">
        <f>(Input!G$12*Input!G$165)*G722</f>
        <v>151.02368448749024</v>
      </c>
      <c r="H987" s="52">
        <f>(Input!H$12*Input!H$165)*H722</f>
        <v>140.69085437708407</v>
      </c>
      <c r="I987" s="57">
        <f>(Input!I$12*Input!I$165)*I722</f>
        <v>138.07333510884501</v>
      </c>
    </row>
    <row r="988" spans="1:9" s="5" customFormat="1" ht="15" customHeight="1" x14ac:dyDescent="0.25">
      <c r="A988" s="46" t="str">
        <f t="shared" ref="A988:B988" si="961">A723</f>
        <v>K07_Medina Sidonia</v>
      </c>
      <c r="B988" s="4" t="str">
        <f t="shared" si="961"/>
        <v>Salida Nacional / National exit</v>
      </c>
      <c r="C988" s="52">
        <f>(Input!C$12*Input!C$165)*C723</f>
        <v>663.98053662415657</v>
      </c>
      <c r="D988" s="52">
        <f>(Input!D$12*Input!D$165)*D723</f>
        <v>608.91952051491467</v>
      </c>
      <c r="E988" s="52">
        <f>(Input!E$12*Input!E$165)*E723</f>
        <v>555.11838342016438</v>
      </c>
      <c r="F988" s="52">
        <f>(Input!F$12*Input!F$165)*F723</f>
        <v>520.41715462577702</v>
      </c>
      <c r="G988" s="52">
        <f>(Input!G$12*Input!G$165)*G723</f>
        <v>486.1444693480114</v>
      </c>
      <c r="H988" s="52">
        <f>(Input!H$12*Input!H$165)*H723</f>
        <v>452.92991755513202</v>
      </c>
      <c r="I988" s="57">
        <f>(Input!I$12*Input!I$165)*I723</f>
        <v>444.60110724069108</v>
      </c>
    </row>
    <row r="989" spans="1:9" s="5" customFormat="1" ht="15" customHeight="1" x14ac:dyDescent="0.25">
      <c r="A989" s="46" t="str">
        <f t="shared" ref="A989:B989" si="962">A724</f>
        <v>K11.01_Arcos</v>
      </c>
      <c r="B989" s="4" t="str">
        <f t="shared" si="962"/>
        <v>Salida Nacional / National exit</v>
      </c>
      <c r="C989" s="52">
        <f>(Input!C$12*Input!C$165)*C724</f>
        <v>5287431.4009693395</v>
      </c>
      <c r="D989" s="52">
        <f>(Input!D$12*Input!D$165)*D724</f>
        <v>4775836.8514465652</v>
      </c>
      <c r="E989" s="52">
        <f>(Input!E$12*Input!E$165)*E724</f>
        <v>4290453.9160266928</v>
      </c>
      <c r="F989" s="52">
        <f>(Input!F$12*Input!F$165)*F724</f>
        <v>3922832.8934610002</v>
      </c>
      <c r="G989" s="52">
        <f>(Input!G$12*Input!G$165)*G724</f>
        <v>3436607.9351105737</v>
      </c>
      <c r="H989" s="52">
        <f>(Input!H$12*Input!H$165)*H724</f>
        <v>2801940.5485841231</v>
      </c>
      <c r="I989" s="57">
        <f>(Input!I$12*Input!I$165)*I724</f>
        <v>1729389.3051896384</v>
      </c>
    </row>
    <row r="990" spans="1:9" s="5" customFormat="1" ht="15" customHeight="1" x14ac:dyDescent="0.25">
      <c r="A990" s="46" t="str">
        <f t="shared" ref="A990:B990" si="963">A725</f>
        <v>K19_Moron de la Frontera</v>
      </c>
      <c r="B990" s="4" t="str">
        <f t="shared" si="963"/>
        <v>Salida Nacional / National exit</v>
      </c>
      <c r="C990" s="52">
        <f>(Input!C$12*Input!C$165)*C725</f>
        <v>205429.06826675055</v>
      </c>
      <c r="D990" s="52">
        <f>(Input!D$12*Input!D$165)*D725</f>
        <v>193025.5610090401</v>
      </c>
      <c r="E990" s="52">
        <f>(Input!E$12*Input!E$165)*E725</f>
        <v>181282.85667243577</v>
      </c>
      <c r="F990" s="52">
        <f>(Input!F$12*Input!F$165)*F725</f>
        <v>174532.53887549369</v>
      </c>
      <c r="G990" s="52">
        <f>(Input!G$12*Input!G$165)*G725</f>
        <v>167020.87143264891</v>
      </c>
      <c r="H990" s="52">
        <f>(Input!H$12*Input!H$165)*H725</f>
        <v>159074.72964263707</v>
      </c>
      <c r="I990" s="57">
        <f>(Input!I$12*Input!I$165)*I725</f>
        <v>159472.27826418192</v>
      </c>
    </row>
    <row r="991" spans="1:9" s="5" customFormat="1" ht="15" customHeight="1" x14ac:dyDescent="0.25">
      <c r="A991" s="46" t="str">
        <f t="shared" ref="A991:B991" si="964">A726</f>
        <v>K25_Osuna</v>
      </c>
      <c r="B991" s="4" t="str">
        <f t="shared" si="964"/>
        <v>Salida Nacional / National exit</v>
      </c>
      <c r="C991" s="52">
        <f>(Input!C$12*Input!C$165)*C726</f>
        <v>33516.28931270395</v>
      </c>
      <c r="D991" s="52">
        <f>(Input!D$12*Input!D$165)*D726</f>
        <v>31439.148736539784</v>
      </c>
      <c r="E991" s="52">
        <f>(Input!E$12*Input!E$165)*E726</f>
        <v>29471.627449321317</v>
      </c>
      <c r="F991" s="52">
        <f>(Input!F$12*Input!F$165)*F726</f>
        <v>28331.549106862436</v>
      </c>
      <c r="G991" s="52">
        <f>(Input!G$12*Input!G$165)*G726</f>
        <v>27079.044545021203</v>
      </c>
      <c r="H991" s="52">
        <f>(Input!H$12*Input!H$165)*H726</f>
        <v>25768.847479548804</v>
      </c>
      <c r="I991" s="57">
        <f>(Input!I$12*Input!I$165)*I726</f>
        <v>25825.497318580648</v>
      </c>
    </row>
    <row r="992" spans="1:9" s="5" customFormat="1" ht="15" customHeight="1" x14ac:dyDescent="0.25">
      <c r="A992" s="46" t="str">
        <f t="shared" ref="A992:B992" si="965">A727</f>
        <v>K29_Santaella_GN</v>
      </c>
      <c r="B992" s="4" t="str">
        <f t="shared" si="965"/>
        <v>Salida Nacional / National exit</v>
      </c>
      <c r="C992" s="52">
        <f>(Input!C$12*Input!C$165)*C727</f>
        <v>5834446.5964673003</v>
      </c>
      <c r="D992" s="52">
        <f>(Input!D$12*Input!D$165)*D727</f>
        <v>5298695.1985737737</v>
      </c>
      <c r="E992" s="52">
        <f>(Input!E$12*Input!E$165)*E727</f>
        <v>4791774.1150046885</v>
      </c>
      <c r="F992" s="52">
        <f>(Input!F$12*Input!F$165)*F727</f>
        <v>4423484.5154708996</v>
      </c>
      <c r="G992" s="52">
        <f>(Input!G$12*Input!G$165)*G727</f>
        <v>3953830.1860461226</v>
      </c>
      <c r="H992" s="52">
        <f>(Input!H$12*Input!H$165)*H727</f>
        <v>3359065.8429097277</v>
      </c>
      <c r="I992" s="57">
        <f>(Input!I$12*Input!I$165)*I727</f>
        <v>2441276.9514654027</v>
      </c>
    </row>
    <row r="993" spans="1:9" s="5" customFormat="1" ht="15" customHeight="1" x14ac:dyDescent="0.25">
      <c r="A993" s="46" t="str">
        <f t="shared" ref="A993:B993" si="966">A728</f>
        <v>K31_Santaella</v>
      </c>
      <c r="B993" s="4" t="str">
        <f t="shared" si="966"/>
        <v>Salida Nacional / National exit</v>
      </c>
      <c r="C993" s="52">
        <f>(Input!C$12*Input!C$165)*C728</f>
        <v>46219.041415071981</v>
      </c>
      <c r="D993" s="52">
        <f>(Input!D$12*Input!D$165)*D728</f>
        <v>42761.145184149485</v>
      </c>
      <c r="E993" s="52">
        <f>(Input!E$12*Input!E$165)*E728</f>
        <v>39432.300803244732</v>
      </c>
      <c r="F993" s="52">
        <f>(Input!F$12*Input!F$165)*F728</f>
        <v>37367.370154124277</v>
      </c>
      <c r="G993" s="52">
        <f>(Input!G$12*Input!G$165)*G728</f>
        <v>35264.816083423524</v>
      </c>
      <c r="H993" s="52">
        <f>(Input!H$12*Input!H$165)*H728</f>
        <v>33189.558165112583</v>
      </c>
      <c r="I993" s="57">
        <f>(Input!I$12*Input!I$165)*I728</f>
        <v>32944.732352532825</v>
      </c>
    </row>
    <row r="994" spans="1:9" s="5" customFormat="1" ht="15" customHeight="1" x14ac:dyDescent="0.25">
      <c r="A994" s="46" t="str">
        <f t="shared" ref="A994:B994" si="967">A729</f>
        <v>K37_Azucarera</v>
      </c>
      <c r="B994" s="4" t="str">
        <f t="shared" si="967"/>
        <v>Salida Nacional / National exit</v>
      </c>
      <c r="C994" s="52">
        <f>(Input!C$12*Input!C$165)*C729</f>
        <v>2640138.0076852078</v>
      </c>
      <c r="D994" s="52">
        <f>(Input!D$12*Input!D$165)*D729</f>
        <v>2447043.1592408819</v>
      </c>
      <c r="E994" s="52">
        <f>(Input!E$12*Input!E$165)*E729</f>
        <v>2263766.3850153908</v>
      </c>
      <c r="F994" s="52">
        <f>(Input!F$12*Input!F$165)*F729</f>
        <v>2154647.0797817432</v>
      </c>
      <c r="G994" s="52">
        <f>(Input!G$12*Input!G$165)*G729</f>
        <v>2045331.9681511009</v>
      </c>
      <c r="H994" s="52">
        <f>(Input!H$12*Input!H$165)*H729</f>
        <v>1939510.5298338193</v>
      </c>
      <c r="I994" s="57">
        <f>(Input!I$12*Input!I$165)*I729</f>
        <v>1944171.6149613219</v>
      </c>
    </row>
    <row r="995" spans="1:9" s="5" customFormat="1" ht="15" customHeight="1" x14ac:dyDescent="0.25">
      <c r="A995" s="46" t="str">
        <f t="shared" ref="A995:B995" si="968">A730</f>
        <v>K41_La Carolina</v>
      </c>
      <c r="B995" s="4" t="str">
        <f t="shared" si="968"/>
        <v>Salida Nacional / National exit</v>
      </c>
      <c r="C995" s="52">
        <f>(Input!C$12*Input!C$165)*C730</f>
        <v>3618.8936459233332</v>
      </c>
      <c r="D995" s="52">
        <f>(Input!D$12*Input!D$165)*D730</f>
        <v>3306.2983036177375</v>
      </c>
      <c r="E995" s="52">
        <f>(Input!E$12*Input!E$165)*E730</f>
        <v>3001.5578065146792</v>
      </c>
      <c r="F995" s="52">
        <f>(Input!F$12*Input!F$165)*F730</f>
        <v>2803.9518712159838</v>
      </c>
      <c r="G995" s="52">
        <f>(Input!G$12*Input!G$165)*G730</f>
        <v>2619.3257893931273</v>
      </c>
      <c r="H995" s="52">
        <f>(Input!H$12*Input!H$165)*H730</f>
        <v>2445.7564498653069</v>
      </c>
      <c r="I995" s="57">
        <f>(Input!I$12*Input!I$165)*I730</f>
        <v>2412.0588409055704</v>
      </c>
    </row>
    <row r="996" spans="1:9" s="5" customFormat="1" ht="15" customHeight="1" x14ac:dyDescent="0.25">
      <c r="A996" s="46" t="str">
        <f t="shared" ref="A996:B996" si="969">A731</f>
        <v>K44_Torrenueva</v>
      </c>
      <c r="B996" s="4" t="str">
        <f t="shared" si="969"/>
        <v>Salida Nacional / National exit</v>
      </c>
      <c r="C996" s="52">
        <f>(Input!C$12*Input!C$165)*C731</f>
        <v>13330.882635190299</v>
      </c>
      <c r="D996" s="52">
        <f>(Input!D$12*Input!D$165)*D731</f>
        <v>12385.671312457283</v>
      </c>
      <c r="E996" s="52">
        <f>(Input!E$12*Input!E$165)*E731</f>
        <v>11475.132383128857</v>
      </c>
      <c r="F996" s="52">
        <f>(Input!F$12*Input!F$165)*F731</f>
        <v>10915.72528494994</v>
      </c>
      <c r="G996" s="52">
        <f>(Input!G$12*Input!G$165)*G731</f>
        <v>10374.264592826783</v>
      </c>
      <c r="H996" s="52">
        <f>(Input!H$12*Input!H$165)*H731</f>
        <v>9841.5578815753961</v>
      </c>
      <c r="I996" s="57">
        <f>(Input!I$12*Input!I$165)*I731</f>
        <v>9849.5089929473161</v>
      </c>
    </row>
    <row r="997" spans="1:9" s="5" customFormat="1" ht="15" customHeight="1" x14ac:dyDescent="0.25">
      <c r="A997" s="46" t="str">
        <f t="shared" ref="A997:B997" si="970">A732</f>
        <v>K45_Valdepeñas</v>
      </c>
      <c r="B997" s="4" t="str">
        <f t="shared" si="970"/>
        <v>Salida Nacional / National exit</v>
      </c>
      <c r="C997" s="52">
        <f>(Input!C$12*Input!C$165)*C732</f>
        <v>115098.78096094404</v>
      </c>
      <c r="D997" s="52">
        <f>(Input!D$12*Input!D$165)*D732</f>
        <v>106833.48785133967</v>
      </c>
      <c r="E997" s="52">
        <f>(Input!E$12*Input!E$165)*E732</f>
        <v>98858.64121385412</v>
      </c>
      <c r="F997" s="52">
        <f>(Input!F$12*Input!F$165)*F732</f>
        <v>93936.218700876925</v>
      </c>
      <c r="G997" s="52">
        <f>(Input!G$12*Input!G$165)*G732</f>
        <v>89207.26150360801</v>
      </c>
      <c r="H997" s="52">
        <f>(Input!H$12*Input!H$165)*H732</f>
        <v>84575.017705827326</v>
      </c>
      <c r="I997" s="57">
        <f>(Input!I$12*Input!I$165)*I732</f>
        <v>84597.987058504994</v>
      </c>
    </row>
    <row r="998" spans="1:9" s="5" customFormat="1" ht="15" customHeight="1" x14ac:dyDescent="0.25">
      <c r="A998" s="46" t="str">
        <f t="shared" ref="A998:B998" si="971">A733</f>
        <v>K46_Manzanares</v>
      </c>
      <c r="B998" s="4" t="str">
        <f t="shared" si="971"/>
        <v>Salida Nacional / National exit</v>
      </c>
      <c r="C998" s="52">
        <f>(Input!C$12*Input!C$165)*C733</f>
        <v>53652.632717572174</v>
      </c>
      <c r="D998" s="52">
        <f>(Input!D$12*Input!D$165)*D733</f>
        <v>49510.322584767164</v>
      </c>
      <c r="E998" s="52">
        <f>(Input!E$12*Input!E$165)*E733</f>
        <v>45488.63581662724</v>
      </c>
      <c r="F998" s="52">
        <f>(Input!F$12*Input!F$165)*F733</f>
        <v>42949.99121160568</v>
      </c>
      <c r="G998" s="52">
        <f>(Input!G$12*Input!G$165)*G733</f>
        <v>40572.593893732606</v>
      </c>
      <c r="H998" s="52">
        <f>(Input!H$12*Input!H$165)*H733</f>
        <v>38290.925493884017</v>
      </c>
      <c r="I998" s="57">
        <f>(Input!I$12*Input!I$165)*I733</f>
        <v>38143.631536963745</v>
      </c>
    </row>
    <row r="999" spans="1:9" s="5" customFormat="1" ht="15" customHeight="1" x14ac:dyDescent="0.25">
      <c r="A999" s="46" t="str">
        <f t="shared" ref="A999:B999" si="972">A734</f>
        <v>K47_Tomelloso</v>
      </c>
      <c r="B999" s="4" t="str">
        <f t="shared" si="972"/>
        <v>Salida Nacional / National exit</v>
      </c>
      <c r="C999" s="52">
        <f>(Input!C$12*Input!C$165)*C734</f>
        <v>183022.76263352012</v>
      </c>
      <c r="D999" s="52">
        <f>(Input!D$12*Input!D$165)*D734</f>
        <v>169819.82510979887</v>
      </c>
      <c r="E999" s="52">
        <f>(Input!E$12*Input!E$165)*E734</f>
        <v>157050.493659542</v>
      </c>
      <c r="F999" s="52">
        <f>(Input!F$12*Input!F$165)*F734</f>
        <v>149141.38788308497</v>
      </c>
      <c r="G999" s="52">
        <f>(Input!G$12*Input!G$165)*G734</f>
        <v>141648.27393105591</v>
      </c>
      <c r="H999" s="52">
        <f>(Input!H$12*Input!H$165)*H734</f>
        <v>134339.86153344114</v>
      </c>
      <c r="I999" s="57">
        <f>(Input!I$12*Input!I$165)*I734</f>
        <v>134426.61163422585</v>
      </c>
    </row>
    <row r="1000" spans="1:9" s="5" customFormat="1" ht="15" customHeight="1" x14ac:dyDescent="0.25">
      <c r="A1000" s="46" t="str">
        <f t="shared" ref="A1000:B1000" si="973">A735</f>
        <v>K48.02_Socuellamos</v>
      </c>
      <c r="B1000" s="4" t="str">
        <f t="shared" si="973"/>
        <v>Salida Nacional / National exit</v>
      </c>
      <c r="C1000" s="52">
        <f>(Input!C$12*Input!C$165)*C735</f>
        <v>12364.840111029176</v>
      </c>
      <c r="D1000" s="52">
        <f>(Input!D$12*Input!D$165)*D735</f>
        <v>11284.155642739132</v>
      </c>
      <c r="E1000" s="52">
        <f>(Input!E$12*Input!E$165)*E735</f>
        <v>10228.068915563816</v>
      </c>
      <c r="F1000" s="52">
        <f>(Input!F$12*Input!F$165)*F735</f>
        <v>9536.155637215048</v>
      </c>
      <c r="G1000" s="52">
        <f>(Input!G$12*Input!G$165)*G735</f>
        <v>8936.2087767052944</v>
      </c>
      <c r="H1000" s="52">
        <f>(Input!H$12*Input!H$165)*H735</f>
        <v>8386.1203473330497</v>
      </c>
      <c r="I1000" s="57">
        <f>(Input!I$12*Input!I$165)*I735</f>
        <v>8319.71382345247</v>
      </c>
    </row>
    <row r="1001" spans="1:9" s="5" customFormat="1" ht="15" customHeight="1" x14ac:dyDescent="0.25">
      <c r="A1001" s="46" t="str">
        <f t="shared" ref="A1001:B1001" si="974">A736</f>
        <v>K48.03_Villarrobledo</v>
      </c>
      <c r="B1001" s="4" t="str">
        <f t="shared" si="974"/>
        <v>Salida Nacional / National exit</v>
      </c>
      <c r="C1001" s="52">
        <f>(Input!C$12*Input!C$165)*C736</f>
        <v>60499.014336956832</v>
      </c>
      <c r="D1001" s="52">
        <f>(Input!D$12*Input!D$165)*D736</f>
        <v>55682.639086902302</v>
      </c>
      <c r="E1001" s="52">
        <f>(Input!E$12*Input!E$165)*E736</f>
        <v>51000.859573193251</v>
      </c>
      <c r="F1001" s="52">
        <f>(Input!F$12*Input!F$165)*F736</f>
        <v>47988.75130069031</v>
      </c>
      <c r="G1001" s="52">
        <f>(Input!G$12*Input!G$165)*G736</f>
        <v>45392.103715636578</v>
      </c>
      <c r="H1001" s="52">
        <f>(Input!H$12*Input!H$165)*H736</f>
        <v>42979.661902131062</v>
      </c>
      <c r="I1001" s="57">
        <f>(Input!I$12*Input!I$165)*I736</f>
        <v>43008.197606273701</v>
      </c>
    </row>
    <row r="1002" spans="1:9" s="5" customFormat="1" ht="15" customHeight="1" x14ac:dyDescent="0.25">
      <c r="A1002" s="46" t="str">
        <f t="shared" ref="A1002:B1002" si="975">A737</f>
        <v>K48.05_La Roda</v>
      </c>
      <c r="B1002" s="4" t="str">
        <f t="shared" si="975"/>
        <v>Salida Nacional / National exit</v>
      </c>
      <c r="C1002" s="52">
        <f>(Input!C$12*Input!C$165)*C737</f>
        <v>37850.202811819203</v>
      </c>
      <c r="D1002" s="52">
        <f>(Input!D$12*Input!D$165)*D737</f>
        <v>34581.47797563635</v>
      </c>
      <c r="E1002" s="52">
        <f>(Input!E$12*Input!E$165)*E737</f>
        <v>31391.86034332509</v>
      </c>
      <c r="F1002" s="52">
        <f>(Input!F$12*Input!F$165)*F737</f>
        <v>29291.980620420141</v>
      </c>
      <c r="G1002" s="52">
        <f>(Input!G$12*Input!G$165)*G737</f>
        <v>27573.832725889304</v>
      </c>
      <c r="H1002" s="52">
        <f>(Input!H$12*Input!H$165)*H737</f>
        <v>26030.222390687246</v>
      </c>
      <c r="I1002" s="57">
        <f>(Input!I$12*Input!I$165)*I737</f>
        <v>26001.540919112038</v>
      </c>
    </row>
    <row r="1003" spans="1:9" s="5" customFormat="1" ht="15" customHeight="1" x14ac:dyDescent="0.25">
      <c r="A1003" s="46" t="str">
        <f t="shared" ref="A1003:B1003" si="976">A738</f>
        <v>K48.07_Albacete</v>
      </c>
      <c r="B1003" s="4" t="str">
        <f t="shared" si="976"/>
        <v>Salida Nacional / National exit</v>
      </c>
      <c r="C1003" s="52">
        <f>(Input!C$12*Input!C$165)*C738</f>
        <v>387825.63483455463</v>
      </c>
      <c r="D1003" s="52">
        <f>(Input!D$12*Input!D$165)*D738</f>
        <v>351447.7369787732</v>
      </c>
      <c r="E1003" s="52">
        <f>(Input!E$12*Input!E$165)*E738</f>
        <v>315819.29190993425</v>
      </c>
      <c r="F1003" s="52">
        <f>(Input!F$12*Input!F$165)*F738</f>
        <v>291956.75040509779</v>
      </c>
      <c r="G1003" s="52">
        <f>(Input!G$12*Input!G$165)*G738</f>
        <v>273004.97781633382</v>
      </c>
      <c r="H1003" s="52">
        <f>(Input!H$12*Input!H$165)*H738</f>
        <v>256397.92928312483</v>
      </c>
      <c r="I1003" s="57">
        <f>(Input!I$12*Input!I$165)*I738</f>
        <v>255054.61943813183</v>
      </c>
    </row>
    <row r="1004" spans="1:9" s="5" customFormat="1" ht="15" customHeight="1" x14ac:dyDescent="0.25">
      <c r="A1004" s="46" t="str">
        <f t="shared" ref="A1004:B1004" si="977">A739</f>
        <v>K48.08_Chinchilla</v>
      </c>
      <c r="B1004" s="4" t="str">
        <f t="shared" si="977"/>
        <v>Salida Nacional / National exit</v>
      </c>
      <c r="C1004" s="52">
        <f>(Input!C$12*Input!C$165)*C739</f>
        <v>946.82492485257774</v>
      </c>
      <c r="D1004" s="52">
        <f>(Input!D$12*Input!D$165)*D739</f>
        <v>875.96337271937819</v>
      </c>
      <c r="E1004" s="52">
        <f>(Input!E$12*Input!E$165)*E739</f>
        <v>807.02524128853759</v>
      </c>
      <c r="F1004" s="52">
        <f>(Input!F$12*Input!F$165)*F739</f>
        <v>762.52109880315277</v>
      </c>
      <c r="G1004" s="52">
        <f>(Input!G$12*Input!G$165)*G739</f>
        <v>728.05529889557761</v>
      </c>
      <c r="H1004" s="52">
        <f>(Input!H$12*Input!H$165)*H739</f>
        <v>697.05407300716843</v>
      </c>
      <c r="I1004" s="57">
        <f>(Input!I$12*Input!I$165)*I739</f>
        <v>706.02269569297516</v>
      </c>
    </row>
    <row r="1005" spans="1:9" s="5" customFormat="1" ht="15" customHeight="1" x14ac:dyDescent="0.25">
      <c r="A1005" s="46" t="str">
        <f t="shared" ref="A1005:B1005" si="978">A740</f>
        <v>K48.10_Almansa</v>
      </c>
      <c r="B1005" s="4" t="str">
        <f t="shared" si="978"/>
        <v>Salida Nacional / National exit</v>
      </c>
      <c r="C1005" s="52">
        <f>(Input!C$12*Input!C$165)*C740</f>
        <v>56290.252347924674</v>
      </c>
      <c r="D1005" s="52">
        <f>(Input!D$12*Input!D$165)*D740</f>
        <v>51272.103570107131</v>
      </c>
      <c r="E1005" s="52">
        <f>(Input!E$12*Input!E$165)*E740</f>
        <v>46375.923602800809</v>
      </c>
      <c r="F1005" s="52">
        <f>(Input!F$12*Input!F$165)*F740</f>
        <v>43121.299094668022</v>
      </c>
      <c r="G1005" s="52">
        <f>(Input!G$12*Input!G$165)*G740</f>
        <v>40670.974427881774</v>
      </c>
      <c r="H1005" s="52">
        <f>(Input!H$12*Input!H$165)*H740</f>
        <v>38578.049694897767</v>
      </c>
      <c r="I1005" s="57">
        <f>(Input!I$12*Input!I$165)*I740</f>
        <v>38821.759515385529</v>
      </c>
    </row>
    <row r="1006" spans="1:9" s="5" customFormat="1" ht="15" customHeight="1" x14ac:dyDescent="0.25">
      <c r="A1006" s="46" t="str">
        <f t="shared" ref="A1006:B1006" si="979">A741</f>
        <v>K48_Alcazar de San Juan</v>
      </c>
      <c r="B1006" s="4" t="str">
        <f t="shared" si="979"/>
        <v>Salida Nacional / National exit</v>
      </c>
      <c r="C1006" s="52">
        <f>(Input!C$12*Input!C$165)*C741</f>
        <v>316346.88890356472</v>
      </c>
      <c r="D1006" s="52">
        <f>(Input!D$12*Input!D$165)*D741</f>
        <v>294088.67188264243</v>
      </c>
      <c r="E1006" s="52">
        <f>(Input!E$12*Input!E$165)*E741</f>
        <v>272577.24965525378</v>
      </c>
      <c r="F1006" s="52">
        <f>(Input!F$12*Input!F$165)*F741</f>
        <v>259341.48795658027</v>
      </c>
      <c r="G1006" s="52">
        <f>(Input!G$12*Input!G$165)*G741</f>
        <v>246799.60802582494</v>
      </c>
      <c r="H1006" s="52">
        <f>(Input!H$12*Input!H$165)*H741</f>
        <v>234503.71029326465</v>
      </c>
      <c r="I1006" s="57">
        <f>(Input!I$12*Input!I$165)*I741</f>
        <v>235059.39975204435</v>
      </c>
    </row>
    <row r="1007" spans="1:9" s="5" customFormat="1" ht="15" customHeight="1" x14ac:dyDescent="0.25">
      <c r="A1007" s="46" t="str">
        <f t="shared" ref="A1007:B1007" si="980">A742</f>
        <v>K50_Villacañas</v>
      </c>
      <c r="B1007" s="4" t="str">
        <f t="shared" si="980"/>
        <v>Salida Nacional / National exit</v>
      </c>
      <c r="C1007" s="52">
        <f>(Input!C$12*Input!C$165)*C742</f>
        <v>94938.475442569092</v>
      </c>
      <c r="D1007" s="52">
        <f>(Input!D$12*Input!D$165)*D742</f>
        <v>88322.975475462692</v>
      </c>
      <c r="E1007" s="52">
        <f>(Input!E$12*Input!E$165)*E742</f>
        <v>81924.681056996895</v>
      </c>
      <c r="F1007" s="52">
        <f>(Input!F$12*Input!F$165)*F742</f>
        <v>78022.918876984666</v>
      </c>
      <c r="G1007" s="52">
        <f>(Input!G$12*Input!G$165)*G742</f>
        <v>74199.710451504943</v>
      </c>
      <c r="H1007" s="52">
        <f>(Input!H$12*Input!H$165)*H742</f>
        <v>70409.481203033356</v>
      </c>
      <c r="I1007" s="57">
        <f>(Input!I$12*Input!I$165)*I742</f>
        <v>70450.686048114585</v>
      </c>
    </row>
    <row r="1008" spans="1:9" s="5" customFormat="1" ht="15" customHeight="1" x14ac:dyDescent="0.25">
      <c r="A1008" s="46" t="str">
        <f t="shared" ref="A1008:B1008" si="981">A743</f>
        <v>K54_Belmonte de Tajo</v>
      </c>
      <c r="B1008" s="4" t="str">
        <f t="shared" si="981"/>
        <v>Salida Nacional / National exit</v>
      </c>
      <c r="C1008" s="52">
        <f>(Input!C$12*Input!C$165)*C743</f>
        <v>30995.025278187772</v>
      </c>
      <c r="D1008" s="52">
        <f>(Input!D$12*Input!D$165)*D743</f>
        <v>29045.711465689863</v>
      </c>
      <c r="E1008" s="52">
        <f>(Input!E$12*Input!E$165)*E743</f>
        <v>27176.976346699652</v>
      </c>
      <c r="F1008" s="52">
        <f>(Input!F$12*Input!F$165)*F743</f>
        <v>26097.251340832216</v>
      </c>
      <c r="G1008" s="52">
        <f>(Input!G$12*Input!G$165)*G743</f>
        <v>24922.451942590116</v>
      </c>
      <c r="H1008" s="52">
        <f>(Input!H$12*Input!H$165)*H743</f>
        <v>23705.439712515748</v>
      </c>
      <c r="I1008" s="57">
        <f>(Input!I$12*Input!I$165)*I743</f>
        <v>23752.793131011265</v>
      </c>
    </row>
    <row r="1009" spans="1:9" s="5" customFormat="1" ht="15" customHeight="1" x14ac:dyDescent="0.25">
      <c r="A1009" s="46" t="str">
        <f t="shared" ref="A1009:B1009" si="982">A744</f>
        <v>M01_Almeria</v>
      </c>
      <c r="B1009" s="4" t="str">
        <f t="shared" si="982"/>
        <v>Salida Nacional / National exit</v>
      </c>
      <c r="C1009" s="52">
        <f>(Input!C$12*Input!C$165)*C744</f>
        <v>74830.40791090102</v>
      </c>
      <c r="D1009" s="52">
        <f>(Input!D$12*Input!D$165)*D744</f>
        <v>67464.548047105156</v>
      </c>
      <c r="E1009" s="52">
        <f>(Input!E$12*Input!E$165)*E744</f>
        <v>60131.710814750884</v>
      </c>
      <c r="F1009" s="52">
        <f>(Input!F$12*Input!F$165)*F744</f>
        <v>55078.11968914554</v>
      </c>
      <c r="G1009" s="52">
        <f>(Input!G$12*Input!G$165)*G744</f>
        <v>51189.994773973325</v>
      </c>
      <c r="H1009" s="52">
        <f>(Input!H$12*Input!H$165)*H744</f>
        <v>47763.895338025759</v>
      </c>
      <c r="I1009" s="57">
        <f>(Input!I$12*Input!I$165)*I744</f>
        <v>47023.864185718929</v>
      </c>
    </row>
    <row r="1010" spans="1:9" s="5" customFormat="1" ht="15" customHeight="1" x14ac:dyDescent="0.25">
      <c r="A1010" s="46" t="str">
        <f t="shared" ref="A1010:B1010" si="983">A745</f>
        <v>M05_Huercal-Overa</v>
      </c>
      <c r="B1010" s="4" t="str">
        <f t="shared" si="983"/>
        <v>Salida Nacional / National exit</v>
      </c>
      <c r="C1010" s="52">
        <f>(Input!C$12*Input!C$165)*C745</f>
        <v>125316.24235859192</v>
      </c>
      <c r="D1010" s="52">
        <f>(Input!D$12*Input!D$165)*D745</f>
        <v>115171.83481163031</v>
      </c>
      <c r="E1010" s="52">
        <f>(Input!E$12*Input!E$165)*E745</f>
        <v>105124.48749641124</v>
      </c>
      <c r="F1010" s="52">
        <f>(Input!F$12*Input!F$165)*F745</f>
        <v>98362.176727381593</v>
      </c>
      <c r="G1010" s="52">
        <f>(Input!G$12*Input!G$165)*G745</f>
        <v>93396.807766429672</v>
      </c>
      <c r="H1010" s="52">
        <f>(Input!H$12*Input!H$165)*H745</f>
        <v>88988.851558327471</v>
      </c>
      <c r="I1010" s="57">
        <f>(Input!I$12*Input!I$165)*I745</f>
        <v>89518.838395234576</v>
      </c>
    </row>
    <row r="1011" spans="1:9" s="5" customFormat="1" ht="15" customHeight="1" x14ac:dyDescent="0.25">
      <c r="A1011" s="46" t="str">
        <f t="shared" ref="A1011:B1011" si="984">A746</f>
        <v>M09_Moratalla</v>
      </c>
      <c r="B1011" s="4" t="str">
        <f t="shared" si="984"/>
        <v>Salida Nacional / National exit</v>
      </c>
      <c r="C1011" s="52">
        <f>(Input!C$12*Input!C$165)*C746</f>
        <v>57501.093709232984</v>
      </c>
      <c r="D1011" s="52">
        <f>(Input!D$12*Input!D$165)*D746</f>
        <v>51767.94842657871</v>
      </c>
      <c r="E1011" s="52">
        <f>(Input!E$12*Input!E$165)*E746</f>
        <v>46110.260376283106</v>
      </c>
      <c r="F1011" s="52">
        <f>(Input!F$12*Input!F$165)*F746</f>
        <v>42243.155654982133</v>
      </c>
      <c r="G1011" s="52">
        <f>(Input!G$12*Input!G$165)*G746</f>
        <v>39311.893370045589</v>
      </c>
      <c r="H1011" s="52">
        <f>(Input!H$12*Input!H$165)*H746</f>
        <v>36792.665558463574</v>
      </c>
      <c r="I1011" s="57">
        <f>(Input!I$12*Input!I$165)*I746</f>
        <v>36456.584256540271</v>
      </c>
    </row>
    <row r="1012" spans="1:9" s="5" customFormat="1" ht="15" customHeight="1" x14ac:dyDescent="0.25">
      <c r="A1012" s="46" t="str">
        <f t="shared" ref="A1012:B1012" si="985">A747</f>
        <v>Manzaneque (Yebenes Norte)</v>
      </c>
      <c r="B1012" s="4" t="str">
        <f t="shared" si="985"/>
        <v>Salida Nacional / National exit</v>
      </c>
      <c r="C1012" s="52">
        <f>(Input!C$12*Input!C$165)*C747</f>
        <v>49457.444837600204</v>
      </c>
      <c r="D1012" s="52">
        <f>(Input!D$12*Input!D$165)*D747</f>
        <v>46568.831247061855</v>
      </c>
      <c r="E1012" s="52">
        <f>(Input!E$12*Input!E$165)*E747</f>
        <v>43850.657544726666</v>
      </c>
      <c r="F1012" s="52">
        <f>(Input!F$12*Input!F$165)*F747</f>
        <v>42362.029633697835</v>
      </c>
      <c r="G1012" s="52">
        <f>(Input!G$12*Input!G$165)*G747</f>
        <v>40550.10165407673</v>
      </c>
      <c r="H1012" s="52">
        <f>(Input!H$12*Input!H$165)*H747</f>
        <v>38607.884491445839</v>
      </c>
      <c r="I1012" s="57">
        <f>(Input!I$12*Input!I$165)*I747</f>
        <v>38715.556954123109</v>
      </c>
    </row>
    <row r="1013" spans="1:9" s="5" customFormat="1" ht="15" customHeight="1" x14ac:dyDescent="0.25">
      <c r="A1013" s="46" t="str">
        <f t="shared" ref="A1013:B1013" si="986">A748</f>
        <v>N07_Almendralejo</v>
      </c>
      <c r="B1013" s="4" t="str">
        <f t="shared" si="986"/>
        <v>Salida Nacional / National exit</v>
      </c>
      <c r="C1013" s="52">
        <f>(Input!C$12*Input!C$165)*C748</f>
        <v>585320.03677661391</v>
      </c>
      <c r="D1013" s="52">
        <f>(Input!D$12*Input!D$165)*D748</f>
        <v>548083.82557781832</v>
      </c>
      <c r="E1013" s="52">
        <f>(Input!E$12*Input!E$165)*E748</f>
        <v>512960.99712352117</v>
      </c>
      <c r="F1013" s="52">
        <f>(Input!F$12*Input!F$165)*F748</f>
        <v>492613.90841085155</v>
      </c>
      <c r="G1013" s="52">
        <f>(Input!G$12*Input!G$165)*G748</f>
        <v>470658.89597205177</v>
      </c>
      <c r="H1013" s="52">
        <f>(Input!H$12*Input!H$165)*H748</f>
        <v>448128.79771445622</v>
      </c>
      <c r="I1013" s="57">
        <f>(Input!I$12*Input!I$165)*I748</f>
        <v>450086.34695111663</v>
      </c>
    </row>
    <row r="1014" spans="1:9" s="5" customFormat="1" ht="15" customHeight="1" x14ac:dyDescent="0.25">
      <c r="A1014" s="46" t="str">
        <f t="shared" ref="A1014:B1014" si="987">A749</f>
        <v>N08_Badajoz Montijo</v>
      </c>
      <c r="B1014" s="4" t="str">
        <f t="shared" si="987"/>
        <v>Salida Nacional / National exit</v>
      </c>
      <c r="C1014" s="52">
        <f>(Input!C$12*Input!C$165)*C749</f>
        <v>24821.644329151015</v>
      </c>
      <c r="D1014" s="52">
        <f>(Input!D$12*Input!D$165)*D749</f>
        <v>23243.302179647246</v>
      </c>
      <c r="E1014" s="52">
        <f>(Input!E$12*Input!E$165)*E749</f>
        <v>21754.016915319946</v>
      </c>
      <c r="F1014" s="52">
        <f>(Input!F$12*Input!F$165)*F749</f>
        <v>20899.338716996241</v>
      </c>
      <c r="G1014" s="52">
        <f>(Input!G$12*Input!G$165)*G749</f>
        <v>19929.771070364768</v>
      </c>
      <c r="H1014" s="52">
        <f>(Input!H$12*Input!H$165)*H749</f>
        <v>18924.080263392869</v>
      </c>
      <c r="I1014" s="57">
        <f>(Input!I$12*Input!I$165)*I749</f>
        <v>18945.95483808525</v>
      </c>
    </row>
    <row r="1015" spans="1:9" s="5" customFormat="1" ht="15" customHeight="1" x14ac:dyDescent="0.25">
      <c r="A1015" s="46" t="str">
        <f t="shared" ref="A1015:B1015" si="988">A750</f>
        <v>N09_Agraz</v>
      </c>
      <c r="B1015" s="4" t="str">
        <f t="shared" si="988"/>
        <v>Salida Nacional / National exit</v>
      </c>
      <c r="C1015" s="52">
        <f>(Input!C$12*Input!C$165)*C750</f>
        <v>88007.785590785454</v>
      </c>
      <c r="D1015" s="52">
        <f>(Input!D$12*Input!D$165)*D750</f>
        <v>81973.104003263361</v>
      </c>
      <c r="E1015" s="52">
        <f>(Input!E$12*Input!E$165)*E750</f>
        <v>76231.260163806932</v>
      </c>
      <c r="F1015" s="52">
        <f>(Input!F$12*Input!F$165)*F750</f>
        <v>72825.296941138091</v>
      </c>
      <c r="G1015" s="52">
        <f>(Input!G$12*Input!G$165)*G750</f>
        <v>69104.980972719772</v>
      </c>
      <c r="H1015" s="52">
        <f>(Input!H$12*Input!H$165)*H750</f>
        <v>65334.138507410877</v>
      </c>
      <c r="I1015" s="57">
        <f>(Input!I$12*Input!I$165)*I750</f>
        <v>65155.300135804762</v>
      </c>
    </row>
    <row r="1016" spans="1:9" s="5" customFormat="1" ht="15" customHeight="1" x14ac:dyDescent="0.25">
      <c r="A1016" s="46" t="str">
        <f t="shared" ref="A1016:B1016" si="989">A751</f>
        <v>N10.1_Badajoz</v>
      </c>
      <c r="B1016" s="4" t="str">
        <f t="shared" si="989"/>
        <v>Salida Nacional / National exit</v>
      </c>
      <c r="C1016" s="52">
        <f>(Input!C$12*Input!C$165)*C751</f>
        <v>283302.76771678735</v>
      </c>
      <c r="D1016" s="52">
        <f>(Input!D$12*Input!D$165)*D751</f>
        <v>263861.65897664626</v>
      </c>
      <c r="E1016" s="52">
        <f>(Input!E$12*Input!E$165)*E751</f>
        <v>245363.13153290693</v>
      </c>
      <c r="F1016" s="52">
        <f>(Input!F$12*Input!F$165)*F751</f>
        <v>234386.16372676173</v>
      </c>
      <c r="G1016" s="52">
        <f>(Input!G$12*Input!G$165)*G751</f>
        <v>222411.19215924389</v>
      </c>
      <c r="H1016" s="52">
        <f>(Input!H$12*Input!H$165)*H751</f>
        <v>210279.56671902252</v>
      </c>
      <c r="I1016" s="57">
        <f>(Input!I$12*Input!I$165)*I751</f>
        <v>209713.67658662397</v>
      </c>
    </row>
    <row r="1017" spans="1:9" s="5" customFormat="1" ht="15" customHeight="1" x14ac:dyDescent="0.25">
      <c r="A1017" s="46" t="str">
        <f t="shared" ref="A1017:B1017" si="990">A752</f>
        <v>O01_Oviedo</v>
      </c>
      <c r="B1017" s="4" t="str">
        <f t="shared" si="990"/>
        <v>Salida Nacional / National exit</v>
      </c>
      <c r="C1017" s="52">
        <f>(Input!C$12*Input!C$165)*C752</f>
        <v>4103952.6653015581</v>
      </c>
      <c r="D1017" s="52">
        <f>(Input!D$12*Input!D$165)*D752</f>
        <v>3803817.3878276972</v>
      </c>
      <c r="E1017" s="52">
        <f>(Input!E$12*Input!E$165)*E752</f>
        <v>3524822.3181474092</v>
      </c>
      <c r="F1017" s="52">
        <f>(Input!F$12*Input!F$165)*F752</f>
        <v>3348916.1414993103</v>
      </c>
      <c r="G1017" s="52">
        <f>(Input!G$12*Input!G$165)*G752</f>
        <v>3104470.4812004273</v>
      </c>
      <c r="H1017" s="52">
        <f>(Input!H$12*Input!H$165)*H752</f>
        <v>2809178.6036533611</v>
      </c>
      <c r="I1017" s="57">
        <f>(Input!I$12*Input!I$165)*I752</f>
        <v>2493540.1211945382</v>
      </c>
    </row>
    <row r="1018" spans="1:9" s="5" customFormat="1" ht="15" customHeight="1" x14ac:dyDescent="0.25">
      <c r="A1018" s="46" t="str">
        <f t="shared" ref="A1018:B1018" si="991">A753</f>
        <v>O01A_Soto de Ribera</v>
      </c>
      <c r="B1018" s="4" t="str">
        <f t="shared" si="991"/>
        <v>Salida Nacional / National exit</v>
      </c>
      <c r="C1018" s="52">
        <f>(Input!C$12*Input!C$165)*C753</f>
        <v>4543729.2837763559</v>
      </c>
      <c r="D1018" s="52">
        <f>(Input!D$12*Input!D$165)*D753</f>
        <v>4210198.4025273062</v>
      </c>
      <c r="E1018" s="52">
        <f>(Input!E$12*Input!E$165)*E753</f>
        <v>3899663.8783005211</v>
      </c>
      <c r="F1018" s="52">
        <f>(Input!F$12*Input!F$165)*F753</f>
        <v>3703214.9611346014</v>
      </c>
      <c r="G1018" s="52">
        <f>(Input!G$12*Input!G$165)*G753</f>
        <v>3432305.4782940228</v>
      </c>
      <c r="H1018" s="52">
        <f>(Input!H$12*Input!H$165)*H753</f>
        <v>3105384.913509802</v>
      </c>
      <c r="I1018" s="57">
        <f>(Input!I$12*Input!I$165)*I753</f>
        <v>2755613.0721859769</v>
      </c>
    </row>
    <row r="1019" spans="1:9" s="5" customFormat="1" ht="15" customHeight="1" x14ac:dyDescent="0.25">
      <c r="A1019" s="46" t="str">
        <f t="shared" ref="A1019:B1019" si="992">A754</f>
        <v>O02_Mieres</v>
      </c>
      <c r="B1019" s="4" t="str">
        <f t="shared" si="992"/>
        <v>Salida Nacional / National exit</v>
      </c>
      <c r="C1019" s="52">
        <f>(Input!C$12*Input!C$165)*C754</f>
        <v>0</v>
      </c>
      <c r="D1019" s="52">
        <f>(Input!D$12*Input!D$165)*D754</f>
        <v>0</v>
      </c>
      <c r="E1019" s="52">
        <f>(Input!E$12*Input!E$165)*E754</f>
        <v>0</v>
      </c>
      <c r="F1019" s="52">
        <f>(Input!F$12*Input!F$165)*F754</f>
        <v>0</v>
      </c>
      <c r="G1019" s="52">
        <f>(Input!G$12*Input!G$165)*G754</f>
        <v>0</v>
      </c>
      <c r="H1019" s="52">
        <f>(Input!H$12*Input!H$165)*H754</f>
        <v>0</v>
      </c>
      <c r="I1019" s="57">
        <f>(Input!I$12*Input!I$165)*I754</f>
        <v>0</v>
      </c>
    </row>
    <row r="1020" spans="1:9" s="5" customFormat="1" ht="15" customHeight="1" x14ac:dyDescent="0.25">
      <c r="A1020" s="46" t="str">
        <f t="shared" ref="A1020:B1020" si="993">A755</f>
        <v>O03_Pola de Lena</v>
      </c>
      <c r="B1020" s="4" t="str">
        <f t="shared" si="993"/>
        <v>Salida Nacional / National exit</v>
      </c>
      <c r="C1020" s="52">
        <f>(Input!C$12*Input!C$165)*C755</f>
        <v>19215.599992815391</v>
      </c>
      <c r="D1020" s="52">
        <f>(Input!D$12*Input!D$165)*D755</f>
        <v>17723.441421488209</v>
      </c>
      <c r="E1020" s="52">
        <f>(Input!E$12*Input!E$165)*E755</f>
        <v>16294.057964745578</v>
      </c>
      <c r="F1020" s="52">
        <f>(Input!F$12*Input!F$165)*F755</f>
        <v>15429.261827278176</v>
      </c>
      <c r="G1020" s="52">
        <f>(Input!G$12*Input!G$165)*G755</f>
        <v>14463.599544764869</v>
      </c>
      <c r="H1020" s="52">
        <f>(Input!H$12*Input!H$165)*H755</f>
        <v>13516.245127318747</v>
      </c>
      <c r="I1020" s="57">
        <f>(Input!I$12*Input!I$165)*I755</f>
        <v>13356.737607398891</v>
      </c>
    </row>
    <row r="1021" spans="1:9" s="5" customFormat="1" ht="15" customHeight="1" x14ac:dyDescent="0.25">
      <c r="A1021" s="46" t="str">
        <f t="shared" ref="A1021:B1021" si="994">A756</f>
        <v>O04A_Pola de Gordon</v>
      </c>
      <c r="B1021" s="4" t="str">
        <f t="shared" si="994"/>
        <v>Salida Nacional / National exit</v>
      </c>
      <c r="C1021" s="52">
        <f>(Input!C$12*Input!C$165)*C756</f>
        <v>3317.5890042338983</v>
      </c>
      <c r="D1021" s="52">
        <f>(Input!D$12*Input!D$165)*D756</f>
        <v>3058.136203680247</v>
      </c>
      <c r="E1021" s="52">
        <f>(Input!E$12*Input!E$165)*E756</f>
        <v>2808.9441267040966</v>
      </c>
      <c r="F1021" s="52">
        <f>(Input!F$12*Input!F$165)*F756</f>
        <v>2657.1575039319796</v>
      </c>
      <c r="G1021" s="52">
        <f>(Input!G$12*Input!G$165)*G756</f>
        <v>2489.9569566008709</v>
      </c>
      <c r="H1021" s="52">
        <f>(Input!H$12*Input!H$165)*H756</f>
        <v>2326.1801925895006</v>
      </c>
      <c r="I1021" s="57">
        <f>(Input!I$12*Input!I$165)*I756</f>
        <v>2297.2662972134644</v>
      </c>
    </row>
    <row r="1022" spans="1:9" s="5" customFormat="1" ht="15" customHeight="1" x14ac:dyDescent="0.25">
      <c r="A1022" s="46" t="str">
        <f t="shared" ref="A1022:B1022" si="995">A757</f>
        <v>O05_La Robla</v>
      </c>
      <c r="B1022" s="4" t="str">
        <f t="shared" si="995"/>
        <v>Salida Nacional / National exit</v>
      </c>
      <c r="C1022" s="52">
        <f>(Input!C$12*Input!C$165)*C757</f>
        <v>136496.12850807272</v>
      </c>
      <c r="D1022" s="52">
        <f>(Input!D$12*Input!D$165)*D757</f>
        <v>128636.04583669812</v>
      </c>
      <c r="E1022" s="52">
        <f>(Input!E$12*Input!E$165)*E757</f>
        <v>121370.85344951438</v>
      </c>
      <c r="F1022" s="52">
        <f>(Input!F$12*Input!F$165)*F757</f>
        <v>117585.98359505492</v>
      </c>
      <c r="G1022" s="52">
        <f>(Input!G$12*Input!G$165)*G757</f>
        <v>112603.22469570523</v>
      </c>
      <c r="H1022" s="52">
        <f>(Input!H$12*Input!H$165)*H757</f>
        <v>107267.06708632033</v>
      </c>
      <c r="I1022" s="57">
        <f>(Input!I$12*Input!I$165)*I757</f>
        <v>107840.00218425064</v>
      </c>
    </row>
    <row r="1023" spans="1:9" s="5" customFormat="1" ht="15" customHeight="1" x14ac:dyDescent="0.25">
      <c r="A1023" s="46" t="str">
        <f t="shared" ref="A1023:B1023" si="996">A758</f>
        <v>O06_ Leon</v>
      </c>
      <c r="B1023" s="4" t="str">
        <f t="shared" si="996"/>
        <v>Salida Nacional / National exit</v>
      </c>
      <c r="C1023" s="52">
        <f>(Input!C$12*Input!C$165)*C758</f>
        <v>1098852.3392093957</v>
      </c>
      <c r="D1023" s="52">
        <f>(Input!D$12*Input!D$165)*D758</f>
        <v>1019981.3527604104</v>
      </c>
      <c r="E1023" s="52">
        <f>(Input!E$12*Input!E$165)*E758</f>
        <v>944922.17826514237</v>
      </c>
      <c r="F1023" s="52">
        <f>(Input!F$12*Input!F$165)*F758</f>
        <v>900835.77373047173</v>
      </c>
      <c r="G1023" s="52">
        <f>(Input!G$12*Input!G$165)*G758</f>
        <v>850483.58926444233</v>
      </c>
      <c r="H1023" s="52">
        <f>(Input!H$12*Input!H$165)*H758</f>
        <v>800081.65262979537</v>
      </c>
      <c r="I1023" s="57">
        <f>(Input!I$12*Input!I$165)*I758</f>
        <v>795252.01052797341</v>
      </c>
    </row>
    <row r="1024" spans="1:9" s="5" customFormat="1" ht="15" customHeight="1" x14ac:dyDescent="0.25">
      <c r="A1024" s="46" t="str">
        <f t="shared" ref="A1024:B1024" si="997">A759</f>
        <v>O07_Villamañan</v>
      </c>
      <c r="B1024" s="4" t="str">
        <f t="shared" si="997"/>
        <v>Salida Nacional / National exit</v>
      </c>
      <c r="C1024" s="52">
        <f>(Input!C$12*Input!C$165)*C759</f>
        <v>667081.63746665686</v>
      </c>
      <c r="D1024" s="52">
        <f>(Input!D$12*Input!D$165)*D759</f>
        <v>624319.45621531818</v>
      </c>
      <c r="E1024" s="52">
        <f>(Input!E$12*Input!E$165)*E759</f>
        <v>584135.6985599543</v>
      </c>
      <c r="F1024" s="52">
        <f>(Input!F$12*Input!F$165)*F759</f>
        <v>561774.33384636906</v>
      </c>
      <c r="G1024" s="52">
        <f>(Input!G$12*Input!G$165)*G759</f>
        <v>534333.46787010925</v>
      </c>
      <c r="H1024" s="52">
        <f>(Input!H$12*Input!H$165)*H759</f>
        <v>505872.36772227805</v>
      </c>
      <c r="I1024" s="57">
        <f>(Input!I$12*Input!I$165)*I759</f>
        <v>505597.89149474469</v>
      </c>
    </row>
    <row r="1025" spans="1:9" s="5" customFormat="1" ht="15" customHeight="1" x14ac:dyDescent="0.25">
      <c r="A1025" s="46" t="str">
        <f t="shared" ref="A1025:B1025" si="998">A760</f>
        <v>O09_Benavente</v>
      </c>
      <c r="B1025" s="4" t="str">
        <f t="shared" si="998"/>
        <v>Salida Nacional / National exit</v>
      </c>
      <c r="C1025" s="52">
        <f>(Input!C$12*Input!C$165)*C760</f>
        <v>108442.54473836254</v>
      </c>
      <c r="D1025" s="52">
        <f>(Input!D$12*Input!D$165)*D760</f>
        <v>101124.87524854684</v>
      </c>
      <c r="E1025" s="52">
        <f>(Input!E$12*Input!E$165)*E760</f>
        <v>94198.098113616812</v>
      </c>
      <c r="F1025" s="52">
        <f>(Input!F$12*Input!F$165)*F760</f>
        <v>90242.334075915904</v>
      </c>
      <c r="G1025" s="52">
        <f>(Input!G$12*Input!G$165)*G760</f>
        <v>85498.878237744677</v>
      </c>
      <c r="H1025" s="52">
        <f>(Input!H$12*Input!H$165)*H760</f>
        <v>80644.774234156517</v>
      </c>
      <c r="I1025" s="57">
        <f>(Input!I$12*Input!I$165)*I760</f>
        <v>80312.805843211405</v>
      </c>
    </row>
    <row r="1026" spans="1:9" s="5" customFormat="1" ht="15" customHeight="1" x14ac:dyDescent="0.25">
      <c r="A1026" s="46" t="str">
        <f t="shared" ref="A1026:B1026" si="999">A761</f>
        <v>O11_Coreses</v>
      </c>
      <c r="B1026" s="4" t="str">
        <f t="shared" si="999"/>
        <v>Salida Nacional / National exit</v>
      </c>
      <c r="C1026" s="52">
        <f>(Input!C$12*Input!C$165)*C761</f>
        <v>265677.93634242145</v>
      </c>
      <c r="D1026" s="52">
        <f>(Input!D$12*Input!D$165)*D761</f>
        <v>245244.668071316</v>
      </c>
      <c r="E1026" s="52">
        <f>(Input!E$12*Input!E$165)*E761</f>
        <v>225583.77052116324</v>
      </c>
      <c r="F1026" s="52">
        <f>(Input!F$12*Input!F$165)*F761</f>
        <v>213682.23882161893</v>
      </c>
      <c r="G1026" s="52">
        <f>(Input!G$12*Input!G$165)*G761</f>
        <v>200237.46590255195</v>
      </c>
      <c r="H1026" s="52">
        <f>(Input!H$12*Input!H$165)*H761</f>
        <v>186936.01741972464</v>
      </c>
      <c r="I1026" s="57">
        <f>(Input!I$12*Input!I$165)*I761</f>
        <v>184348.41123397474</v>
      </c>
    </row>
    <row r="1027" spans="1:9" s="5" customFormat="1" ht="15" customHeight="1" x14ac:dyDescent="0.25">
      <c r="A1027" s="46" t="str">
        <f t="shared" ref="A1027:B1027" si="1000">A762</f>
        <v>O12_Santa Clara de Avedino</v>
      </c>
      <c r="B1027" s="4" t="str">
        <f t="shared" si="1000"/>
        <v>Salida Nacional / National exit</v>
      </c>
      <c r="C1027" s="52">
        <f>(Input!C$12*Input!C$165)*C762</f>
        <v>1540.3160147971289</v>
      </c>
      <c r="D1027" s="52">
        <f>(Input!D$12*Input!D$165)*D762</f>
        <v>1422.3759429254662</v>
      </c>
      <c r="E1027" s="52">
        <f>(Input!E$12*Input!E$165)*E762</f>
        <v>1308.989251719323</v>
      </c>
      <c r="F1027" s="52">
        <f>(Input!F$12*Input!F$165)*F762</f>
        <v>1240.4469094791259</v>
      </c>
      <c r="G1027" s="52">
        <f>(Input!G$12*Input!G$165)*G762</f>
        <v>1162.7582150577925</v>
      </c>
      <c r="H1027" s="52">
        <f>(Input!H$12*Input!H$165)*H762</f>
        <v>1085.7725072760181</v>
      </c>
      <c r="I1027" s="57">
        <f>(Input!I$12*Input!I$165)*I762</f>
        <v>1070.9356769301671</v>
      </c>
    </row>
    <row r="1028" spans="1:9" s="5" customFormat="1" ht="15" customHeight="1" x14ac:dyDescent="0.25">
      <c r="A1028" s="46" t="str">
        <f t="shared" ref="A1028:B1028" si="1001">A763</f>
        <v>O14_Doñinos de Salamanca</v>
      </c>
      <c r="B1028" s="4" t="str">
        <f t="shared" si="1001"/>
        <v>Salida Nacional / National exit</v>
      </c>
      <c r="C1028" s="52">
        <f>(Input!C$12*Input!C$165)*C763</f>
        <v>1371095.9551271372</v>
      </c>
      <c r="D1028" s="52">
        <f>(Input!D$12*Input!D$165)*D763</f>
        <v>1277062.8343630466</v>
      </c>
      <c r="E1028" s="52">
        <f>(Input!E$12*Input!E$165)*E763</f>
        <v>1188294.8395586323</v>
      </c>
      <c r="F1028" s="52">
        <f>(Input!F$12*Input!F$165)*F763</f>
        <v>1138040.073807165</v>
      </c>
      <c r="G1028" s="52">
        <f>(Input!G$12*Input!G$165)*G763</f>
        <v>1077826.1662796312</v>
      </c>
      <c r="H1028" s="52">
        <f>(Input!H$12*Input!H$165)*H763</f>
        <v>1016736.4135813047</v>
      </c>
      <c r="I1028" s="57">
        <f>(Input!I$12*Input!I$165)*I763</f>
        <v>1013296.7005148516</v>
      </c>
    </row>
    <row r="1029" spans="1:9" s="5" customFormat="1" ht="15" customHeight="1" x14ac:dyDescent="0.25">
      <c r="A1029" s="46" t="str">
        <f t="shared" ref="A1029:B1029" si="1002">A764</f>
        <v>O14A_Barbadillo</v>
      </c>
      <c r="B1029" s="4" t="str">
        <f t="shared" si="1002"/>
        <v>Salida Nacional / National exit</v>
      </c>
      <c r="C1029" s="52">
        <f>(Input!C$12*Input!C$165)*C764</f>
        <v>45581.783332138468</v>
      </c>
      <c r="D1029" s="52">
        <f>(Input!D$12*Input!D$165)*D764</f>
        <v>43126.155716830384</v>
      </c>
      <c r="E1029" s="52">
        <f>(Input!E$12*Input!E$165)*E764</f>
        <v>40877.19005429867</v>
      </c>
      <c r="F1029" s="52">
        <f>(Input!F$12*Input!F$165)*F764</f>
        <v>39763.040873217491</v>
      </c>
      <c r="G1029" s="52">
        <f>(Input!G$12*Input!G$165)*G764</f>
        <v>38154.672359231496</v>
      </c>
      <c r="H1029" s="52">
        <f>(Input!H$12*Input!H$165)*H764</f>
        <v>36378.891085011906</v>
      </c>
      <c r="I1029" s="57">
        <f>(Input!I$12*Input!I$165)*I764</f>
        <v>36571.277388006456</v>
      </c>
    </row>
    <row r="1030" spans="1:9" s="5" customFormat="1" ht="15" customHeight="1" x14ac:dyDescent="0.25">
      <c r="A1030" s="46" t="str">
        <f t="shared" ref="A1030:B1030" si="1003">A765</f>
        <v>O16_Monleon</v>
      </c>
      <c r="B1030" s="4" t="str">
        <f t="shared" si="1003"/>
        <v>Salida Nacional / National exit</v>
      </c>
      <c r="C1030" s="52">
        <f>(Input!C$12*Input!C$165)*C765</f>
        <v>71338.968210415682</v>
      </c>
      <c r="D1030" s="52">
        <f>(Input!D$12*Input!D$165)*D765</f>
        <v>65946.783180471568</v>
      </c>
      <c r="E1030" s="52">
        <f>(Input!E$12*Input!E$165)*E765</f>
        <v>60776.301621449209</v>
      </c>
      <c r="F1030" s="52">
        <f>(Input!F$12*Input!F$165)*F765</f>
        <v>57663.07811442903</v>
      </c>
      <c r="G1030" s="52">
        <f>(Input!G$12*Input!G$165)*G765</f>
        <v>54098.139708028415</v>
      </c>
      <c r="H1030" s="52">
        <f>(Input!H$12*Input!H$165)*H765</f>
        <v>50548.064240152009</v>
      </c>
      <c r="I1030" s="57">
        <f>(Input!I$12*Input!I$165)*I765</f>
        <v>49880.250881496308</v>
      </c>
    </row>
    <row r="1031" spans="1:9" s="5" customFormat="1" ht="15" customHeight="1" x14ac:dyDescent="0.25">
      <c r="A1031" s="46" t="str">
        <f t="shared" ref="A1031:B1031" si="1004">A766</f>
        <v>O17_Valdehijaderos</v>
      </c>
      <c r="B1031" s="4" t="str">
        <f t="shared" si="1004"/>
        <v>Salida Nacional / National exit</v>
      </c>
      <c r="C1031" s="52">
        <f>(Input!C$12*Input!C$165)*C766</f>
        <v>60247.586999867883</v>
      </c>
      <c r="D1031" s="52">
        <f>(Input!D$12*Input!D$165)*D766</f>
        <v>56142.683347689956</v>
      </c>
      <c r="E1031" s="52">
        <f>(Input!E$12*Input!E$165)*E766</f>
        <v>52256.513636477561</v>
      </c>
      <c r="F1031" s="52">
        <f>(Input!F$12*Input!F$165)*F766</f>
        <v>50024.437068650383</v>
      </c>
      <c r="G1031" s="52">
        <f>(Input!G$12*Input!G$165)*G766</f>
        <v>47313.668302609658</v>
      </c>
      <c r="H1031" s="52">
        <f>(Input!H$12*Input!H$165)*H766</f>
        <v>44533.56306806903</v>
      </c>
      <c r="I1031" s="57">
        <f>(Input!I$12*Input!I$165)*I766</f>
        <v>44243.435613775415</v>
      </c>
    </row>
    <row r="1032" spans="1:9" s="5" customFormat="1" ht="15" customHeight="1" x14ac:dyDescent="0.25">
      <c r="A1032" s="46" t="str">
        <f t="shared" ref="A1032:B1032" si="1005">A767</f>
        <v>O19_Plasencia</v>
      </c>
      <c r="B1032" s="4" t="str">
        <f t="shared" si="1005"/>
        <v>Salida Nacional / National exit</v>
      </c>
      <c r="C1032" s="52">
        <f>(Input!C$12*Input!C$165)*C767</f>
        <v>58400.003447756957</v>
      </c>
      <c r="D1032" s="52">
        <f>(Input!D$12*Input!D$165)*D767</f>
        <v>53897.896521698087</v>
      </c>
      <c r="E1032" s="52">
        <f>(Input!E$12*Input!E$165)*E767</f>
        <v>49572.516778230114</v>
      </c>
      <c r="F1032" s="52">
        <f>(Input!F$12*Input!F$165)*F767</f>
        <v>46937.806293133188</v>
      </c>
      <c r="G1032" s="52">
        <f>(Input!G$12*Input!G$165)*G767</f>
        <v>43980.110849430312</v>
      </c>
      <c r="H1032" s="52">
        <f>(Input!H$12*Input!H$165)*H767</f>
        <v>41051.286679313904</v>
      </c>
      <c r="I1032" s="57">
        <f>(Input!I$12*Input!I$165)*I767</f>
        <v>40464.284893003169</v>
      </c>
    </row>
    <row r="1033" spans="1:9" s="5" customFormat="1" ht="15" customHeight="1" x14ac:dyDescent="0.25">
      <c r="A1033" s="46" t="str">
        <f t="shared" ref="A1033:B1033" si="1006">A768</f>
        <v>O22_Caceres</v>
      </c>
      <c r="B1033" s="4" t="str">
        <f t="shared" si="1006"/>
        <v>Salida Nacional / National exit</v>
      </c>
      <c r="C1033" s="52">
        <f>(Input!C$12*Input!C$165)*C768</f>
        <v>129814.38148623143</v>
      </c>
      <c r="D1033" s="52">
        <f>(Input!D$12*Input!D$165)*D768</f>
        <v>119550.25035228045</v>
      </c>
      <c r="E1033" s="52">
        <f>(Input!E$12*Input!E$165)*E768</f>
        <v>109654.32399450762</v>
      </c>
      <c r="F1033" s="52">
        <f>(Input!F$12*Input!F$165)*F768</f>
        <v>103521.40477047839</v>
      </c>
      <c r="G1033" s="52">
        <f>(Input!G$12*Input!G$165)*G768</f>
        <v>96929.315073638078</v>
      </c>
      <c r="H1033" s="52">
        <f>(Input!H$12*Input!H$165)*H768</f>
        <v>90464.940667732721</v>
      </c>
      <c r="I1033" s="57">
        <f>(Input!I$12*Input!I$165)*I768</f>
        <v>89145.424420419105</v>
      </c>
    </row>
    <row r="1034" spans="1:9" s="5" customFormat="1" ht="15" customHeight="1" x14ac:dyDescent="0.25">
      <c r="A1034" s="46" t="str">
        <f t="shared" ref="A1034:B1034" si="1007">A769</f>
        <v>O24_Merida</v>
      </c>
      <c r="B1034" s="4" t="str">
        <f t="shared" si="1007"/>
        <v>Salida Nacional / National exit</v>
      </c>
      <c r="C1034" s="52">
        <f>(Input!C$12*Input!C$165)*C769</f>
        <v>570741.52118160052</v>
      </c>
      <c r="D1034" s="52">
        <f>(Input!D$12*Input!D$165)*D769</f>
        <v>534695.2845507476</v>
      </c>
      <c r="E1034" s="52">
        <f>(Input!E$12*Input!E$165)*E769</f>
        <v>500720.01309239288</v>
      </c>
      <c r="F1034" s="52">
        <f>(Input!F$12*Input!F$165)*F769</f>
        <v>481370.16384039656</v>
      </c>
      <c r="G1034" s="52">
        <f>(Input!G$12*Input!G$165)*G769</f>
        <v>458922.01030023559</v>
      </c>
      <c r="H1034" s="52">
        <f>(Input!H$12*Input!H$165)*H769</f>
        <v>435519.08791518025</v>
      </c>
      <c r="I1034" s="57">
        <f>(Input!I$12*Input!I$165)*I769</f>
        <v>435733.25629733683</v>
      </c>
    </row>
    <row r="1035" spans="1:9" s="5" customFormat="1" ht="15" customHeight="1" x14ac:dyDescent="0.25">
      <c r="A1035" s="46" t="str">
        <f t="shared" ref="A1035:B1035" si="1008">A770</f>
        <v>P01_Toro</v>
      </c>
      <c r="B1035" s="4" t="str">
        <f t="shared" si="1008"/>
        <v>Salida Nacional / National exit</v>
      </c>
      <c r="C1035" s="52">
        <f>(Input!C$12*Input!C$165)*C770</f>
        <v>212916.93496258257</v>
      </c>
      <c r="D1035" s="52">
        <f>(Input!D$12*Input!D$165)*D770</f>
        <v>201004.50275457007</v>
      </c>
      <c r="E1035" s="52">
        <f>(Input!E$12*Input!E$165)*E770</f>
        <v>189994.71485225676</v>
      </c>
      <c r="F1035" s="52">
        <f>(Input!F$12*Input!F$165)*F770</f>
        <v>184389.5113900807</v>
      </c>
      <c r="G1035" s="52">
        <f>(Input!G$12*Input!G$165)*G770</f>
        <v>176610.99732750104</v>
      </c>
      <c r="H1035" s="52">
        <f>(Input!H$12*Input!H$165)*H770</f>
        <v>168147.15492589751</v>
      </c>
      <c r="I1035" s="57">
        <f>(Input!I$12*Input!I$165)*I770</f>
        <v>168829.66091767134</v>
      </c>
    </row>
    <row r="1036" spans="1:9" s="5" customFormat="1" ht="15" customHeight="1" x14ac:dyDescent="0.25">
      <c r="A1036" s="46" t="str">
        <f t="shared" ref="A1036:B1036" si="1009">A771</f>
        <v>P03_Tordesillas</v>
      </c>
      <c r="B1036" s="4" t="str">
        <f t="shared" si="1009"/>
        <v>Salida Nacional / National exit</v>
      </c>
      <c r="C1036" s="52">
        <f>(Input!C$12*Input!C$165)*C771</f>
        <v>3287199.1030036351</v>
      </c>
      <c r="D1036" s="52">
        <f>(Input!D$12*Input!D$165)*D771</f>
        <v>3059565.8500612872</v>
      </c>
      <c r="E1036" s="52">
        <f>(Input!E$12*Input!E$165)*E771</f>
        <v>2843928.0029751593</v>
      </c>
      <c r="F1036" s="52">
        <f>(Input!F$12*Input!F$165)*F771</f>
        <v>2721818.4276262801</v>
      </c>
      <c r="G1036" s="52">
        <f>(Input!G$12*Input!G$165)*G771</f>
        <v>2576980.2050136146</v>
      </c>
      <c r="H1036" s="52">
        <f>(Input!H$12*Input!H$165)*H771</f>
        <v>2430907.1339665554</v>
      </c>
      <c r="I1036" s="57">
        <f>(Input!I$12*Input!I$165)*I771</f>
        <v>2423232.9705926017</v>
      </c>
    </row>
    <row r="1037" spans="1:9" s="5" customFormat="1" ht="15" customHeight="1" x14ac:dyDescent="0.25">
      <c r="A1037" s="46" t="str">
        <f t="shared" ref="A1037:B1037" si="1010">A772</f>
        <v>P04_Boecillo</v>
      </c>
      <c r="B1037" s="4" t="str">
        <f t="shared" si="1010"/>
        <v>Salida Nacional / National exit</v>
      </c>
      <c r="C1037" s="52">
        <f>(Input!C$12*Input!C$165)*C772</f>
        <v>729259.0582735904</v>
      </c>
      <c r="D1037" s="52">
        <f>(Input!D$12*Input!D$165)*D772</f>
        <v>681898.53650685435</v>
      </c>
      <c r="E1037" s="52">
        <f>(Input!E$12*Input!E$165)*E772</f>
        <v>637499.48866727471</v>
      </c>
      <c r="F1037" s="52">
        <f>(Input!F$12*Input!F$165)*F772</f>
        <v>613436.6203019392</v>
      </c>
      <c r="G1037" s="52">
        <f>(Input!G$12*Input!G$165)*G772</f>
        <v>583714.14423204807</v>
      </c>
      <c r="H1037" s="52">
        <f>(Input!H$12*Input!H$165)*H772</f>
        <v>553285.99649056385</v>
      </c>
      <c r="I1037" s="57">
        <f>(Input!I$12*Input!I$165)*I772</f>
        <v>554214.22356291383</v>
      </c>
    </row>
    <row r="1038" spans="1:9" s="5" customFormat="1" ht="15" customHeight="1" x14ac:dyDescent="0.25">
      <c r="A1038" s="46" t="str">
        <f t="shared" ref="A1038:B1038" si="1011">A773</f>
        <v>P04A_La Parrilla</v>
      </c>
      <c r="B1038" s="4" t="str">
        <f t="shared" si="1011"/>
        <v>Salida Nacional / National exit</v>
      </c>
      <c r="C1038" s="52">
        <f>(Input!C$12*Input!C$165)*C773</f>
        <v>26732.397155587547</v>
      </c>
      <c r="D1038" s="52">
        <f>(Input!D$12*Input!D$165)*D773</f>
        <v>24850.862524142678</v>
      </c>
      <c r="E1038" s="52">
        <f>(Input!E$12*Input!E$165)*E773</f>
        <v>23053.358169498923</v>
      </c>
      <c r="F1038" s="52">
        <f>(Input!F$12*Input!F$165)*F773</f>
        <v>22008.146828312856</v>
      </c>
      <c r="G1038" s="52">
        <f>(Input!G$12*Input!G$165)*G773</f>
        <v>20760.166176783805</v>
      </c>
      <c r="H1038" s="52">
        <f>(Input!H$12*Input!H$165)*H773</f>
        <v>19492.723144742824</v>
      </c>
      <c r="I1038" s="57">
        <f>(Input!I$12*Input!I$165)*I773</f>
        <v>19320.029474743998</v>
      </c>
    </row>
    <row r="1039" spans="1:9" s="5" customFormat="1" ht="15" customHeight="1" x14ac:dyDescent="0.25">
      <c r="A1039" s="46" t="str">
        <f t="shared" ref="A1039:B1039" si="1012">A774</f>
        <v>P06_Peñafiel</v>
      </c>
      <c r="B1039" s="4" t="str">
        <f t="shared" si="1012"/>
        <v>Salida Nacional / National exit</v>
      </c>
      <c r="C1039" s="52">
        <f>(Input!C$12*Input!C$165)*C774</f>
        <v>23806.160812251979</v>
      </c>
      <c r="D1039" s="52">
        <f>(Input!D$12*Input!D$165)*D774</f>
        <v>22208.443791163001</v>
      </c>
      <c r="E1039" s="52">
        <f>(Input!E$12*Input!E$165)*E774</f>
        <v>20689.268799500649</v>
      </c>
      <c r="F1039" s="52">
        <f>(Input!F$12*Input!F$165)*F774</f>
        <v>19827.509745505493</v>
      </c>
      <c r="G1039" s="52">
        <f>(Input!G$12*Input!G$165)*G774</f>
        <v>18758.264723355598</v>
      </c>
      <c r="H1039" s="52">
        <f>(Input!H$12*Input!H$165)*H774</f>
        <v>17655.24060420871</v>
      </c>
      <c r="I1039" s="57">
        <f>(Input!I$12*Input!I$165)*I774</f>
        <v>17533.853525838225</v>
      </c>
    </row>
    <row r="1040" spans="1:9" s="5" customFormat="1" ht="15" customHeight="1" x14ac:dyDescent="0.25">
      <c r="A1040" s="46" t="str">
        <f t="shared" ref="A1040:B1040" si="1013">A775</f>
        <v>Q03B_Brihuega</v>
      </c>
      <c r="B1040" s="4" t="str">
        <f t="shared" si="1013"/>
        <v>Salida Nacional / National exit</v>
      </c>
      <c r="C1040" s="52">
        <f>(Input!C$12*Input!C$165)*C775</f>
        <v>2169.7185110131572</v>
      </c>
      <c r="D1040" s="52">
        <f>(Input!D$12*Input!D$165)*D775</f>
        <v>1992.9485902131742</v>
      </c>
      <c r="E1040" s="52">
        <f>(Input!E$12*Input!E$165)*E775</f>
        <v>1819.8191667398378</v>
      </c>
      <c r="F1040" s="52">
        <f>(Input!F$12*Input!F$165)*F775</f>
        <v>1711.1125920210516</v>
      </c>
      <c r="G1040" s="52">
        <f>(Input!G$12*Input!G$165)*G775</f>
        <v>1599.783814124323</v>
      </c>
      <c r="H1040" s="52">
        <f>(Input!H$12*Input!H$165)*H775</f>
        <v>1491.951636082872</v>
      </c>
      <c r="I1040" s="57">
        <f>(Input!I$12*Input!I$165)*I775</f>
        <v>1468.0909592050036</v>
      </c>
    </row>
    <row r="1041" spans="1:9" s="5" customFormat="1" ht="15" customHeight="1" x14ac:dyDescent="0.25">
      <c r="A1041" s="46" t="str">
        <f t="shared" ref="A1041:B1041" si="1014">A776</f>
        <v>Ribadeo</v>
      </c>
      <c r="B1041" s="4" t="str">
        <f t="shared" si="1014"/>
        <v>Salida Nacional / National exit</v>
      </c>
      <c r="C1041" s="52">
        <f>(Input!C$12*Input!C$165)*C776</f>
        <v>2394988.5858757826</v>
      </c>
      <c r="D1041" s="52">
        <f>(Input!D$12*Input!D$165)*D776</f>
        <v>2224326.2499127444</v>
      </c>
      <c r="E1041" s="52">
        <f>(Input!E$12*Input!E$165)*E776</f>
        <v>2066236.2783541011</v>
      </c>
      <c r="F1041" s="52">
        <f>(Input!F$12*Input!F$165)*F776</f>
        <v>1980036.0855548875</v>
      </c>
      <c r="G1041" s="52">
        <f>(Input!G$12*Input!G$165)*G776</f>
        <v>1884874.1174547318</v>
      </c>
      <c r="H1041" s="52">
        <f>(Input!H$12*Input!H$165)*H776</f>
        <v>1794229.8452773984</v>
      </c>
      <c r="I1041" s="57">
        <f>(Input!I$12*Input!I$165)*I776</f>
        <v>1813184.6126716626</v>
      </c>
    </row>
    <row r="1042" spans="1:9" s="5" customFormat="1" ht="15" customHeight="1" x14ac:dyDescent="0.25">
      <c r="A1042" s="46" t="str">
        <f t="shared" ref="A1042:B1042" si="1015">A777</f>
        <v>RibaRojaTuria</v>
      </c>
      <c r="B1042" s="4" t="str">
        <f t="shared" si="1015"/>
        <v>Salida Nacional / National exit</v>
      </c>
      <c r="C1042" s="52">
        <f>(Input!C$12*Input!C$165)*C777</f>
        <v>2398891.0445397114</v>
      </c>
      <c r="D1042" s="52">
        <f>(Input!D$12*Input!D$165)*D777</f>
        <v>2183303.3662502314</v>
      </c>
      <c r="E1042" s="52">
        <f>(Input!E$12*Input!E$165)*E777</f>
        <v>1974591.3710667037</v>
      </c>
      <c r="F1042" s="52">
        <f>(Input!F$12*Input!F$165)*F777</f>
        <v>1837476.4083957577</v>
      </c>
      <c r="G1042" s="52">
        <f>(Input!G$12*Input!G$165)*G777</f>
        <v>1733796.242017539</v>
      </c>
      <c r="H1042" s="52">
        <f>(Input!H$12*Input!H$165)*H777</f>
        <v>1646775.1382481565</v>
      </c>
      <c r="I1042" s="57">
        <f>(Input!I$12*Input!I$165)*I777</f>
        <v>1663338.0036639534</v>
      </c>
    </row>
    <row r="1043" spans="1:9" s="5" customFormat="1" ht="15" customHeight="1" x14ac:dyDescent="0.25">
      <c r="A1043" s="46" t="str">
        <f t="shared" ref="A1043:B1043" si="1016">A778</f>
        <v>Sant Adria del Besos</v>
      </c>
      <c r="B1043" s="4" t="str">
        <f t="shared" si="1016"/>
        <v>Salida Nacional / National exit</v>
      </c>
      <c r="C1043" s="52">
        <f>(Input!C$12*Input!C$165)*C778</f>
        <v>9149862.3721428793</v>
      </c>
      <c r="D1043" s="52">
        <f>(Input!D$12*Input!D$165)*D778</f>
        <v>8159614.7074494716</v>
      </c>
      <c r="E1043" s="52">
        <f>(Input!E$12*Input!E$165)*E778</f>
        <v>7242227.1540417932</v>
      </c>
      <c r="F1043" s="52">
        <f>(Input!F$12*Input!F$165)*F778</f>
        <v>6556625.6196324285</v>
      </c>
      <c r="G1043" s="52">
        <f>(Input!G$12*Input!G$165)*G778</f>
        <v>5716257.1561693242</v>
      </c>
      <c r="H1043" s="52">
        <f>(Input!H$12*Input!H$165)*H778</f>
        <v>4635812.4160917373</v>
      </c>
      <c r="I1043" s="57">
        <f>(Input!I$12*Input!I$165)*I778</f>
        <v>2716737.4798665154</v>
      </c>
    </row>
    <row r="1044" spans="1:9" s="5" customFormat="1" ht="15" customHeight="1" x14ac:dyDescent="0.25">
      <c r="A1044" s="46" t="str">
        <f t="shared" ref="A1044:B1044" si="1017">A779</f>
        <v>Sto.Tome</v>
      </c>
      <c r="B1044" s="4" t="str">
        <f t="shared" si="1017"/>
        <v>Salida Nacional / National exit</v>
      </c>
      <c r="C1044" s="52">
        <f>(Input!C$12*Input!C$165)*C779</f>
        <v>672424.64640006935</v>
      </c>
      <c r="D1044" s="52">
        <f>(Input!D$12*Input!D$165)*D779</f>
        <v>626224.78949698503</v>
      </c>
      <c r="E1044" s="52">
        <f>(Input!E$12*Input!E$165)*E779</f>
        <v>582013.79848783312</v>
      </c>
      <c r="F1044" s="52">
        <f>(Input!F$12*Input!F$165)*F779</f>
        <v>556404.61334921501</v>
      </c>
      <c r="G1044" s="52">
        <f>(Input!G$12*Input!G$165)*G779</f>
        <v>525973.81689474278</v>
      </c>
      <c r="H1044" s="52">
        <f>(Input!H$12*Input!H$165)*H779</f>
        <v>494833.47891780408</v>
      </c>
      <c r="I1044" s="57">
        <f>(Input!I$12*Input!I$165)*I779</f>
        <v>491044.83034644654</v>
      </c>
    </row>
    <row r="1045" spans="1:9" s="5" customFormat="1" ht="15" customHeight="1" x14ac:dyDescent="0.25">
      <c r="A1045" s="46" t="str">
        <f t="shared" ref="A1045:B1045" si="1018">A780</f>
        <v>Torrejón de Velasco</v>
      </c>
      <c r="B1045" s="4" t="str">
        <f t="shared" si="1018"/>
        <v>Salida Nacional / National exit</v>
      </c>
      <c r="C1045" s="52">
        <f>(Input!C$12*Input!C$165)*C780</f>
        <v>2277895.8191811782</v>
      </c>
      <c r="D1045" s="52">
        <f>(Input!D$12*Input!D$165)*D780</f>
        <v>2099879.0916540809</v>
      </c>
      <c r="E1045" s="52">
        <f>(Input!E$12*Input!E$165)*E780</f>
        <v>1926783.7351958333</v>
      </c>
      <c r="F1045" s="52">
        <f>(Input!F$12*Input!F$165)*F780</f>
        <v>1819408.4599535309</v>
      </c>
      <c r="G1045" s="52">
        <f>(Input!G$12*Input!G$165)*G780</f>
        <v>1707882.9259553598</v>
      </c>
      <c r="H1045" s="52">
        <f>(Input!H$12*Input!H$165)*H780</f>
        <v>1598694.6151921111</v>
      </c>
      <c r="I1045" s="57">
        <f>(Input!I$12*Input!I$165)*I780</f>
        <v>1578743.6244117564</v>
      </c>
    </row>
    <row r="1046" spans="1:9" s="5" customFormat="1" ht="15" customHeight="1" x14ac:dyDescent="0.25">
      <c r="A1046" s="46" t="str">
        <f t="shared" ref="A1046:B1046" si="1019">A781</f>
        <v>Totana15.31.3A</v>
      </c>
      <c r="B1046" s="4" t="str">
        <f t="shared" si="1019"/>
        <v>Salida Nacional / National exit</v>
      </c>
      <c r="C1046" s="52">
        <f>(Input!C$12*Input!C$165)*C781</f>
        <v>1127459.3838622898</v>
      </c>
      <c r="D1046" s="52">
        <f>(Input!D$12*Input!D$165)*D781</f>
        <v>1029983.1936668223</v>
      </c>
      <c r="E1046" s="52">
        <f>(Input!E$12*Input!E$165)*E781</f>
        <v>933627.82285336312</v>
      </c>
      <c r="F1046" s="52">
        <f>(Input!F$12*Input!F$165)*F781</f>
        <v>868190.95026922156</v>
      </c>
      <c r="G1046" s="52">
        <f>(Input!G$12*Input!G$165)*G781</f>
        <v>822517.33444439643</v>
      </c>
      <c r="H1046" s="52">
        <f>(Input!H$12*Input!H$165)*H781</f>
        <v>783931.22708881157</v>
      </c>
      <c r="I1046" s="57">
        <f>(Input!I$12*Input!I$165)*I781</f>
        <v>790984.97419950471</v>
      </c>
    </row>
    <row r="1047" spans="1:9" s="5" customFormat="1" ht="15" customHeight="1" x14ac:dyDescent="0.25">
      <c r="A1047" s="46" t="str">
        <f t="shared" ref="A1047:B1047" si="1020">A782</f>
        <v>ValvulaSansoain</v>
      </c>
      <c r="B1047" s="4" t="str">
        <f t="shared" si="1020"/>
        <v>Salida Nacional / National exit</v>
      </c>
      <c r="C1047" s="52">
        <f>(Input!C$12*Input!C$165)*C782</f>
        <v>44316.680069210641</v>
      </c>
      <c r="D1047" s="52">
        <f>(Input!D$12*Input!D$165)*D782</f>
        <v>41650.715578668875</v>
      </c>
      <c r="E1047" s="52">
        <f>(Input!E$12*Input!E$165)*E782</f>
        <v>39160.600979553325</v>
      </c>
      <c r="F1047" s="52">
        <f>(Input!F$12*Input!F$165)*F782</f>
        <v>37855.919813752305</v>
      </c>
      <c r="G1047" s="52">
        <f>(Input!G$12*Input!G$165)*G782</f>
        <v>36106.217888182044</v>
      </c>
      <c r="H1047" s="52">
        <f>(Input!H$12*Input!H$165)*H782</f>
        <v>34255.704455816311</v>
      </c>
      <c r="I1047" s="57">
        <f>(Input!I$12*Input!I$165)*I782</f>
        <v>34318.117362510056</v>
      </c>
    </row>
    <row r="1048" spans="1:9" s="5" customFormat="1" ht="15" customHeight="1" x14ac:dyDescent="0.25">
      <c r="A1048" s="46" t="str">
        <f t="shared" ref="A1048:B1048" si="1021">A783</f>
        <v>Villamayor</v>
      </c>
      <c r="B1048" s="4" t="str">
        <f t="shared" si="1021"/>
        <v>Salida Nacional / National exit</v>
      </c>
      <c r="C1048" s="52">
        <f>(Input!C$12*Input!C$165)*C783</f>
        <v>664151.46092306019</v>
      </c>
      <c r="D1048" s="52">
        <f>(Input!D$12*Input!D$165)*D783</f>
        <v>622030.07657244918</v>
      </c>
      <c r="E1048" s="52">
        <f>(Input!E$12*Input!E$165)*E783</f>
        <v>582420.57035962725</v>
      </c>
      <c r="F1048" s="52">
        <f>(Input!F$12*Input!F$165)*F783</f>
        <v>560953.31698176684</v>
      </c>
      <c r="G1048" s="52">
        <f>(Input!G$12*Input!G$165)*G783</f>
        <v>532124.16998918692</v>
      </c>
      <c r="H1048" s="52">
        <f>(Input!H$12*Input!H$165)*H783</f>
        <v>501837.49859530752</v>
      </c>
      <c r="I1048" s="57">
        <f>(Input!I$12*Input!I$165)*I783</f>
        <v>499523.75483971648</v>
      </c>
    </row>
    <row r="1049" spans="1:9" s="5" customFormat="1" ht="15" customHeight="1" x14ac:dyDescent="0.25">
      <c r="A1049" s="46" t="str">
        <f t="shared" ref="A1049:B1049" si="1022">A784</f>
        <v>Villareal Norte</v>
      </c>
      <c r="B1049" s="4" t="str">
        <f t="shared" si="1022"/>
        <v>Salida Nacional / National exit</v>
      </c>
      <c r="C1049" s="52">
        <f>(Input!C$12*Input!C$165)*C784</f>
        <v>0</v>
      </c>
      <c r="D1049" s="52">
        <f>(Input!D$12*Input!D$165)*D784</f>
        <v>0</v>
      </c>
      <c r="E1049" s="52">
        <f>(Input!E$12*Input!E$165)*E784</f>
        <v>0</v>
      </c>
      <c r="F1049" s="52">
        <f>(Input!F$12*Input!F$165)*F784</f>
        <v>0</v>
      </c>
      <c r="G1049" s="52">
        <f>(Input!G$12*Input!G$165)*G784</f>
        <v>0</v>
      </c>
      <c r="H1049" s="52">
        <f>(Input!H$12*Input!H$165)*H784</f>
        <v>0</v>
      </c>
      <c r="I1049" s="57">
        <f>(Input!I$12*Input!I$165)*I784</f>
        <v>0</v>
      </c>
    </row>
    <row r="1050" spans="1:9" s="5" customFormat="1" ht="15" customHeight="1" x14ac:dyDescent="0.25">
      <c r="A1050" s="46" t="str">
        <f t="shared" ref="A1050:B1050" si="1023">A785</f>
        <v>Villareal2</v>
      </c>
      <c r="B1050" s="4" t="str">
        <f t="shared" si="1023"/>
        <v>Salida Nacional / National exit</v>
      </c>
      <c r="C1050" s="52">
        <f>(Input!C$12*Input!C$165)*C785</f>
        <v>3895999.363892707</v>
      </c>
      <c r="D1050" s="52">
        <f>(Input!D$12*Input!D$165)*D785</f>
        <v>3476548.8490852104</v>
      </c>
      <c r="E1050" s="52">
        <f>(Input!E$12*Input!E$165)*E785</f>
        <v>3081654.6433292348</v>
      </c>
      <c r="F1050" s="52">
        <f>(Input!F$12*Input!F$165)*F785</f>
        <v>2794063.7949454775</v>
      </c>
      <c r="G1050" s="52">
        <f>(Input!G$12*Input!G$165)*G785</f>
        <v>2488759.1781303566</v>
      </c>
      <c r="H1050" s="52">
        <f>(Input!H$12*Input!H$165)*H785</f>
        <v>2121422.2741203839</v>
      </c>
      <c r="I1050" s="57">
        <f>(Input!I$12*Input!I$165)*I785</f>
        <v>1540127.7976220464</v>
      </c>
    </row>
    <row r="1051" spans="1:9" s="5" customFormat="1" ht="15" customHeight="1" x14ac:dyDescent="0.25">
      <c r="A1051" s="46" t="str">
        <f t="shared" ref="A1051:B1051" si="1024">A786</f>
        <v>Zarza del Tajo</v>
      </c>
      <c r="B1051" s="4" t="str">
        <f t="shared" si="1024"/>
        <v>Salida Nacional / National exit</v>
      </c>
      <c r="C1051" s="52">
        <f>(Input!C$12*Input!C$165)*C786</f>
        <v>409391.48000935127</v>
      </c>
      <c r="D1051" s="52">
        <f>(Input!D$12*Input!D$165)*D786</f>
        <v>377045.76006100723</v>
      </c>
      <c r="E1051" s="52">
        <f>(Input!E$12*Input!E$165)*E786</f>
        <v>345650.44521131541</v>
      </c>
      <c r="F1051" s="52">
        <f>(Input!F$12*Input!F$165)*F786</f>
        <v>326305.58568984171</v>
      </c>
      <c r="G1051" s="52">
        <f>(Input!G$12*Input!G$165)*G786</f>
        <v>307654.71252171107</v>
      </c>
      <c r="H1051" s="52">
        <f>(Input!H$12*Input!H$165)*H786</f>
        <v>289922.3920186758</v>
      </c>
      <c r="I1051" s="57">
        <f>(Input!I$12*Input!I$165)*I786</f>
        <v>288642.40595023916</v>
      </c>
    </row>
    <row r="1052" spans="1:9" s="5" customFormat="1" ht="15" customHeight="1" x14ac:dyDescent="0.25">
      <c r="A1052" s="46" t="str">
        <f t="shared" ref="A1052:B1052" si="1025">A787</f>
        <v>PR Barcelona</v>
      </c>
      <c r="B1052" s="4" t="str">
        <f t="shared" si="1025"/>
        <v>Planta GNL / LNG Plant</v>
      </c>
      <c r="C1052" s="52">
        <f>(Input!C$12*Input!C$165)*C787</f>
        <v>0</v>
      </c>
      <c r="D1052" s="52">
        <f>(Input!D$12*Input!D$165)*D787</f>
        <v>0</v>
      </c>
      <c r="E1052" s="52">
        <f>(Input!E$12*Input!E$165)*E787</f>
        <v>0</v>
      </c>
      <c r="F1052" s="52">
        <f>(Input!F$12*Input!F$165)*F787</f>
        <v>0</v>
      </c>
      <c r="G1052" s="52">
        <f>(Input!G$12*Input!G$165)*G787</f>
        <v>0</v>
      </c>
      <c r="H1052" s="52">
        <f>(Input!H$12*Input!H$165)*H787</f>
        <v>0</v>
      </c>
      <c r="I1052" s="57">
        <f>(Input!I$12*Input!I$165)*I787</f>
        <v>0</v>
      </c>
    </row>
    <row r="1053" spans="1:9" s="5" customFormat="1" ht="15" customHeight="1" x14ac:dyDescent="0.25">
      <c r="A1053" s="46" t="str">
        <f t="shared" ref="A1053:B1053" si="1026">A788</f>
        <v>PR Cartagena</v>
      </c>
      <c r="B1053" s="4" t="str">
        <f t="shared" si="1026"/>
        <v>Planta GNL / LNG Plant</v>
      </c>
      <c r="C1053" s="52">
        <f>(Input!C$12*Input!C$165)*C788</f>
        <v>0</v>
      </c>
      <c r="D1053" s="52">
        <f>(Input!D$12*Input!D$165)*D788</f>
        <v>0</v>
      </c>
      <c r="E1053" s="52">
        <f>(Input!E$12*Input!E$165)*E788</f>
        <v>0</v>
      </c>
      <c r="F1053" s="52">
        <f>(Input!F$12*Input!F$165)*F788</f>
        <v>0</v>
      </c>
      <c r="G1053" s="52">
        <f>(Input!G$12*Input!G$165)*G788</f>
        <v>0</v>
      </c>
      <c r="H1053" s="52">
        <f>(Input!H$12*Input!H$165)*H788</f>
        <v>0</v>
      </c>
      <c r="I1053" s="57">
        <f>(Input!I$12*Input!I$165)*I788</f>
        <v>0</v>
      </c>
    </row>
    <row r="1054" spans="1:9" s="5" customFormat="1" ht="15" customHeight="1" x14ac:dyDescent="0.25">
      <c r="A1054" s="46" t="str">
        <f t="shared" ref="A1054:B1054" si="1027">A789</f>
        <v>PR Huelva</v>
      </c>
      <c r="B1054" s="4" t="str">
        <f t="shared" si="1027"/>
        <v>Planta GNL / LNG Plant</v>
      </c>
      <c r="C1054" s="52">
        <f>(Input!C$12*Input!C$165)*C789</f>
        <v>0</v>
      </c>
      <c r="D1054" s="52">
        <f>(Input!D$12*Input!D$165)*D789</f>
        <v>0</v>
      </c>
      <c r="E1054" s="52">
        <f>(Input!E$12*Input!E$165)*E789</f>
        <v>0</v>
      </c>
      <c r="F1054" s="52">
        <f>(Input!F$12*Input!F$165)*F789</f>
        <v>0</v>
      </c>
      <c r="G1054" s="52">
        <f>(Input!G$12*Input!G$165)*G789</f>
        <v>0</v>
      </c>
      <c r="H1054" s="52">
        <f>(Input!H$12*Input!H$165)*H789</f>
        <v>0</v>
      </c>
      <c r="I1054" s="57">
        <f>(Input!I$12*Input!I$165)*I789</f>
        <v>0</v>
      </c>
    </row>
    <row r="1055" spans="1:9" s="5" customFormat="1" ht="15" customHeight="1" x14ac:dyDescent="0.25">
      <c r="A1055" s="46" t="str">
        <f t="shared" ref="A1055:B1055" si="1028">A790</f>
        <v>PR Bilbao</v>
      </c>
      <c r="B1055" s="4" t="str">
        <f t="shared" si="1028"/>
        <v>Planta GNL / LNG Plant</v>
      </c>
      <c r="C1055" s="52">
        <f>(Input!C$12*Input!C$165)*C790</f>
        <v>0</v>
      </c>
      <c r="D1055" s="52">
        <f>(Input!D$12*Input!D$165)*D790</f>
        <v>0</v>
      </c>
      <c r="E1055" s="52">
        <f>(Input!E$12*Input!E$165)*E790</f>
        <v>0</v>
      </c>
      <c r="F1055" s="52">
        <f>(Input!F$12*Input!F$165)*F790</f>
        <v>0</v>
      </c>
      <c r="G1055" s="52">
        <f>(Input!G$12*Input!G$165)*G790</f>
        <v>0</v>
      </c>
      <c r="H1055" s="52">
        <f>(Input!H$12*Input!H$165)*H790</f>
        <v>0</v>
      </c>
      <c r="I1055" s="57">
        <f>(Input!I$12*Input!I$165)*I790</f>
        <v>0</v>
      </c>
    </row>
    <row r="1056" spans="1:9" s="5" customFormat="1" ht="15" customHeight="1" x14ac:dyDescent="0.25">
      <c r="A1056" s="46" t="str">
        <f t="shared" ref="A1056:B1056" si="1029">A791</f>
        <v>PR Sagunto</v>
      </c>
      <c r="B1056" s="4" t="str">
        <f t="shared" si="1029"/>
        <v>Planta GNL / LNG Plant</v>
      </c>
      <c r="C1056" s="52">
        <f>(Input!C$12*Input!C$165)*C791</f>
        <v>0</v>
      </c>
      <c r="D1056" s="52">
        <f>(Input!D$12*Input!D$165)*D791</f>
        <v>0</v>
      </c>
      <c r="E1056" s="52">
        <f>(Input!E$12*Input!E$165)*E791</f>
        <v>0</v>
      </c>
      <c r="F1056" s="52">
        <f>(Input!F$12*Input!F$165)*F791</f>
        <v>0</v>
      </c>
      <c r="G1056" s="52">
        <f>(Input!G$12*Input!G$165)*G791</f>
        <v>0</v>
      </c>
      <c r="H1056" s="52">
        <f>(Input!H$12*Input!H$165)*H791</f>
        <v>0</v>
      </c>
      <c r="I1056" s="57">
        <f>(Input!I$12*Input!I$165)*I791</f>
        <v>0</v>
      </c>
    </row>
    <row r="1057" spans="1:9" s="5" customFormat="1" ht="15" customHeight="1" x14ac:dyDescent="0.25">
      <c r="A1057" s="46" t="str">
        <f t="shared" ref="A1057:B1057" si="1030">A792</f>
        <v>PR Mugardos</v>
      </c>
      <c r="B1057" s="4" t="str">
        <f t="shared" si="1030"/>
        <v>Planta GNL / LNG Plant</v>
      </c>
      <c r="C1057" s="52">
        <f>(Input!C$12*Input!C$165)*C792</f>
        <v>0</v>
      </c>
      <c r="D1057" s="52">
        <f>(Input!D$12*Input!D$165)*D792</f>
        <v>0</v>
      </c>
      <c r="E1057" s="52">
        <f>(Input!E$12*Input!E$165)*E792</f>
        <v>0</v>
      </c>
      <c r="F1057" s="52">
        <f>(Input!F$12*Input!F$165)*F792</f>
        <v>0</v>
      </c>
      <c r="G1057" s="52">
        <f>(Input!G$12*Input!G$165)*G792</f>
        <v>0</v>
      </c>
      <c r="H1057" s="52">
        <f>(Input!H$12*Input!H$165)*H792</f>
        <v>0</v>
      </c>
      <c r="I1057" s="57">
        <f>(Input!I$12*Input!I$165)*I792</f>
        <v>0</v>
      </c>
    </row>
    <row r="1058" spans="1:9" s="5" customFormat="1" ht="15" customHeight="1" x14ac:dyDescent="0.25">
      <c r="A1058" s="46" t="str">
        <f t="shared" ref="A1058:B1058" si="1031">A793</f>
        <v>Irún</v>
      </c>
      <c r="B1058" s="4" t="str">
        <f t="shared" si="1031"/>
        <v>VIP Pirineos</v>
      </c>
      <c r="C1058" s="52">
        <f>(Input!C$12*Input!C$165)*C793</f>
        <v>5735434.6882083416</v>
      </c>
      <c r="D1058" s="52">
        <f>(Input!D$12*Input!D$165)*D793</f>
        <v>5261129.892376381</v>
      </c>
      <c r="E1058" s="52">
        <f>(Input!E$12*Input!E$165)*E793</f>
        <v>4926417.1064256346</v>
      </c>
      <c r="F1058" s="52">
        <f>(Input!F$12*Input!F$165)*F793</f>
        <v>4779300.7152246526</v>
      </c>
      <c r="G1058" s="52">
        <f>(Input!G$12*Input!G$165)*G793</f>
        <v>4567914.2671078444</v>
      </c>
      <c r="H1058" s="52">
        <f>(Input!H$12*Input!H$165)*H793</f>
        <v>4336507.0720325429</v>
      </c>
      <c r="I1058" s="57">
        <f>(Input!I$12*Input!I$165)*I793</f>
        <v>4369567.2062312849</v>
      </c>
    </row>
    <row r="1059" spans="1:9" s="5" customFormat="1" ht="15" customHeight="1" x14ac:dyDescent="0.25">
      <c r="A1059" s="46" t="str">
        <f t="shared" ref="A1059:B1059" si="1032">A794</f>
        <v>Larrau</v>
      </c>
      <c r="B1059" s="4" t="str">
        <f t="shared" si="1032"/>
        <v>VIP Pirineos</v>
      </c>
      <c r="C1059" s="52">
        <f>(Input!C$12*Input!C$165)*C794</f>
        <v>15497185.487625487</v>
      </c>
      <c r="D1059" s="52">
        <f>(Input!D$12*Input!D$165)*D794</f>
        <v>14115629.95605796</v>
      </c>
      <c r="E1059" s="52">
        <f>(Input!E$12*Input!E$165)*E794</f>
        <v>13110369.743246485</v>
      </c>
      <c r="F1059" s="52">
        <f>(Input!F$12*Input!F$165)*F794</f>
        <v>12628920.490175599</v>
      </c>
      <c r="G1059" s="52">
        <f>(Input!G$12*Input!G$165)*G794</f>
        <v>12063979.554067897</v>
      </c>
      <c r="H1059" s="52">
        <f>(Input!H$12*Input!H$165)*H794</f>
        <v>11486669.235261861</v>
      </c>
      <c r="I1059" s="57">
        <f>(Input!I$12*Input!I$165)*I794</f>
        <v>11647224.117385237</v>
      </c>
    </row>
    <row r="1060" spans="1:9" s="5" customFormat="1" ht="15" customHeight="1" x14ac:dyDescent="0.25">
      <c r="A1060" s="46" t="str">
        <f t="shared" ref="A1060:B1060" si="1033">A795</f>
        <v>Badajoz</v>
      </c>
      <c r="B1060" s="4" t="str">
        <f t="shared" si="1033"/>
        <v>VIP Ibérico</v>
      </c>
      <c r="C1060" s="52">
        <f>(Input!C$12*Input!C$165)*C795</f>
        <v>1678628.9187132418</v>
      </c>
      <c r="D1060" s="52">
        <f>(Input!D$12*Input!D$165)*D795</f>
        <v>3536456.5907689785</v>
      </c>
      <c r="E1060" s="52">
        <f>(Input!E$12*Input!E$165)*E795</f>
        <v>3008724.4800801971</v>
      </c>
      <c r="F1060" s="52">
        <f>(Input!F$12*Input!F$165)*F795</f>
        <v>1983378.8116054214</v>
      </c>
      <c r="G1060" s="52">
        <f>(Input!G$12*Input!G$165)*G795</f>
        <v>1943483.526187236</v>
      </c>
      <c r="H1060" s="52">
        <f>(Input!H$12*Input!H$165)*H795</f>
        <v>2199654.5691716135</v>
      </c>
      <c r="I1060" s="57">
        <f>(Input!I$12*Input!I$165)*I795</f>
        <v>2398256.5703018969</v>
      </c>
    </row>
    <row r="1061" spans="1:9" s="5" customFormat="1" ht="15" customHeight="1" x14ac:dyDescent="0.25">
      <c r="A1061" s="46" t="str">
        <f t="shared" ref="A1061:B1061" si="1034">A796</f>
        <v>Tuy</v>
      </c>
      <c r="B1061" s="4" t="str">
        <f t="shared" si="1034"/>
        <v>VIP Ibérico</v>
      </c>
      <c r="C1061" s="52">
        <f>(Input!C$12*Input!C$165)*C796</f>
        <v>187559.05314958471</v>
      </c>
      <c r="D1061" s="52">
        <f>(Input!D$12*Input!D$165)*D796</f>
        <v>395775.08743206941</v>
      </c>
      <c r="E1061" s="52">
        <f>(Input!E$12*Input!E$165)*E796</f>
        <v>337638.53432950255</v>
      </c>
      <c r="F1061" s="52">
        <f>(Input!F$12*Input!F$165)*F796</f>
        <v>223376.787834908</v>
      </c>
      <c r="G1061" s="52">
        <f>(Input!G$12*Input!G$165)*G796</f>
        <v>219227.65419507853</v>
      </c>
      <c r="H1061" s="52">
        <f>(Input!H$12*Input!H$165)*H796</f>
        <v>248592.3853797277</v>
      </c>
      <c r="I1061" s="57">
        <f>(Input!I$12*Input!I$165)*I796</f>
        <v>272149.37388943508</v>
      </c>
    </row>
    <row r="1062" spans="1:9" s="5" customFormat="1" ht="15" customHeight="1" x14ac:dyDescent="0.25">
      <c r="A1062" s="46" t="str">
        <f t="shared" ref="A1062:B1062" si="1035">A797</f>
        <v>AASS Serrablo</v>
      </c>
      <c r="B1062" s="4" t="str">
        <f t="shared" si="1035"/>
        <v>AA.SS / Storage facilities</v>
      </c>
      <c r="C1062" s="52">
        <f>(Input!C$12*Input!C$165)*C797</f>
        <v>1951030.6501759922</v>
      </c>
      <c r="D1062" s="52">
        <f>(Input!D$12*Input!D$165)*D797</f>
        <v>2146043.538455016</v>
      </c>
      <c r="E1062" s="52">
        <f>(Input!E$12*Input!E$165)*E797</f>
        <v>2153085.4591066348</v>
      </c>
      <c r="F1062" s="52">
        <f>(Input!F$12*Input!F$165)*F797</f>
        <v>2107187.5062495335</v>
      </c>
      <c r="G1062" s="52">
        <f>(Input!G$12*Input!G$165)*G797</f>
        <v>2203611.463501812</v>
      </c>
      <c r="H1062" s="52">
        <f>(Input!H$12*Input!H$165)*H797</f>
        <v>2160375.5616002325</v>
      </c>
      <c r="I1062" s="57">
        <f>(Input!I$12*Input!I$165)*I797</f>
        <v>2192324.8146992754</v>
      </c>
    </row>
    <row r="1063" spans="1:9" s="5" customFormat="1" ht="15" customHeight="1" x14ac:dyDescent="0.25">
      <c r="A1063" s="46" t="str">
        <f t="shared" ref="A1063:B1063" si="1036">A798</f>
        <v>AASS Gaviota</v>
      </c>
      <c r="B1063" s="4" t="str">
        <f t="shared" si="1036"/>
        <v>AA.SS / Storage facilities</v>
      </c>
      <c r="C1063" s="52">
        <f>(Input!C$12*Input!C$165)*C798</f>
        <v>3943903.7288687173</v>
      </c>
      <c r="D1063" s="52">
        <f>(Input!D$12*Input!D$165)*D798</f>
        <v>4404506.3324111551</v>
      </c>
      <c r="E1063" s="52">
        <f>(Input!E$12*Input!E$165)*E798</f>
        <v>4503149.0950652221</v>
      </c>
      <c r="F1063" s="52">
        <f>(Input!F$12*Input!F$165)*F798</f>
        <v>4486947.2327807415</v>
      </c>
      <c r="G1063" s="52">
        <f>(Input!G$12*Input!G$165)*G798</f>
        <v>4707115.0176925333</v>
      </c>
      <c r="H1063" s="52">
        <f>(Input!H$12*Input!H$165)*H798</f>
        <v>4601726.2752461806</v>
      </c>
      <c r="I1063" s="57">
        <f>(Input!I$12*Input!I$165)*I798</f>
        <v>4642626.5898568742</v>
      </c>
    </row>
    <row r="1064" spans="1:9" s="5" customFormat="1" ht="15" customHeight="1" x14ac:dyDescent="0.25">
      <c r="A1064" s="46" t="str">
        <f t="shared" ref="A1064:B1064" si="1037">A799</f>
        <v>AASS Yela</v>
      </c>
      <c r="B1064" s="4" t="str">
        <f t="shared" si="1037"/>
        <v>AA.SS / Storage facilities</v>
      </c>
      <c r="C1064" s="52">
        <f>(Input!C$12*Input!C$165)*C799</f>
        <v>436295.66281671915</v>
      </c>
      <c r="D1064" s="52">
        <f>(Input!D$12*Input!D$165)*D799</f>
        <v>481206.63330790051</v>
      </c>
      <c r="E1064" s="52">
        <f>(Input!E$12*Input!E$165)*E799</f>
        <v>483218.76576049463</v>
      </c>
      <c r="F1064" s="52">
        <f>(Input!F$12*Input!F$165)*F799</f>
        <v>472802.12375421653</v>
      </c>
      <c r="G1064" s="52">
        <f>(Input!G$12*Input!G$165)*G799</f>
        <v>493282.84194411169</v>
      </c>
      <c r="H1064" s="52">
        <f>(Input!H$12*Input!H$165)*H799</f>
        <v>481057.2842164801</v>
      </c>
      <c r="I1064" s="57">
        <f>(Input!I$12*Input!I$165)*I799</f>
        <v>482828.90135032794</v>
      </c>
    </row>
    <row r="1065" spans="1:9" s="5" customFormat="1" ht="15" customHeight="1" thickBot="1" x14ac:dyDescent="0.3">
      <c r="A1065" s="46" t="str">
        <f t="shared" ref="A1065:B1065" si="1038">A800</f>
        <v>Marismas</v>
      </c>
      <c r="B1065" s="4" t="str">
        <f t="shared" si="1038"/>
        <v>AA.SS / Storage facilities</v>
      </c>
      <c r="C1065" s="52">
        <f>(Input!C$12*Input!C$165)*C800</f>
        <v>622190.88234466466</v>
      </c>
      <c r="D1065" s="52">
        <f>(Input!D$12*Input!D$165)*D800</f>
        <v>684740.90919184394</v>
      </c>
      <c r="E1065" s="52">
        <f>(Input!E$12*Input!E$165)*E800</f>
        <v>687285.36561652855</v>
      </c>
      <c r="F1065" s="52">
        <f>(Input!F$12*Input!F$165)*F800</f>
        <v>672032.73622759909</v>
      </c>
      <c r="G1065" s="52">
        <f>(Input!G$12*Input!G$165)*G800</f>
        <v>702164.70059315127</v>
      </c>
      <c r="H1065" s="52">
        <f>(Input!H$12*Input!H$165)*H800</f>
        <v>686958.16846693156</v>
      </c>
      <c r="I1065" s="57">
        <f>(Input!I$12*Input!I$165)*I800</f>
        <v>693922.4678362339</v>
      </c>
    </row>
    <row r="1066" spans="1:9" ht="18.75" customHeight="1" thickBot="1" x14ac:dyDescent="0.3">
      <c r="A1066" s="33" t="s">
        <v>7</v>
      </c>
      <c r="B1066" s="34"/>
      <c r="C1066" s="66">
        <f t="shared" ref="C1066:I1066" si="1039">SUM(C807:C1065)</f>
        <v>287117989.0290044</v>
      </c>
      <c r="D1066" s="66">
        <f t="shared" si="1039"/>
        <v>266264628.20840898</v>
      </c>
      <c r="E1066" s="66">
        <f t="shared" si="1039"/>
        <v>243853046.54614094</v>
      </c>
      <c r="F1066" s="66">
        <f t="shared" si="1039"/>
        <v>228436963.61771998</v>
      </c>
      <c r="G1066" s="66">
        <f t="shared" si="1039"/>
        <v>212877781.77913839</v>
      </c>
      <c r="H1066" s="66">
        <f t="shared" si="1039"/>
        <v>195135992.28888196</v>
      </c>
      <c r="I1066" s="67">
        <f t="shared" si="1039"/>
        <v>178387565.79222807</v>
      </c>
    </row>
    <row r="1067" spans="1:9" x14ac:dyDescent="0.25">
      <c r="C1067" s="132">
        <f>C1066-(Input!C$12*Input!C$165)</f>
        <v>0</v>
      </c>
      <c r="D1067" s="132">
        <f>D1066-(Input!D$12*Input!D$165)</f>
        <v>0</v>
      </c>
      <c r="E1067" s="132">
        <f>E1066-(Input!E$12*Input!E$165)</f>
        <v>0</v>
      </c>
      <c r="F1067" s="132">
        <f>F1066-(Input!F$12*Input!F$165)</f>
        <v>0</v>
      </c>
      <c r="G1067" s="132">
        <f>G1066-(Input!G$12*Input!G$165)</f>
        <v>0</v>
      </c>
      <c r="H1067" s="132">
        <f>H1066-(Input!H$12*Input!H$165)</f>
        <v>0</v>
      </c>
      <c r="I1067" s="132">
        <f>I1066-(Input!I$12*Input!I$165)</f>
        <v>0</v>
      </c>
    </row>
    <row r="1068" spans="1:9" ht="27.75" customHeight="1" x14ac:dyDescent="0.25">
      <c r="A1068" s="96" t="s">
        <v>439</v>
      </c>
      <c r="B1068" s="23"/>
      <c r="C1068" s="24"/>
      <c r="D1068" s="24"/>
      <c r="E1068" s="24"/>
      <c r="F1068" s="24"/>
      <c r="G1068" s="24"/>
      <c r="H1068" s="24"/>
      <c r="I1068" s="24"/>
    </row>
    <row r="1069" spans="1:9" ht="5.0999999999999996" customHeight="1" thickBot="1" x14ac:dyDescent="0.3"/>
    <row r="1070" spans="1:9" ht="15" customHeight="1" x14ac:dyDescent="0.25">
      <c r="A1070" s="194" t="s">
        <v>40</v>
      </c>
      <c r="B1070" s="196" t="s">
        <v>417</v>
      </c>
      <c r="C1070" s="27" t="s">
        <v>13</v>
      </c>
      <c r="D1070" s="28"/>
      <c r="E1070" s="28"/>
      <c r="F1070" s="28"/>
      <c r="G1070" s="28"/>
      <c r="H1070" s="28"/>
      <c r="I1070" s="29"/>
    </row>
    <row r="1071" spans="1:9" ht="33" customHeight="1" x14ac:dyDescent="0.25">
      <c r="A1071" s="195"/>
      <c r="B1071" s="197"/>
      <c r="C1071" s="25">
        <v>2020</v>
      </c>
      <c r="D1071" s="26" t="s">
        <v>61</v>
      </c>
      <c r="E1071" s="26" t="s">
        <v>62</v>
      </c>
      <c r="F1071" s="26" t="s">
        <v>63</v>
      </c>
      <c r="G1071" s="26" t="s">
        <v>64</v>
      </c>
      <c r="H1071" s="26" t="s">
        <v>65</v>
      </c>
      <c r="I1071" s="30" t="s">
        <v>66</v>
      </c>
    </row>
    <row r="1072" spans="1:9" s="5" customFormat="1" ht="15" customHeight="1" x14ac:dyDescent="0.25">
      <c r="A1072" s="54" t="str">
        <f>A807</f>
        <v>01.1A</v>
      </c>
      <c r="B1072" s="4" t="str">
        <f t="shared" ref="B1072:B1135" si="1040">B807</f>
        <v>Salida Nacional / National exit</v>
      </c>
      <c r="C1072" s="68">
        <f>IF(C12=0,"",C807/C12)</f>
        <v>235.19219403605635</v>
      </c>
      <c r="D1072" s="68">
        <f t="shared" ref="D1072:I1072" si="1041">IF(D12=0,"",D807/D12)</f>
        <v>217.95996311976464</v>
      </c>
      <c r="E1072" s="68">
        <f t="shared" si="1041"/>
        <v>201.91965510950877</v>
      </c>
      <c r="F1072" s="68">
        <f t="shared" si="1041"/>
        <v>192.97457459796294</v>
      </c>
      <c r="G1072" s="68">
        <f t="shared" si="1041"/>
        <v>183.38476733646431</v>
      </c>
      <c r="H1072" s="68">
        <f t="shared" si="1041"/>
        <v>174.33864893325003</v>
      </c>
      <c r="I1072" s="69">
        <f t="shared" si="1041"/>
        <v>175.99791744788661</v>
      </c>
    </row>
    <row r="1073" spans="1:9" s="5" customFormat="1" ht="15" customHeight="1" x14ac:dyDescent="0.25">
      <c r="A1073" s="46" t="str">
        <f t="shared" ref="A1073" si="1042">A808</f>
        <v>03A_As pontes</v>
      </c>
      <c r="B1073" s="4" t="str">
        <f t="shared" si="1040"/>
        <v>Salida Nacional / National exit</v>
      </c>
      <c r="C1073" s="68">
        <f t="shared" ref="C1073:I1073" si="1043">IF(C13=0,"",C808/C13)</f>
        <v>230.63381095644471</v>
      </c>
      <c r="D1073" s="68">
        <f t="shared" si="1043"/>
        <v>213.77346496285256</v>
      </c>
      <c r="E1073" s="68">
        <f t="shared" si="1043"/>
        <v>198.08189075346465</v>
      </c>
      <c r="F1073" s="68">
        <f t="shared" si="1043"/>
        <v>189.34578927334346</v>
      </c>
      <c r="G1073" s="68">
        <f t="shared" si="1043"/>
        <v>179.94141254477228</v>
      </c>
      <c r="H1073" s="68">
        <f t="shared" si="1043"/>
        <v>171.05765855910082</v>
      </c>
      <c r="I1073" s="69">
        <f t="shared" si="1043"/>
        <v>172.67071487325492</v>
      </c>
    </row>
    <row r="1074" spans="1:9" s="5" customFormat="1" ht="15" customHeight="1" x14ac:dyDescent="0.25">
      <c r="A1074" s="46" t="str">
        <f t="shared" ref="A1074" si="1044">A809</f>
        <v>1.01_Foret</v>
      </c>
      <c r="B1074" s="4" t="str">
        <f t="shared" si="1040"/>
        <v>Salida Nacional / National exit</v>
      </c>
      <c r="C1074" s="68">
        <f t="shared" ref="C1074:I1074" si="1045">IF(C14=0,"",C809/C14)</f>
        <v>148.685528952987</v>
      </c>
      <c r="D1074" s="68">
        <f t="shared" si="1045"/>
        <v>135.91759493983335</v>
      </c>
      <c r="E1074" s="68">
        <f t="shared" si="1045"/>
        <v>124.03063059768787</v>
      </c>
      <c r="F1074" s="68">
        <f>IF(F14=0,"",F809/F14)</f>
        <v>116.93150036119724</v>
      </c>
      <c r="G1074" s="68">
        <f t="shared" si="1045"/>
        <v>111.08761965638274</v>
      </c>
      <c r="H1074" s="68">
        <f t="shared" si="1045"/>
        <v>106.35974109956547</v>
      </c>
      <c r="I1074" s="69">
        <f t="shared" si="1045"/>
        <v>108.94724950516409</v>
      </c>
    </row>
    <row r="1075" spans="1:9" s="5" customFormat="1" ht="15" customHeight="1" x14ac:dyDescent="0.25">
      <c r="A1075" s="46" t="str">
        <f t="shared" ref="A1075" si="1046">A810</f>
        <v>10_Bonastre</v>
      </c>
      <c r="B1075" s="4" t="str">
        <f t="shared" si="1040"/>
        <v>Salida Nacional / National exit</v>
      </c>
      <c r="C1075" s="68">
        <f t="shared" ref="C1075:I1075" si="1047">IF(C15=0,"",C810/C15)</f>
        <v>137.41450994507841</v>
      </c>
      <c r="D1075" s="68">
        <f t="shared" si="1047"/>
        <v>125.62628480533175</v>
      </c>
      <c r="E1075" s="68">
        <f t="shared" si="1047"/>
        <v>114.60062420750222</v>
      </c>
      <c r="F1075" s="68">
        <f t="shared" si="1047"/>
        <v>108.00081010258242</v>
      </c>
      <c r="G1075" s="68">
        <f t="shared" si="1047"/>
        <v>102.560297591926</v>
      </c>
      <c r="H1075" s="68">
        <f t="shared" si="1047"/>
        <v>98.12923829203244</v>
      </c>
      <c r="I1075" s="69">
        <f t="shared" si="1047"/>
        <v>100.38225185608322</v>
      </c>
    </row>
    <row r="1076" spans="1:9" s="5" customFormat="1" ht="15" customHeight="1" x14ac:dyDescent="0.25">
      <c r="A1076" s="46" t="str">
        <f t="shared" ref="A1076" si="1048">A811</f>
        <v>11_Constanti</v>
      </c>
      <c r="B1076" s="4" t="str">
        <f t="shared" si="1040"/>
        <v>Salida Nacional / National exit</v>
      </c>
      <c r="C1076" s="68">
        <f t="shared" ref="C1076:I1076" si="1049">IF(C16=0,"",C811/C16)</f>
        <v>134.37695993314122</v>
      </c>
      <c r="D1076" s="68">
        <f t="shared" si="1049"/>
        <v>122.85276723784563</v>
      </c>
      <c r="E1076" s="68">
        <f t="shared" si="1049"/>
        <v>112.05922879303465</v>
      </c>
      <c r="F1076" s="68">
        <f t="shared" si="1049"/>
        <v>105.59398084582861</v>
      </c>
      <c r="G1076" s="68">
        <f t="shared" si="1049"/>
        <v>100.26217643531119</v>
      </c>
      <c r="H1076" s="68">
        <f t="shared" si="1049"/>
        <v>95.911110198758109</v>
      </c>
      <c r="I1076" s="69">
        <f t="shared" si="1049"/>
        <v>98.073977094683926</v>
      </c>
    </row>
    <row r="1077" spans="1:9" s="5" customFormat="1" ht="15" customHeight="1" x14ac:dyDescent="0.25">
      <c r="A1077" s="46" t="str">
        <f t="shared" ref="A1077" si="1050">A812</f>
        <v>12_Reus</v>
      </c>
      <c r="B1077" s="4" t="str">
        <f t="shared" si="1040"/>
        <v>Salida Nacional / National exit</v>
      </c>
      <c r="C1077" s="68">
        <f t="shared" ref="C1077:I1077" si="1051">IF(C17=0,"",C812/C17)</f>
        <v>133.3101011109718</v>
      </c>
      <c r="D1077" s="68">
        <f t="shared" si="1051"/>
        <v>121.87864280411252</v>
      </c>
      <c r="E1077" s="68">
        <f t="shared" si="1051"/>
        <v>111.16663110480218</v>
      </c>
      <c r="F1077" s="68">
        <f t="shared" si="1051"/>
        <v>104.74864594897683</v>
      </c>
      <c r="G1077" s="68">
        <f t="shared" si="1051"/>
        <v>99.455022373414764</v>
      </c>
      <c r="H1077" s="68">
        <f t="shared" si="1051"/>
        <v>95.132051577266523</v>
      </c>
      <c r="I1077" s="69">
        <f t="shared" si="1051"/>
        <v>97.263256848593429</v>
      </c>
    </row>
    <row r="1078" spans="1:9" s="5" customFormat="1" ht="15" customHeight="1" x14ac:dyDescent="0.25">
      <c r="A1078" s="46" t="str">
        <f t="shared" ref="A1078" si="1052">A813</f>
        <v>13_Montroig</v>
      </c>
      <c r="B1078" s="4" t="str">
        <f t="shared" si="1040"/>
        <v>Salida Nacional / National exit</v>
      </c>
      <c r="C1078" s="68">
        <f t="shared" ref="C1078:I1078" si="1053">IF(C18=0,"",C813/C18)</f>
        <v>130.59756135383026</v>
      </c>
      <c r="D1078" s="68">
        <f t="shared" si="1053"/>
        <v>119.40188468017347</v>
      </c>
      <c r="E1078" s="68">
        <f t="shared" si="1053"/>
        <v>108.89715864401326</v>
      </c>
      <c r="F1078" s="68">
        <f t="shared" si="1053"/>
        <v>102.59934140355712</v>
      </c>
      <c r="G1078" s="68">
        <f t="shared" si="1053"/>
        <v>97.40279443328275</v>
      </c>
      <c r="H1078" s="68">
        <f t="shared" si="1053"/>
        <v>93.151257642748931</v>
      </c>
      <c r="I1078" s="69">
        <f t="shared" si="1053"/>
        <v>95.201961713996113</v>
      </c>
    </row>
    <row r="1079" spans="1:9" s="5" customFormat="1" ht="15" customHeight="1" x14ac:dyDescent="0.25">
      <c r="A1079" s="46" t="str">
        <f t="shared" ref="A1079" si="1054">A814</f>
        <v>14 Vandellos</v>
      </c>
      <c r="B1079" s="4" t="str">
        <f t="shared" si="1040"/>
        <v>Salida Nacional / National exit</v>
      </c>
      <c r="C1079" s="68">
        <f t="shared" ref="C1079:I1079" si="1055">IF(C19=0,"",C814/C19)</f>
        <v>128.86973415143376</v>
      </c>
      <c r="D1079" s="68">
        <f t="shared" si="1055"/>
        <v>117.82424510861266</v>
      </c>
      <c r="E1079" s="68">
        <f t="shared" si="1055"/>
        <v>107.45155540722493</v>
      </c>
      <c r="F1079" s="68">
        <f t="shared" si="1055"/>
        <v>101.23028244321073</v>
      </c>
      <c r="G1079" s="68">
        <f t="shared" si="1055"/>
        <v>96.095571100926932</v>
      </c>
      <c r="H1079" s="68">
        <f t="shared" si="1055"/>
        <v>91.889536175481624</v>
      </c>
      <c r="I1079" s="69">
        <f t="shared" si="1055"/>
        <v>93.888962781409845</v>
      </c>
    </row>
    <row r="1080" spans="1:9" s="5" customFormat="1" ht="15" customHeight="1" x14ac:dyDescent="0.25">
      <c r="A1080" s="46" t="str">
        <f t="shared" ref="A1080" si="1056">A815</f>
        <v>15.02_Tortosa</v>
      </c>
      <c r="B1080" s="4" t="str">
        <f t="shared" si="1040"/>
        <v>Salida Nacional / National exit</v>
      </c>
      <c r="C1080" s="68">
        <f t="shared" ref="C1080:I1080" si="1057">IF(C20=0,"",C815/C20)</f>
        <v>125.8417744480834</v>
      </c>
      <c r="D1080" s="68">
        <f t="shared" si="1057"/>
        <v>114.85977745161692</v>
      </c>
      <c r="E1080" s="68">
        <f t="shared" si="1057"/>
        <v>104.499550876814</v>
      </c>
      <c r="F1080" s="68">
        <f t="shared" si="1057"/>
        <v>98.193887234146075</v>
      </c>
      <c r="G1080" s="68">
        <f t="shared" si="1057"/>
        <v>93.148681983253994</v>
      </c>
      <c r="H1080" s="68">
        <f t="shared" si="1057"/>
        <v>89.056034272455349</v>
      </c>
      <c r="I1080" s="69">
        <f t="shared" si="1057"/>
        <v>90.957168488126172</v>
      </c>
    </row>
    <row r="1081" spans="1:9" s="5" customFormat="1" ht="15" customHeight="1" x14ac:dyDescent="0.25">
      <c r="A1081" s="46" t="str">
        <f t="shared" ref="A1081" si="1058">A816</f>
        <v>15.04_La Jana</v>
      </c>
      <c r="B1081" s="4" t="str">
        <f t="shared" si="1040"/>
        <v>Salida Nacional / National exit</v>
      </c>
      <c r="C1081" s="68">
        <f t="shared" ref="C1081:I1081" si="1059">IF(C21=0,"",C816/C21)</f>
        <v>125.47331422799732</v>
      </c>
      <c r="D1081" s="68">
        <f t="shared" si="1059"/>
        <v>114.32163216286405</v>
      </c>
      <c r="E1081" s="68">
        <f t="shared" si="1059"/>
        <v>103.76842154660798</v>
      </c>
      <c r="F1081" s="68">
        <f t="shared" si="1059"/>
        <v>97.258320835423405</v>
      </c>
      <c r="G1081" s="68">
        <f t="shared" si="1059"/>
        <v>92.207232465951066</v>
      </c>
      <c r="H1081" s="68">
        <f t="shared" si="1059"/>
        <v>88.158235797513427</v>
      </c>
      <c r="I1081" s="69">
        <f t="shared" si="1059"/>
        <v>90.039831436491625</v>
      </c>
    </row>
    <row r="1082" spans="1:9" s="5" customFormat="1" ht="15" customHeight="1" x14ac:dyDescent="0.25">
      <c r="A1082" s="46" t="str">
        <f t="shared" ref="A1082" si="1060">A817</f>
        <v>15.06A_Cabanes</v>
      </c>
      <c r="B1082" s="4" t="str">
        <f t="shared" si="1040"/>
        <v>Salida Nacional / National exit</v>
      </c>
      <c r="C1082" s="68" t="str">
        <f t="shared" ref="C1082:I1082" si="1061">IF(C22=0,"",C817/C22)</f>
        <v/>
      </c>
      <c r="D1082" s="68" t="str">
        <f t="shared" si="1061"/>
        <v/>
      </c>
      <c r="E1082" s="68" t="str">
        <f t="shared" si="1061"/>
        <v/>
      </c>
      <c r="F1082" s="68" t="str">
        <f t="shared" si="1061"/>
        <v/>
      </c>
      <c r="G1082" s="68" t="str">
        <f t="shared" si="1061"/>
        <v/>
      </c>
      <c r="H1082" s="68" t="str">
        <f t="shared" si="1061"/>
        <v/>
      </c>
      <c r="I1082" s="69" t="str">
        <f t="shared" si="1061"/>
        <v/>
      </c>
    </row>
    <row r="1083" spans="1:9" s="5" customFormat="1" ht="15" customHeight="1" x14ac:dyDescent="0.25">
      <c r="A1083" s="46" t="str">
        <f t="shared" ref="A1083" si="1062">A818</f>
        <v>15.07_Villafames</v>
      </c>
      <c r="B1083" s="4" t="str">
        <f t="shared" si="1040"/>
        <v>Salida Nacional / National exit</v>
      </c>
      <c r="C1083" s="68">
        <f t="shared" ref="C1083:I1083" si="1063">IF(C23=0,"",C818/C23)</f>
        <v>125.17830108660046</v>
      </c>
      <c r="D1083" s="68">
        <f t="shared" si="1063"/>
        <v>113.90156427645476</v>
      </c>
      <c r="E1083" s="68">
        <f t="shared" si="1063"/>
        <v>103.20379163416848</v>
      </c>
      <c r="F1083" s="68">
        <f t="shared" si="1063"/>
        <v>96.541412569628534</v>
      </c>
      <c r="G1083" s="68">
        <f t="shared" si="1063"/>
        <v>91.485920405710942</v>
      </c>
      <c r="H1083" s="68">
        <f t="shared" si="1063"/>
        <v>87.469466622112776</v>
      </c>
      <c r="I1083" s="69">
        <f t="shared" si="1063"/>
        <v>89.33471627001461</v>
      </c>
    </row>
    <row r="1084" spans="1:9" s="5" customFormat="1" ht="15" customHeight="1" x14ac:dyDescent="0.25">
      <c r="A1084" s="46" t="str">
        <f t="shared" ref="A1084" si="1064">A819</f>
        <v>15.08_Borriol</v>
      </c>
      <c r="B1084" s="4" t="str">
        <f t="shared" si="1040"/>
        <v>Salida Nacional / National exit</v>
      </c>
      <c r="C1084" s="68" t="str">
        <f t="shared" ref="C1084:I1084" si="1065">IF(C24=0,"",C819/C24)</f>
        <v/>
      </c>
      <c r="D1084" s="68" t="str">
        <f t="shared" si="1065"/>
        <v/>
      </c>
      <c r="E1084" s="68" t="str">
        <f t="shared" si="1065"/>
        <v/>
      </c>
      <c r="F1084" s="68" t="str">
        <f t="shared" si="1065"/>
        <v/>
      </c>
      <c r="G1084" s="68" t="str">
        <f t="shared" si="1065"/>
        <v/>
      </c>
      <c r="H1084" s="68" t="str">
        <f t="shared" si="1065"/>
        <v/>
      </c>
      <c r="I1084" s="69" t="str">
        <f t="shared" si="1065"/>
        <v/>
      </c>
    </row>
    <row r="1085" spans="1:9" s="5" customFormat="1" ht="15" customHeight="1" x14ac:dyDescent="0.25">
      <c r="A1085" s="46" t="str">
        <f t="shared" ref="A1085" si="1066">A820</f>
        <v>15.09_Villarreal</v>
      </c>
      <c r="B1085" s="4" t="str">
        <f t="shared" si="1040"/>
        <v>Salida Nacional / National exit</v>
      </c>
      <c r="C1085" s="68">
        <f t="shared" ref="C1085:I1085" si="1067">IF(C25=0,"",C820/C25)</f>
        <v>124.90683781780719</v>
      </c>
      <c r="D1085" s="68">
        <f t="shared" si="1067"/>
        <v>113.52870699760051</v>
      </c>
      <c r="E1085" s="68">
        <f t="shared" si="1067"/>
        <v>102.71051105214495</v>
      </c>
      <c r="F1085" s="68">
        <f t="shared" si="1067"/>
        <v>95.922448383390901</v>
      </c>
      <c r="G1085" s="68">
        <f t="shared" si="1067"/>
        <v>90.863292064084831</v>
      </c>
      <c r="H1085" s="68">
        <f t="shared" si="1067"/>
        <v>86.873736713447059</v>
      </c>
      <c r="I1085" s="69">
        <f t="shared" si="1067"/>
        <v>88.723056467421287</v>
      </c>
    </row>
    <row r="1086" spans="1:9" s="5" customFormat="1" ht="15" customHeight="1" x14ac:dyDescent="0.25">
      <c r="A1086" s="46" t="str">
        <f t="shared" ref="A1086" si="1068">A821</f>
        <v>15.09X.3_Moncofar</v>
      </c>
      <c r="B1086" s="4" t="str">
        <f t="shared" si="1040"/>
        <v>Salida Nacional / National exit</v>
      </c>
      <c r="C1086" s="68">
        <f t="shared" ref="C1086:I1086" si="1069">IF(C26=0,"",C821/C26)</f>
        <v>124.74460847905789</v>
      </c>
      <c r="D1086" s="68">
        <f t="shared" si="1069"/>
        <v>113.30588351925184</v>
      </c>
      <c r="E1086" s="68">
        <f t="shared" si="1069"/>
        <v>102.41572132609726</v>
      </c>
      <c r="F1086" s="68">
        <f t="shared" si="1069"/>
        <v>95.552548797751768</v>
      </c>
      <c r="G1086" s="68">
        <f t="shared" si="1069"/>
        <v>90.491202740186111</v>
      </c>
      <c r="H1086" s="68">
        <f t="shared" si="1069"/>
        <v>86.517722179378922</v>
      </c>
      <c r="I1086" s="69">
        <f t="shared" si="1069"/>
        <v>88.357522059192178</v>
      </c>
    </row>
    <row r="1087" spans="1:9" s="5" customFormat="1" ht="15" customHeight="1" x14ac:dyDescent="0.25">
      <c r="A1087" s="46" t="str">
        <f t="shared" ref="A1087" si="1070">A822</f>
        <v>15.09X_Nules I</v>
      </c>
      <c r="B1087" s="4" t="str">
        <f t="shared" si="1040"/>
        <v>Salida Nacional / National exit</v>
      </c>
      <c r="C1087" s="68">
        <f t="shared" ref="C1087:I1087" si="1071">IF(C27=0,"",C822/C27)</f>
        <v>124.75937095928938</v>
      </c>
      <c r="D1087" s="68">
        <f t="shared" si="1071"/>
        <v>113.32615992066971</v>
      </c>
      <c r="E1087" s="68">
        <f t="shared" si="1071"/>
        <v>102.44254648322834</v>
      </c>
      <c r="F1087" s="68">
        <f t="shared" si="1071"/>
        <v>95.58620877172892</v>
      </c>
      <c r="G1087" s="68">
        <f t="shared" si="1071"/>
        <v>90.525061975086246</v>
      </c>
      <c r="H1087" s="68">
        <f t="shared" si="1071"/>
        <v>86.550118647008162</v>
      </c>
      <c r="I1087" s="69">
        <f t="shared" si="1071"/>
        <v>88.390784812508031</v>
      </c>
    </row>
    <row r="1088" spans="1:9" s="5" customFormat="1" ht="15" customHeight="1" x14ac:dyDescent="0.25">
      <c r="A1088" s="46" t="str">
        <f t="shared" ref="A1088" si="1072">A823</f>
        <v>15.10_Chilches</v>
      </c>
      <c r="B1088" s="4" t="str">
        <f t="shared" si="1040"/>
        <v>Salida Nacional / National exit</v>
      </c>
      <c r="C1088" s="68">
        <f t="shared" ref="C1088:I1088" si="1073">IF(C28=0,"",C823/C28)</f>
        <v>124.67741918779032</v>
      </c>
      <c r="D1088" s="68">
        <f t="shared" si="1073"/>
        <v>113.21359841408255</v>
      </c>
      <c r="E1088" s="68">
        <f t="shared" si="1073"/>
        <v>102.29363050751408</v>
      </c>
      <c r="F1088" s="68">
        <f t="shared" si="1073"/>
        <v>95.399350299928514</v>
      </c>
      <c r="G1088" s="68">
        <f t="shared" si="1073"/>
        <v>90.337097335123588</v>
      </c>
      <c r="H1088" s="68">
        <f t="shared" si="1073"/>
        <v>86.370274347751121</v>
      </c>
      <c r="I1088" s="69">
        <f t="shared" si="1073"/>
        <v>88.206131453694042</v>
      </c>
    </row>
    <row r="1089" spans="1:9" s="5" customFormat="1" ht="15" customHeight="1" x14ac:dyDescent="0.25">
      <c r="A1089" s="46" t="str">
        <f t="shared" ref="A1089" si="1074">A824</f>
        <v>15.11_Sagunto</v>
      </c>
      <c r="B1089" s="4" t="str">
        <f t="shared" si="1040"/>
        <v>Salida Nacional / National exit</v>
      </c>
      <c r="C1089" s="68">
        <f t="shared" ref="C1089:I1089" si="1075">IF(C29=0,"",C824/C29)</f>
        <v>124.45852808538557</v>
      </c>
      <c r="D1089" s="68">
        <f t="shared" si="1075"/>
        <v>112.9240589115028</v>
      </c>
      <c r="E1089" s="68">
        <f t="shared" si="1075"/>
        <v>101.91936705887555</v>
      </c>
      <c r="F1089" s="68">
        <f t="shared" si="1075"/>
        <v>94.935638914991415</v>
      </c>
      <c r="G1089" s="68">
        <f t="shared" si="1075"/>
        <v>89.871397295111564</v>
      </c>
      <c r="H1089" s="68">
        <f t="shared" si="1075"/>
        <v>85.924125012619768</v>
      </c>
      <c r="I1089" s="69">
        <f t="shared" si="1075"/>
        <v>87.746918402717625</v>
      </c>
    </row>
    <row r="1090" spans="1:9" s="5" customFormat="1" ht="15" customHeight="1" x14ac:dyDescent="0.25">
      <c r="A1090" s="46" t="str">
        <f t="shared" ref="A1090" si="1076">A825</f>
        <v>15.12_Puzol</v>
      </c>
      <c r="B1090" s="4" t="str">
        <f t="shared" si="1040"/>
        <v>Salida Nacional / National exit</v>
      </c>
      <c r="C1090" s="68" t="str">
        <f t="shared" ref="C1090:I1090" si="1077">IF(C30=0,"",C825/C30)</f>
        <v/>
      </c>
      <c r="D1090" s="68" t="str">
        <f t="shared" si="1077"/>
        <v/>
      </c>
      <c r="E1090" s="68" t="str">
        <f t="shared" si="1077"/>
        <v/>
      </c>
      <c r="F1090" s="68" t="str">
        <f t="shared" si="1077"/>
        <v/>
      </c>
      <c r="G1090" s="68" t="str">
        <f t="shared" si="1077"/>
        <v/>
      </c>
      <c r="H1090" s="68" t="str">
        <f t="shared" si="1077"/>
        <v/>
      </c>
      <c r="I1090" s="69" t="str">
        <f t="shared" si="1077"/>
        <v/>
      </c>
    </row>
    <row r="1091" spans="1:9" s="5" customFormat="1" ht="15" customHeight="1" x14ac:dyDescent="0.25">
      <c r="A1091" s="46" t="str">
        <f t="shared" ref="A1091" si="1078">A826</f>
        <v>15.14_Paterna</v>
      </c>
      <c r="B1091" s="4" t="str">
        <f t="shared" si="1040"/>
        <v>Salida Nacional / National exit</v>
      </c>
      <c r="C1091" s="68" t="str">
        <f t="shared" ref="C1091:I1091" si="1079">IF(C31=0,"",C826/C31)</f>
        <v/>
      </c>
      <c r="D1091" s="68" t="str">
        <f t="shared" si="1079"/>
        <v/>
      </c>
      <c r="E1091" s="68" t="str">
        <f t="shared" si="1079"/>
        <v/>
      </c>
      <c r="F1091" s="68" t="str">
        <f t="shared" si="1079"/>
        <v/>
      </c>
      <c r="G1091" s="68" t="str">
        <f t="shared" si="1079"/>
        <v/>
      </c>
      <c r="H1091" s="68" t="str">
        <f t="shared" si="1079"/>
        <v/>
      </c>
      <c r="I1091" s="69" t="str">
        <f t="shared" si="1079"/>
        <v/>
      </c>
    </row>
    <row r="1092" spans="1:9" s="5" customFormat="1" ht="15" customHeight="1" x14ac:dyDescent="0.25">
      <c r="A1092" s="46" t="str">
        <f t="shared" ref="A1092" si="1080">A827</f>
        <v>15.16_Llombay</v>
      </c>
      <c r="B1092" s="4" t="str">
        <f t="shared" si="1040"/>
        <v>Salida Nacional / National exit</v>
      </c>
      <c r="C1092" s="68">
        <f t="shared" ref="C1092:I1092" si="1081">IF(C32=0,"",C827/C32)</f>
        <v>125.27343570416349</v>
      </c>
      <c r="D1092" s="68">
        <f t="shared" si="1081"/>
        <v>113.46961848080595</v>
      </c>
      <c r="E1092" s="68">
        <f t="shared" si="1081"/>
        <v>102.12791697549318</v>
      </c>
      <c r="F1092" s="68">
        <f t="shared" si="1081"/>
        <v>94.816353216877744</v>
      </c>
      <c r="G1092" s="68">
        <f t="shared" si="1081"/>
        <v>89.65052226973647</v>
      </c>
      <c r="H1092" s="68">
        <f t="shared" si="1081"/>
        <v>85.630877032659356</v>
      </c>
      <c r="I1092" s="69">
        <f t="shared" si="1081"/>
        <v>87.270210787310774</v>
      </c>
    </row>
    <row r="1093" spans="1:9" s="5" customFormat="1" ht="15" customHeight="1" x14ac:dyDescent="0.25">
      <c r="A1093" s="46" t="str">
        <f t="shared" ref="A1093" si="1082">A828</f>
        <v>15.17_Carlet</v>
      </c>
      <c r="B1093" s="4" t="str">
        <f t="shared" si="1040"/>
        <v>Salida Nacional / National exit</v>
      </c>
      <c r="C1093" s="68">
        <f t="shared" ref="C1093:I1093" si="1083">IF(C33=0,"",C828/C33)</f>
        <v>125.34490879767135</v>
      </c>
      <c r="D1093" s="68">
        <f t="shared" si="1083"/>
        <v>113.51451949005403</v>
      </c>
      <c r="E1093" s="68">
        <f t="shared" si="1083"/>
        <v>102.13955289115195</v>
      </c>
      <c r="F1093" s="68">
        <f t="shared" si="1083"/>
        <v>94.795410748120801</v>
      </c>
      <c r="G1093" s="68">
        <f t="shared" si="1083"/>
        <v>89.619955822598399</v>
      </c>
      <c r="H1093" s="68">
        <f t="shared" si="1083"/>
        <v>85.593780815392009</v>
      </c>
      <c r="I1093" s="69">
        <f t="shared" si="1083"/>
        <v>87.215298078811557</v>
      </c>
    </row>
    <row r="1094" spans="1:9" s="5" customFormat="1" ht="15" customHeight="1" x14ac:dyDescent="0.25">
      <c r="A1094" s="46" t="str">
        <f t="shared" ref="A1094" si="1084">A829</f>
        <v>15.19_Alcudia de Crespins</v>
      </c>
      <c r="B1094" s="4" t="str">
        <f t="shared" si="1040"/>
        <v>Salida Nacional / National exit</v>
      </c>
      <c r="C1094" s="68">
        <f t="shared" ref="C1094:I1094" si="1085">IF(C34=0,"",C829/C34)</f>
        <v>125.28275800107301</v>
      </c>
      <c r="D1094" s="68">
        <f t="shared" si="1085"/>
        <v>113.34649096489778</v>
      </c>
      <c r="E1094" s="68">
        <f t="shared" si="1085"/>
        <v>101.83827925573222</v>
      </c>
      <c r="F1094" s="68">
        <f t="shared" si="1085"/>
        <v>94.355136247185513</v>
      </c>
      <c r="G1094" s="68">
        <f t="shared" si="1085"/>
        <v>89.156819419996168</v>
      </c>
      <c r="H1094" s="68">
        <f t="shared" si="1085"/>
        <v>85.128353631306325</v>
      </c>
      <c r="I1094" s="69">
        <f t="shared" si="1085"/>
        <v>86.689864271372301</v>
      </c>
    </row>
    <row r="1095" spans="1:9" s="5" customFormat="1" ht="15" customHeight="1" x14ac:dyDescent="0.25">
      <c r="A1095" s="46" t="str">
        <f t="shared" ref="A1095" si="1086">A830</f>
        <v>15.20.04_Denia</v>
      </c>
      <c r="B1095" s="4" t="str">
        <f t="shared" si="1040"/>
        <v>Salida Nacional / National exit</v>
      </c>
      <c r="C1095" s="68">
        <f t="shared" ref="C1095:I1095" si="1087">IF(C35=0,"",C830/C35)</f>
        <v>138.4348274736611</v>
      </c>
      <c r="D1095" s="68">
        <f t="shared" si="1087"/>
        <v>125.46548417800317</v>
      </c>
      <c r="E1095" s="68">
        <f t="shared" si="1087"/>
        <v>112.98111635300796</v>
      </c>
      <c r="F1095" s="68">
        <f t="shared" si="1087"/>
        <v>104.91848485144584</v>
      </c>
      <c r="G1095" s="68">
        <f t="shared" si="1087"/>
        <v>99.174835573286131</v>
      </c>
      <c r="H1095" s="68">
        <f t="shared" si="1087"/>
        <v>94.648444456248484</v>
      </c>
      <c r="I1095" s="69">
        <f t="shared" si="1087"/>
        <v>96.29100293773736</v>
      </c>
    </row>
    <row r="1096" spans="1:9" s="5" customFormat="1" ht="15" customHeight="1" x14ac:dyDescent="0.25">
      <c r="A1096" s="46" t="str">
        <f t="shared" ref="A1096" si="1088">A831</f>
        <v>15.20.05_Ibiza</v>
      </c>
      <c r="B1096" s="4" t="str">
        <f t="shared" si="1040"/>
        <v>Salida Nacional / National exit</v>
      </c>
      <c r="C1096" s="68">
        <f t="shared" ref="C1096:I1096" si="1089">IF(C36=0,"",C831/C36)</f>
        <v>163.97993126733923</v>
      </c>
      <c r="D1096" s="68">
        <f t="shared" si="1089"/>
        <v>149.0040565790153</v>
      </c>
      <c r="E1096" s="68">
        <f t="shared" si="1089"/>
        <v>134.62371266070087</v>
      </c>
      <c r="F1096" s="68">
        <f t="shared" si="1089"/>
        <v>125.43554774159004</v>
      </c>
      <c r="G1096" s="68">
        <f t="shared" si="1089"/>
        <v>118.63270590889481</v>
      </c>
      <c r="H1096" s="68">
        <f t="shared" si="1089"/>
        <v>113.13920051218753</v>
      </c>
      <c r="I1096" s="69">
        <f t="shared" si="1089"/>
        <v>114.93917722551573</v>
      </c>
    </row>
    <row r="1097" spans="1:9" s="5" customFormat="1" ht="15" customHeight="1" x14ac:dyDescent="0.25">
      <c r="A1097" s="46" t="str">
        <f t="shared" ref="A1097" si="1090">A832</f>
        <v>15.20.06_Mallorca-S. Juan Dios</v>
      </c>
      <c r="B1097" s="4" t="str">
        <f t="shared" si="1040"/>
        <v>Salida Nacional / National exit</v>
      </c>
      <c r="C1097" s="68">
        <f t="shared" ref="C1097:I1097" si="1091">IF(C37=0,"",C832/C37)</f>
        <v>167.03423266690467</v>
      </c>
      <c r="D1097" s="68">
        <f t="shared" si="1091"/>
        <v>151.8184469690037</v>
      </c>
      <c r="E1097" s="68">
        <f t="shared" si="1091"/>
        <v>137.21141059008551</v>
      </c>
      <c r="F1097" s="68">
        <f t="shared" si="1091"/>
        <v>127.88867122100403</v>
      </c>
      <c r="G1097" s="68">
        <f t="shared" si="1091"/>
        <v>120.95918698638877</v>
      </c>
      <c r="H1097" s="68">
        <f t="shared" si="1091"/>
        <v>115.3500485305328</v>
      </c>
      <c r="I1097" s="69">
        <f t="shared" si="1091"/>
        <v>117.16884696131055</v>
      </c>
    </row>
    <row r="1098" spans="1:9" s="5" customFormat="1" ht="15" customHeight="1" x14ac:dyDescent="0.25">
      <c r="A1098" s="46" t="str">
        <f t="shared" ref="A1098" si="1092">A833</f>
        <v>15.20A.1_Onteniente</v>
      </c>
      <c r="B1098" s="4" t="str">
        <f t="shared" si="1040"/>
        <v>Salida Nacional / National exit</v>
      </c>
      <c r="C1098" s="68">
        <f t="shared" ref="C1098:I1098" si="1093">IF(C38=0,"",C833/C38)</f>
        <v>127.27724693823352</v>
      </c>
      <c r="D1098" s="68">
        <f t="shared" si="1093"/>
        <v>115.11074963696633</v>
      </c>
      <c r="E1098" s="68">
        <f t="shared" si="1093"/>
        <v>103.36321036429325</v>
      </c>
      <c r="F1098" s="68">
        <f t="shared" si="1093"/>
        <v>95.700752524739599</v>
      </c>
      <c r="G1098" s="68">
        <f t="shared" si="1093"/>
        <v>90.404316121189424</v>
      </c>
      <c r="H1098" s="68">
        <f t="shared" si="1093"/>
        <v>86.30018999530958</v>
      </c>
      <c r="I1098" s="69">
        <f t="shared" si="1093"/>
        <v>87.84157929493108</v>
      </c>
    </row>
    <row r="1099" spans="1:9" s="5" customFormat="1" ht="15" customHeight="1" x14ac:dyDescent="0.25">
      <c r="A1099" s="46" t="str">
        <f t="shared" ref="A1099" si="1094">A834</f>
        <v>15.21_Bañeres</v>
      </c>
      <c r="B1099" s="4" t="str">
        <f t="shared" si="1040"/>
        <v>Salida Nacional / National exit</v>
      </c>
      <c r="C1099" s="68">
        <f t="shared" ref="C1099:I1099" si="1095">IF(C39=0,"",C834/C39)</f>
        <v>129.53170910612224</v>
      </c>
      <c r="D1099" s="68">
        <f t="shared" si="1095"/>
        <v>117.10497575638679</v>
      </c>
      <c r="E1099" s="68">
        <f t="shared" si="1095"/>
        <v>105.08691826238253</v>
      </c>
      <c r="F1099" s="68">
        <f t="shared" si="1095"/>
        <v>97.221777470157818</v>
      </c>
      <c r="G1099" s="68">
        <f t="shared" si="1095"/>
        <v>91.81443287928262</v>
      </c>
      <c r="H1099" s="68">
        <f t="shared" si="1095"/>
        <v>87.624784564672467</v>
      </c>
      <c r="I1099" s="69">
        <f t="shared" si="1095"/>
        <v>89.143431809459756</v>
      </c>
    </row>
    <row r="1100" spans="1:9" s="5" customFormat="1" ht="15" customHeight="1" x14ac:dyDescent="0.25">
      <c r="A1100" s="46" t="str">
        <f t="shared" ref="A1100" si="1096">A835</f>
        <v>15.22_Ibi</v>
      </c>
      <c r="B1100" s="4" t="str">
        <f t="shared" si="1040"/>
        <v>Salida Nacional / National exit</v>
      </c>
      <c r="C1100" s="68">
        <f t="shared" ref="C1100:I1100" si="1097">IF(C40=0,"",C835/C40)</f>
        <v>131.57363990956767</v>
      </c>
      <c r="D1100" s="68">
        <f t="shared" si="1097"/>
        <v>118.91120333486667</v>
      </c>
      <c r="E1100" s="68">
        <f t="shared" si="1097"/>
        <v>106.64812975813669</v>
      </c>
      <c r="F1100" s="68">
        <f t="shared" si="1097"/>
        <v>98.599413224306261</v>
      </c>
      <c r="G1100" s="68">
        <f t="shared" si="1097"/>
        <v>93.091615919130078</v>
      </c>
      <c r="H1100" s="68">
        <f t="shared" si="1097"/>
        <v>88.824507714514311</v>
      </c>
      <c r="I1100" s="69">
        <f t="shared" si="1097"/>
        <v>90.322556830416985</v>
      </c>
    </row>
    <row r="1101" spans="1:9" s="5" customFormat="1" ht="15" customHeight="1" x14ac:dyDescent="0.25">
      <c r="A1101" s="46" t="str">
        <f t="shared" ref="A1101" si="1098">A836</f>
        <v>15.23_Tibi</v>
      </c>
      <c r="B1101" s="4" t="str">
        <f t="shared" si="1040"/>
        <v>Salida Nacional / National exit</v>
      </c>
      <c r="C1101" s="68">
        <f t="shared" ref="C1101:I1101" si="1099">IF(C41=0,"",C836/C41)</f>
        <v>132.7966998676583</v>
      </c>
      <c r="D1101" s="68">
        <f t="shared" si="1099"/>
        <v>119.99308359384024</v>
      </c>
      <c r="E1101" s="68">
        <f t="shared" si="1099"/>
        <v>107.58325217430563</v>
      </c>
      <c r="F1101" s="68">
        <f t="shared" si="1099"/>
        <v>99.424578859150429</v>
      </c>
      <c r="G1101" s="68">
        <f t="shared" si="1099"/>
        <v>93.856613162207111</v>
      </c>
      <c r="H1101" s="68">
        <f t="shared" si="1099"/>
        <v>89.543108630319097</v>
      </c>
      <c r="I1101" s="69">
        <f t="shared" si="1099"/>
        <v>91.028820037907735</v>
      </c>
    </row>
    <row r="1102" spans="1:9" s="5" customFormat="1" ht="15" customHeight="1" x14ac:dyDescent="0.25">
      <c r="A1102" s="46" t="str">
        <f t="shared" ref="A1102" si="1100">A837</f>
        <v>15.24_Alicante</v>
      </c>
      <c r="B1102" s="4" t="str">
        <f t="shared" si="1040"/>
        <v>Salida Nacional / National exit</v>
      </c>
      <c r="C1102" s="68">
        <f t="shared" ref="C1102:I1102" si="1101">IF(C42=0,"",C837/C42)</f>
        <v>134.40363344041302</v>
      </c>
      <c r="D1102" s="68">
        <f t="shared" si="1101"/>
        <v>121.41452634351479</v>
      </c>
      <c r="E1102" s="68">
        <f t="shared" si="1101"/>
        <v>108.81187518271743</v>
      </c>
      <c r="F1102" s="68">
        <f t="shared" si="1101"/>
        <v>100.50873368978081</v>
      </c>
      <c r="G1102" s="68">
        <f t="shared" si="1101"/>
        <v>94.861714952052679</v>
      </c>
      <c r="H1102" s="68">
        <f t="shared" si="1101"/>
        <v>90.48725198926094</v>
      </c>
      <c r="I1102" s="69">
        <f t="shared" si="1101"/>
        <v>91.956753334890223</v>
      </c>
    </row>
    <row r="1103" spans="1:9" s="5" customFormat="1" ht="15" customHeight="1" x14ac:dyDescent="0.25">
      <c r="A1103" s="46" t="str">
        <f t="shared" ref="A1103" si="1102">A838</f>
        <v>15.26_Elche</v>
      </c>
      <c r="B1103" s="4" t="str">
        <f t="shared" si="1040"/>
        <v>Salida Nacional / National exit</v>
      </c>
      <c r="C1103" s="68">
        <f t="shared" ref="C1103:I1103" si="1103">IF(C43=0,"",C838/C43)</f>
        <v>137.5674932060534</v>
      </c>
      <c r="D1103" s="68">
        <f t="shared" si="1103"/>
        <v>124.21317689205432</v>
      </c>
      <c r="E1103" s="68">
        <f t="shared" si="1103"/>
        <v>111.23088675193273</v>
      </c>
      <c r="F1103" s="68">
        <f t="shared" si="1103"/>
        <v>102.6433047178015</v>
      </c>
      <c r="G1103" s="68">
        <f t="shared" si="1103"/>
        <v>96.840640009803494</v>
      </c>
      <c r="H1103" s="68">
        <f t="shared" si="1103"/>
        <v>92.346157196669083</v>
      </c>
      <c r="I1103" s="69">
        <f t="shared" si="1103"/>
        <v>93.78374287154422</v>
      </c>
    </row>
    <row r="1104" spans="1:9" s="5" customFormat="1" ht="15" customHeight="1" x14ac:dyDescent="0.25">
      <c r="A1104" s="46" t="str">
        <f t="shared" ref="A1104" si="1104">A839</f>
        <v>15.28_16_Callosa Segura</v>
      </c>
      <c r="B1104" s="4" t="str">
        <f t="shared" si="1040"/>
        <v>Salida Nacional / National exit</v>
      </c>
      <c r="C1104" s="68">
        <f t="shared" ref="C1104:I1104" si="1105">IF(C44=0,"",C839/C44)</f>
        <v>139.95188526270883</v>
      </c>
      <c r="D1104" s="68">
        <f t="shared" si="1105"/>
        <v>126.32233489259593</v>
      </c>
      <c r="E1104" s="68">
        <f t="shared" si="1105"/>
        <v>113.0539359380041</v>
      </c>
      <c r="F1104" s="68">
        <f t="shared" si="1105"/>
        <v>104.2519898620843</v>
      </c>
      <c r="G1104" s="68">
        <f t="shared" si="1105"/>
        <v>98.332025070437695</v>
      </c>
      <c r="H1104" s="68">
        <f t="shared" si="1105"/>
        <v>93.747091226285377</v>
      </c>
      <c r="I1104" s="69">
        <f t="shared" si="1105"/>
        <v>95.16062416890756</v>
      </c>
    </row>
    <row r="1105" spans="1:9" s="5" customFormat="1" ht="15" customHeight="1" x14ac:dyDescent="0.25">
      <c r="A1105" s="46" t="str">
        <f t="shared" ref="A1105" si="1106">A840</f>
        <v>15.30_San Javier</v>
      </c>
      <c r="B1105" s="4" t="str">
        <f t="shared" si="1040"/>
        <v>Salida Nacional / National exit</v>
      </c>
      <c r="C1105" s="68">
        <f t="shared" ref="C1105:I1105" si="1107">IF(C45=0,"",C840/C45)</f>
        <v>143.31649260163883</v>
      </c>
      <c r="D1105" s="68">
        <f t="shared" si="1107"/>
        <v>129.29083115052126</v>
      </c>
      <c r="E1105" s="68">
        <f t="shared" si="1107"/>
        <v>115.60908531684369</v>
      </c>
      <c r="F1105" s="68">
        <f t="shared" si="1107"/>
        <v>106.49476550048901</v>
      </c>
      <c r="G1105" s="68">
        <f t="shared" si="1107"/>
        <v>100.40750688087218</v>
      </c>
      <c r="H1105" s="68">
        <f t="shared" si="1107"/>
        <v>95.694620090911187</v>
      </c>
      <c r="I1105" s="69">
        <f t="shared" si="1107"/>
        <v>97.070066840819749</v>
      </c>
    </row>
    <row r="1106" spans="1:9" s="5" customFormat="1" ht="15" customHeight="1" x14ac:dyDescent="0.25">
      <c r="A1106" s="46" t="str">
        <f t="shared" ref="A1106" si="1108">A841</f>
        <v>15.31.1A_EnergyWorks Cartagena</v>
      </c>
      <c r="B1106" s="4" t="str">
        <f t="shared" si="1040"/>
        <v>Salida Nacional / National exit</v>
      </c>
      <c r="C1106" s="68">
        <f t="shared" ref="C1106:I1106" si="1109">IF(C46=0,"",C841/C46)</f>
        <v>143.13875655248543</v>
      </c>
      <c r="D1106" s="68">
        <f t="shared" si="1109"/>
        <v>129.11875722796518</v>
      </c>
      <c r="E1106" s="68">
        <f t="shared" si="1109"/>
        <v>115.41781594624112</v>
      </c>
      <c r="F1106" s="68">
        <f t="shared" si="1109"/>
        <v>106.26157587327552</v>
      </c>
      <c r="G1106" s="68">
        <f t="shared" si="1109"/>
        <v>100.15367406584271</v>
      </c>
      <c r="H1106" s="68">
        <f t="shared" si="1109"/>
        <v>95.403436985490245</v>
      </c>
      <c r="I1106" s="69">
        <f t="shared" si="1109"/>
        <v>96.668878011900574</v>
      </c>
    </row>
    <row r="1107" spans="1:9" s="5" customFormat="1" ht="15" customHeight="1" x14ac:dyDescent="0.25">
      <c r="A1107" s="46" t="str">
        <f t="shared" ref="A1107" si="1110">A842</f>
        <v>15.31_General Electric</v>
      </c>
      <c r="B1107" s="4" t="str">
        <f t="shared" si="1040"/>
        <v>Salida Nacional / National exit</v>
      </c>
      <c r="C1107" s="68">
        <f t="shared" ref="C1107:I1107" si="1111">IF(C47=0,"",C842/C47)</f>
        <v>143.27181794307717</v>
      </c>
      <c r="D1107" s="68">
        <f t="shared" si="1111"/>
        <v>129.17005044615667</v>
      </c>
      <c r="E1107" s="68">
        <f t="shared" si="1111"/>
        <v>115.39252659945541</v>
      </c>
      <c r="F1107" s="68">
        <f t="shared" si="1111"/>
        <v>106.178291471527</v>
      </c>
      <c r="G1107" s="68">
        <f t="shared" si="1111"/>
        <v>100.07459947201899</v>
      </c>
      <c r="H1107" s="68">
        <f t="shared" si="1111"/>
        <v>95.360066043781217</v>
      </c>
      <c r="I1107" s="69">
        <f t="shared" si="1111"/>
        <v>96.692379389832055</v>
      </c>
    </row>
    <row r="1108" spans="1:9" s="5" customFormat="1" ht="15" customHeight="1" x14ac:dyDescent="0.25">
      <c r="A1108" s="46" t="str">
        <f t="shared" ref="A1108" si="1112">A843</f>
        <v>15.31A.2_Fuente Alamo</v>
      </c>
      <c r="B1108" s="4" t="str">
        <f t="shared" si="1040"/>
        <v>Salida Nacional / National exit</v>
      </c>
      <c r="C1108" s="68">
        <f t="shared" ref="C1108:I1108" si="1113">IF(C48=0,"",C843/C48)</f>
        <v>142.73644305088806</v>
      </c>
      <c r="D1108" s="68">
        <f t="shared" si="1113"/>
        <v>128.81595149858609</v>
      </c>
      <c r="E1108" s="68">
        <f t="shared" si="1113"/>
        <v>115.21404127907785</v>
      </c>
      <c r="F1108" s="68">
        <f t="shared" si="1113"/>
        <v>106.13466553119785</v>
      </c>
      <c r="G1108" s="68">
        <f t="shared" si="1113"/>
        <v>100.04059874963158</v>
      </c>
      <c r="H1108" s="68">
        <f t="shared" si="1113"/>
        <v>95.27743613046718</v>
      </c>
      <c r="I1108" s="69">
        <f t="shared" si="1113"/>
        <v>96.50286314409972</v>
      </c>
    </row>
    <row r="1109" spans="1:9" s="5" customFormat="1" ht="15" customHeight="1" x14ac:dyDescent="0.25">
      <c r="A1109" s="46" t="str">
        <f t="shared" ref="A1109" si="1114">A844</f>
        <v>15.31A.4_Lorca</v>
      </c>
      <c r="B1109" s="4" t="str">
        <f t="shared" si="1040"/>
        <v>Salida Nacional / National exit</v>
      </c>
      <c r="C1109" s="68">
        <f t="shared" ref="C1109:I1109" si="1115">IF(C49=0,"",C844/C49)</f>
        <v>142.09594766467779</v>
      </c>
      <c r="D1109" s="68">
        <f t="shared" si="1115"/>
        <v>128.33140952232912</v>
      </c>
      <c r="E1109" s="68">
        <f t="shared" si="1115"/>
        <v>114.88444423672583</v>
      </c>
      <c r="F1109" s="68">
        <f t="shared" si="1115"/>
        <v>105.9249724521604</v>
      </c>
      <c r="G1109" s="68">
        <f t="shared" si="1115"/>
        <v>99.85281584182934</v>
      </c>
      <c r="H1109" s="68">
        <f t="shared" si="1115"/>
        <v>95.069739857761363</v>
      </c>
      <c r="I1109" s="69">
        <f t="shared" si="1115"/>
        <v>96.231974852546031</v>
      </c>
    </row>
    <row r="1110" spans="1:9" s="5" customFormat="1" ht="15" customHeight="1" x14ac:dyDescent="0.25">
      <c r="A1110" s="46" t="str">
        <f t="shared" ref="A1110" si="1116">A845</f>
        <v>15.34_Escombreras</v>
      </c>
      <c r="B1110" s="4" t="str">
        <f t="shared" si="1040"/>
        <v>Salida Nacional / National exit</v>
      </c>
      <c r="C1110" s="68">
        <f t="shared" ref="C1110:I1110" si="1117">IF(C50=0,"",C845/C50)</f>
        <v>144.25536394739979</v>
      </c>
      <c r="D1110" s="68">
        <f t="shared" si="1117"/>
        <v>130.04774324267518</v>
      </c>
      <c r="E1110" s="68">
        <f t="shared" si="1117"/>
        <v>116.16792793170372</v>
      </c>
      <c r="F1110" s="68">
        <f t="shared" si="1117"/>
        <v>106.88466783913555</v>
      </c>
      <c r="G1110" s="68">
        <f t="shared" si="1117"/>
        <v>100.74094305407519</v>
      </c>
      <c r="H1110" s="68">
        <f t="shared" si="1117"/>
        <v>96.000174073940741</v>
      </c>
      <c r="I1110" s="69">
        <f t="shared" si="1117"/>
        <v>97.352267817100483</v>
      </c>
    </row>
    <row r="1111" spans="1:9" s="5" customFormat="1" ht="15" customHeight="1" x14ac:dyDescent="0.25">
      <c r="A1111" s="46" t="str">
        <f t="shared" ref="A1111" si="1118">A846</f>
        <v>15_Tivissa</v>
      </c>
      <c r="B1111" s="4" t="str">
        <f t="shared" si="1040"/>
        <v>Salida Nacional / National exit</v>
      </c>
      <c r="C1111" s="68">
        <f t="shared" ref="C1111:I1111" si="1119">IF(C51=0,"",C846/C51)</f>
        <v>126.20426279049545</v>
      </c>
      <c r="D1111" s="68">
        <f t="shared" si="1119"/>
        <v>115.39046406265754</v>
      </c>
      <c r="E1111" s="68">
        <f t="shared" si="1119"/>
        <v>105.22146317254156</v>
      </c>
      <c r="F1111" s="68">
        <f t="shared" si="1119"/>
        <v>99.118272952228025</v>
      </c>
      <c r="G1111" s="68">
        <f t="shared" si="1119"/>
        <v>94.078953727434907</v>
      </c>
      <c r="H1111" s="68">
        <f t="shared" si="1119"/>
        <v>89.943113274037785</v>
      </c>
      <c r="I1111" s="69">
        <f t="shared" si="1119"/>
        <v>91.863435548769147</v>
      </c>
    </row>
    <row r="1112" spans="1:9" s="5" customFormat="1" ht="15" customHeight="1" x14ac:dyDescent="0.25">
      <c r="A1112" s="46" t="str">
        <f t="shared" ref="A1112" si="1120">A847</f>
        <v>16A_Benisanet</v>
      </c>
      <c r="B1112" s="4" t="str">
        <f t="shared" si="1040"/>
        <v>Salida Nacional / National exit</v>
      </c>
      <c r="C1112" s="68">
        <f t="shared" ref="C1112:I1112" si="1121">IF(C52=0,"",C847/C52)</f>
        <v>126.31712715247475</v>
      </c>
      <c r="D1112" s="68">
        <f t="shared" si="1121"/>
        <v>115.5046891985446</v>
      </c>
      <c r="E1112" s="68">
        <f t="shared" si="1121"/>
        <v>105.33684927071504</v>
      </c>
      <c r="F1112" s="68">
        <f t="shared" si="1121"/>
        <v>99.237738788858891</v>
      </c>
      <c r="G1112" s="68">
        <f t="shared" si="1121"/>
        <v>94.193156658939841</v>
      </c>
      <c r="H1112" s="68">
        <f t="shared" si="1121"/>
        <v>90.048897879111919</v>
      </c>
      <c r="I1112" s="69">
        <f t="shared" si="1121"/>
        <v>91.964630038869387</v>
      </c>
    </row>
    <row r="1113" spans="1:9" s="5" customFormat="1" ht="15" customHeight="1" x14ac:dyDescent="0.25">
      <c r="A1113" s="46" t="str">
        <f t="shared" ref="A1113" si="1122">A848</f>
        <v>19_Caspe</v>
      </c>
      <c r="B1113" s="4" t="str">
        <f t="shared" si="1040"/>
        <v>Salida Nacional / National exit</v>
      </c>
      <c r="C1113" s="68">
        <f t="shared" ref="C1113:I1113" si="1123">IF(C53=0,"",C848/C53)</f>
        <v>131.14801276680373</v>
      </c>
      <c r="D1113" s="68">
        <f t="shared" si="1123"/>
        <v>120.39381944368513</v>
      </c>
      <c r="E1113" s="68">
        <f t="shared" si="1123"/>
        <v>110.2756716942329</v>
      </c>
      <c r="F1113" s="68">
        <f t="shared" si="1123"/>
        <v>104.3511845343742</v>
      </c>
      <c r="G1113" s="68">
        <f t="shared" si="1123"/>
        <v>99.081336499288923</v>
      </c>
      <c r="H1113" s="68">
        <f t="shared" si="1123"/>
        <v>94.576751648963352</v>
      </c>
      <c r="I1113" s="69">
        <f t="shared" si="1123"/>
        <v>96.296015056257815</v>
      </c>
    </row>
    <row r="1114" spans="1:9" s="5" customFormat="1" ht="15" customHeight="1" x14ac:dyDescent="0.25">
      <c r="A1114" s="46" t="str">
        <f t="shared" ref="A1114" si="1124">A849</f>
        <v>20_Andorra</v>
      </c>
      <c r="B1114" s="4" t="str">
        <f t="shared" si="1040"/>
        <v>Salida Nacional / National exit</v>
      </c>
      <c r="C1114" s="68">
        <f t="shared" ref="C1114:I1114" si="1125">IF(C54=0,"",C849/C54)</f>
        <v>130.83247606974143</v>
      </c>
      <c r="D1114" s="68">
        <f t="shared" si="1125"/>
        <v>120.22110454852722</v>
      </c>
      <c r="E1114" s="68">
        <f t="shared" si="1125"/>
        <v>110.24164101179086</v>
      </c>
      <c r="F1114" s="68">
        <f t="shared" si="1125"/>
        <v>104.43747224462852</v>
      </c>
      <c r="G1114" s="68">
        <f t="shared" si="1125"/>
        <v>99.176333882424061</v>
      </c>
      <c r="H1114" s="68">
        <f t="shared" si="1125"/>
        <v>94.638291668297597</v>
      </c>
      <c r="I1114" s="69">
        <f t="shared" si="1125"/>
        <v>96.299843986277622</v>
      </c>
    </row>
    <row r="1115" spans="1:9" s="5" customFormat="1" ht="15" customHeight="1" x14ac:dyDescent="0.25">
      <c r="A1115" s="46" t="str">
        <f t="shared" ref="A1115" si="1126">A850</f>
        <v>21.1_Azaila</v>
      </c>
      <c r="B1115" s="4" t="str">
        <f t="shared" si="1040"/>
        <v>Salida Nacional / National exit</v>
      </c>
      <c r="C1115" s="68">
        <f t="shared" ref="C1115:I1115" si="1127">IF(C55=0,"",C850/C55)</f>
        <v>130.22409985036549</v>
      </c>
      <c r="D1115" s="68">
        <f t="shared" si="1127"/>
        <v>119.80702875371287</v>
      </c>
      <c r="E1115" s="68">
        <f t="shared" si="1127"/>
        <v>110.01648462451971</v>
      </c>
      <c r="F1115" s="68">
        <f t="shared" si="1127"/>
        <v>104.37146748339946</v>
      </c>
      <c r="G1115" s="68">
        <f t="shared" si="1127"/>
        <v>99.130441533117974</v>
      </c>
      <c r="H1115" s="68">
        <f t="shared" si="1127"/>
        <v>94.559402513279025</v>
      </c>
      <c r="I1115" s="69">
        <f t="shared" si="1127"/>
        <v>96.148687626855363</v>
      </c>
    </row>
    <row r="1116" spans="1:9" s="5" customFormat="1" ht="15" customHeight="1" x14ac:dyDescent="0.25">
      <c r="A1116" s="46" t="str">
        <f t="shared" ref="A1116" si="1128">A851</f>
        <v>22_Epysa</v>
      </c>
      <c r="B1116" s="4" t="str">
        <f t="shared" si="1040"/>
        <v>Salida Nacional / National exit</v>
      </c>
      <c r="C1116" s="68">
        <f t="shared" ref="C1116:I1116" si="1129">IF(C56=0,"",C851/C56)</f>
        <v>129.75125633319502</v>
      </c>
      <c r="D1116" s="68">
        <f t="shared" si="1129"/>
        <v>119.48519984429879</v>
      </c>
      <c r="E1116" s="68">
        <f t="shared" si="1129"/>
        <v>109.84148807685732</v>
      </c>
      <c r="F1116" s="68">
        <f t="shared" si="1129"/>
        <v>104.32016711619973</v>
      </c>
      <c r="G1116" s="68">
        <f t="shared" si="1129"/>
        <v>99.094772979407267</v>
      </c>
      <c r="H1116" s="68">
        <f t="shared" si="1129"/>
        <v>94.498088108906245</v>
      </c>
      <c r="I1116" s="69">
        <f t="shared" si="1129"/>
        <v>96.031205545282162</v>
      </c>
    </row>
    <row r="1117" spans="1:9" s="5" customFormat="1" ht="15" customHeight="1" x14ac:dyDescent="0.25">
      <c r="A1117" s="46" t="str">
        <f t="shared" ref="A1117" si="1130">A852</f>
        <v>23_Mediana Zaragoza</v>
      </c>
      <c r="B1117" s="4" t="str">
        <f t="shared" si="1040"/>
        <v>Salida Nacional / National exit</v>
      </c>
      <c r="C1117" s="68">
        <f t="shared" ref="C1117:I1117" si="1131">IF(C57=0,"",C852/C57)</f>
        <v>129.36960779678748</v>
      </c>
      <c r="D1117" s="68">
        <f t="shared" si="1131"/>
        <v>119.22544047826908</v>
      </c>
      <c r="E1117" s="68">
        <f t="shared" si="1131"/>
        <v>109.70024224421614</v>
      </c>
      <c r="F1117" s="68">
        <f t="shared" si="1131"/>
        <v>104.27876079603682</v>
      </c>
      <c r="G1117" s="68">
        <f t="shared" si="1131"/>
        <v>99.065983642501664</v>
      </c>
      <c r="H1117" s="68">
        <f t="shared" si="1131"/>
        <v>94.448599109184755</v>
      </c>
      <c r="I1117" s="69">
        <f t="shared" si="1131"/>
        <v>95.936381649303186</v>
      </c>
    </row>
    <row r="1118" spans="1:9" s="5" customFormat="1" ht="15" customHeight="1" x14ac:dyDescent="0.25">
      <c r="A1118" s="46" t="str">
        <f t="shared" ref="A1118" si="1132">A853</f>
        <v>23A_La Cartuja</v>
      </c>
      <c r="B1118" s="4" t="str">
        <f t="shared" si="1040"/>
        <v>Salida Nacional / National exit</v>
      </c>
      <c r="C1118" s="68">
        <f t="shared" ref="C1118:I1118" si="1133">IF(C58=0,"",C853/C58)</f>
        <v>128.89707154033371</v>
      </c>
      <c r="D1118" s="68">
        <f t="shared" si="1133"/>
        <v>118.9038206980443</v>
      </c>
      <c r="E1118" s="68">
        <f t="shared" si="1133"/>
        <v>109.52535941190082</v>
      </c>
      <c r="F1118" s="68">
        <f t="shared" si="1133"/>
        <v>104.22749376457506</v>
      </c>
      <c r="G1118" s="68">
        <f t="shared" si="1133"/>
        <v>99.030338266745133</v>
      </c>
      <c r="H1118" s="68">
        <f t="shared" si="1133"/>
        <v>94.387324547819631</v>
      </c>
      <c r="I1118" s="69">
        <f t="shared" si="1133"/>
        <v>95.81897590932563</v>
      </c>
    </row>
    <row r="1119" spans="1:9" s="5" customFormat="1" ht="15" customHeight="1" x14ac:dyDescent="0.25">
      <c r="A1119" s="46" t="str">
        <f t="shared" ref="A1119" si="1134">A854</f>
        <v>24_Santa Fe</v>
      </c>
      <c r="B1119" s="4" t="str">
        <f t="shared" si="1040"/>
        <v>Salida Nacional / National exit</v>
      </c>
      <c r="C1119" s="68">
        <f t="shared" ref="C1119:I1119" si="1135">IF(C59=0,"",C854/C59)</f>
        <v>128.60919897471081</v>
      </c>
      <c r="D1119" s="68">
        <f t="shared" si="1135"/>
        <v>118.70788756058897</v>
      </c>
      <c r="E1119" s="68">
        <f t="shared" si="1135"/>
        <v>109.41881950319662</v>
      </c>
      <c r="F1119" s="68">
        <f t="shared" si="1135"/>
        <v>104.19626151164805</v>
      </c>
      <c r="G1119" s="68">
        <f t="shared" si="1135"/>
        <v>99.008622841459868</v>
      </c>
      <c r="H1119" s="68">
        <f t="shared" si="1135"/>
        <v>94.349995634013055</v>
      </c>
      <c r="I1119" s="69">
        <f t="shared" si="1135"/>
        <v>95.747451468344465</v>
      </c>
    </row>
    <row r="1120" spans="1:9" s="5" customFormat="1" ht="15" customHeight="1" x14ac:dyDescent="0.25">
      <c r="A1120" s="46" t="str">
        <f t="shared" ref="A1120" si="1136">A855</f>
        <v>24A_Zaragoza I+D</v>
      </c>
      <c r="B1120" s="4" t="str">
        <f t="shared" si="1040"/>
        <v>Salida Nacional / National exit</v>
      </c>
      <c r="C1120" s="68">
        <f t="shared" ref="C1120:I1120" si="1137">IF(C60=0,"",C855/C60)</f>
        <v>128.40695238320544</v>
      </c>
      <c r="D1120" s="68">
        <f t="shared" si="1137"/>
        <v>118.58099093726629</v>
      </c>
      <c r="E1120" s="68">
        <f t="shared" si="1137"/>
        <v>109.36959603613025</v>
      </c>
      <c r="F1120" s="68">
        <f t="shared" si="1137"/>
        <v>104.21100892409167</v>
      </c>
      <c r="G1120" s="68">
        <f t="shared" si="1137"/>
        <v>99.031512617975167</v>
      </c>
      <c r="H1120" s="68">
        <f t="shared" si="1137"/>
        <v>94.359563157915758</v>
      </c>
      <c r="I1120" s="69">
        <f t="shared" si="1137"/>
        <v>95.731650224177471</v>
      </c>
    </row>
    <row r="1121" spans="1:9" s="5" customFormat="1" ht="15" customHeight="1" x14ac:dyDescent="0.25">
      <c r="A1121" s="46" t="str">
        <f t="shared" ref="A1121" si="1138">A856</f>
        <v>25A_Barboles</v>
      </c>
      <c r="B1121" s="4" t="str">
        <f t="shared" si="1040"/>
        <v>Salida Nacional / National exit</v>
      </c>
      <c r="C1121" s="68" t="str">
        <f t="shared" ref="C1121:I1121" si="1139">IF(C61=0,"",C856/C61)</f>
        <v/>
      </c>
      <c r="D1121" s="68" t="str">
        <f t="shared" si="1139"/>
        <v/>
      </c>
      <c r="E1121" s="68" t="str">
        <f t="shared" si="1139"/>
        <v/>
      </c>
      <c r="F1121" s="68" t="str">
        <f t="shared" si="1139"/>
        <v/>
      </c>
      <c r="G1121" s="68" t="str">
        <f t="shared" si="1139"/>
        <v/>
      </c>
      <c r="H1121" s="68" t="str">
        <f t="shared" si="1139"/>
        <v/>
      </c>
      <c r="I1121" s="69" t="str">
        <f t="shared" si="1139"/>
        <v/>
      </c>
    </row>
    <row r="1122" spans="1:9" s="5" customFormat="1" ht="15" customHeight="1" x14ac:dyDescent="0.25">
      <c r="A1122" s="46" t="str">
        <f t="shared" ref="A1122" si="1140">A857</f>
        <v>25X_General Motors</v>
      </c>
      <c r="B1122" s="4" t="str">
        <f t="shared" si="1040"/>
        <v>Salida Nacional / National exit</v>
      </c>
      <c r="C1122" s="68">
        <f t="shared" ref="C1122:I1122" si="1141">IF(C62=0,"",C857/C62)</f>
        <v>127.95729291373624</v>
      </c>
      <c r="D1122" s="68">
        <f t="shared" si="1141"/>
        <v>118.29885877426671</v>
      </c>
      <c r="E1122" s="68">
        <f t="shared" si="1141"/>
        <v>109.26015637674342</v>
      </c>
      <c r="F1122" s="68">
        <f t="shared" si="1141"/>
        <v>104.24379718324633</v>
      </c>
      <c r="G1122" s="68">
        <f t="shared" si="1141"/>
        <v>99.082403981273359</v>
      </c>
      <c r="H1122" s="68">
        <f t="shared" si="1141"/>
        <v>94.380834852485279</v>
      </c>
      <c r="I1122" s="69">
        <f t="shared" si="1141"/>
        <v>95.696518956865617</v>
      </c>
    </row>
    <row r="1123" spans="1:9" s="5" customFormat="1" ht="15" customHeight="1" x14ac:dyDescent="0.25">
      <c r="A1123" s="46" t="str">
        <f t="shared" ref="A1123" si="1142">A858</f>
        <v>26A_Magallon</v>
      </c>
      <c r="B1123" s="4" t="str">
        <f t="shared" si="1040"/>
        <v>Salida Nacional / National exit</v>
      </c>
      <c r="C1123" s="68">
        <f t="shared" ref="C1123:I1123" si="1143">IF(C63=0,"",C858/C63)</f>
        <v>127.45518881154123</v>
      </c>
      <c r="D1123" s="68">
        <f t="shared" si="1143"/>
        <v>117.98382100452848</v>
      </c>
      <c r="E1123" s="68">
        <f t="shared" si="1143"/>
        <v>109.137952563298</v>
      </c>
      <c r="F1123" s="68">
        <f t="shared" si="1143"/>
        <v>104.28040959895917</v>
      </c>
      <c r="G1123" s="68">
        <f t="shared" si="1143"/>
        <v>99.139230900338418</v>
      </c>
      <c r="H1123" s="68">
        <f t="shared" si="1143"/>
        <v>94.404587504946036</v>
      </c>
      <c r="I1123" s="69">
        <f t="shared" si="1143"/>
        <v>95.657290263531479</v>
      </c>
    </row>
    <row r="1124" spans="1:9" s="5" customFormat="1" ht="15" customHeight="1" x14ac:dyDescent="0.25">
      <c r="A1124" s="46" t="str">
        <f t="shared" ref="A1124" si="1144">A859</f>
        <v>27X_Ribaforada</v>
      </c>
      <c r="B1124" s="4" t="str">
        <f t="shared" si="1040"/>
        <v>Salida Nacional / National exit</v>
      </c>
      <c r="C1124" s="68">
        <f t="shared" ref="C1124:I1124" si="1145">IF(C64=0,"",C859/C64)</f>
        <v>126.93142720627667</v>
      </c>
      <c r="D1124" s="68">
        <f t="shared" si="1145"/>
        <v>117.65519455579854</v>
      </c>
      <c r="E1124" s="68">
        <f t="shared" si="1145"/>
        <v>109.01047767269304</v>
      </c>
      <c r="F1124" s="68">
        <f t="shared" si="1145"/>
        <v>104.31860123599726</v>
      </c>
      <c r="G1124" s="68">
        <f t="shared" si="1145"/>
        <v>99.198508962839028</v>
      </c>
      <c r="H1124" s="68">
        <f t="shared" si="1145"/>
        <v>94.429364692241919</v>
      </c>
      <c r="I1124" s="69">
        <f t="shared" si="1145"/>
        <v>95.616369499683302</v>
      </c>
    </row>
    <row r="1125" spans="1:9" s="5" customFormat="1" ht="15" customHeight="1" x14ac:dyDescent="0.25">
      <c r="A1125" s="46" t="str">
        <f t="shared" ref="A1125" si="1146">A860</f>
        <v>28_Tudela</v>
      </c>
      <c r="B1125" s="4" t="str">
        <f t="shared" si="1040"/>
        <v>Salida Nacional / National exit</v>
      </c>
      <c r="C1125" s="68">
        <f t="shared" ref="C1125:I1125" si="1147">IF(C65=0,"",C860/C65)</f>
        <v>126.71117496487238</v>
      </c>
      <c r="D1125" s="68">
        <f t="shared" si="1147"/>
        <v>117.51700055457746</v>
      </c>
      <c r="E1125" s="68">
        <f t="shared" si="1147"/>
        <v>108.95687192898008</v>
      </c>
      <c r="F1125" s="68">
        <f t="shared" si="1147"/>
        <v>104.33466158401816</v>
      </c>
      <c r="G1125" s="68">
        <f t="shared" si="1147"/>
        <v>99.223436574944671</v>
      </c>
      <c r="H1125" s="68">
        <f t="shared" si="1147"/>
        <v>94.439783995571474</v>
      </c>
      <c r="I1125" s="69">
        <f t="shared" si="1147"/>
        <v>95.599161499198075</v>
      </c>
    </row>
    <row r="1126" spans="1:9" s="5" customFormat="1" ht="15" customHeight="1" x14ac:dyDescent="0.25">
      <c r="A1126" s="46" t="str">
        <f t="shared" ref="A1126" si="1148">A861</f>
        <v>28A_Tudela Norte</v>
      </c>
      <c r="B1126" s="4" t="str">
        <f t="shared" si="1040"/>
        <v>Salida Nacional / National exit</v>
      </c>
      <c r="C1126" s="68">
        <f t="shared" ref="C1126:I1126" si="1149">IF(C66=0,"",C861/C66)</f>
        <v>125.7594219662445</v>
      </c>
      <c r="D1126" s="68">
        <f t="shared" si="1149"/>
        <v>116.73278679026153</v>
      </c>
      <c r="E1126" s="68">
        <f t="shared" si="1149"/>
        <v>108.33220213929845</v>
      </c>
      <c r="F1126" s="68">
        <f t="shared" si="1149"/>
        <v>103.82395277842774</v>
      </c>
      <c r="G1126" s="68">
        <f t="shared" si="1149"/>
        <v>98.742275540785727</v>
      </c>
      <c r="H1126" s="68">
        <f t="shared" si="1149"/>
        <v>93.94633222378053</v>
      </c>
      <c r="I1126" s="69">
        <f t="shared" si="1149"/>
        <v>95.025125781212523</v>
      </c>
    </row>
    <row r="1127" spans="1:9" s="5" customFormat="1" ht="15" customHeight="1" x14ac:dyDescent="0.25">
      <c r="A1127" s="46" t="str">
        <f t="shared" ref="A1127" si="1150">A862</f>
        <v>29_Alfaro</v>
      </c>
      <c r="B1127" s="4" t="str">
        <f t="shared" si="1040"/>
        <v>Salida Nacional / National exit</v>
      </c>
      <c r="C1127" s="68">
        <f t="shared" ref="C1127:I1127" si="1151">IF(C67=0,"",C862/C67)</f>
        <v>125.01303815058149</v>
      </c>
      <c r="D1127" s="68">
        <f t="shared" si="1151"/>
        <v>116.11225397165978</v>
      </c>
      <c r="E1127" s="68">
        <f t="shared" si="1151"/>
        <v>107.83069001288531</v>
      </c>
      <c r="F1127" s="68">
        <f t="shared" si="1151"/>
        <v>103.40627364037087</v>
      </c>
      <c r="G1127" s="68">
        <f t="shared" si="1151"/>
        <v>98.347508786694704</v>
      </c>
      <c r="H1127" s="68">
        <f t="shared" si="1151"/>
        <v>93.543418724652525</v>
      </c>
      <c r="I1127" s="69">
        <f t="shared" si="1151"/>
        <v>94.560165172395457</v>
      </c>
    </row>
    <row r="1128" spans="1:9" s="5" customFormat="1" ht="15" customHeight="1" x14ac:dyDescent="0.25">
      <c r="A1128" s="46" t="str">
        <f t="shared" ref="A1128" si="1152">A863</f>
        <v>30_Rioja Baja</v>
      </c>
      <c r="B1128" s="4" t="str">
        <f t="shared" si="1040"/>
        <v>Salida Nacional / National exit</v>
      </c>
      <c r="C1128" s="68">
        <f t="shared" ref="C1128:I1128" si="1153">IF(C68=0,"",C863/C68)</f>
        <v>123.67779249859197</v>
      </c>
      <c r="D1128" s="68">
        <f t="shared" si="1153"/>
        <v>115.00214985288434</v>
      </c>
      <c r="E1128" s="68">
        <f t="shared" si="1153"/>
        <v>106.93350833214596</v>
      </c>
      <c r="F1128" s="68">
        <f t="shared" si="1153"/>
        <v>102.65906524528812</v>
      </c>
      <c r="G1128" s="68">
        <f t="shared" si="1153"/>
        <v>97.641289572279049</v>
      </c>
      <c r="H1128" s="68">
        <f t="shared" si="1153"/>
        <v>92.822625365326218</v>
      </c>
      <c r="I1128" s="69">
        <f t="shared" si="1153"/>
        <v>93.72837244291631</v>
      </c>
    </row>
    <row r="1129" spans="1:9" s="5" customFormat="1" ht="15" customHeight="1" x14ac:dyDescent="0.25">
      <c r="A1129" s="46" t="str">
        <f t="shared" ref="A1129" si="1154">A864</f>
        <v>32_Sequero</v>
      </c>
      <c r="B1129" s="4" t="str">
        <f t="shared" si="1040"/>
        <v>Salida Nacional / National exit</v>
      </c>
      <c r="C1129" s="68" t="str">
        <f t="shared" ref="C1129:I1129" si="1155">IF(C69=0,"",C864/C69)</f>
        <v/>
      </c>
      <c r="D1129" s="68" t="str">
        <f t="shared" si="1155"/>
        <v/>
      </c>
      <c r="E1129" s="68" t="str">
        <f t="shared" si="1155"/>
        <v/>
      </c>
      <c r="F1129" s="68" t="str">
        <f t="shared" si="1155"/>
        <v/>
      </c>
      <c r="G1129" s="68" t="str">
        <f t="shared" si="1155"/>
        <v/>
      </c>
      <c r="H1129" s="68" t="str">
        <f t="shared" si="1155"/>
        <v/>
      </c>
      <c r="I1129" s="69" t="str">
        <f t="shared" si="1155"/>
        <v/>
      </c>
    </row>
    <row r="1130" spans="1:9" s="5" customFormat="1" ht="15" customHeight="1" x14ac:dyDescent="0.25">
      <c r="A1130" s="46" t="str">
        <f t="shared" ref="A1130" si="1156">A865</f>
        <v>33_Logroño</v>
      </c>
      <c r="B1130" s="4" t="str">
        <f t="shared" si="1040"/>
        <v>Salida Nacional / National exit</v>
      </c>
      <c r="C1130" s="68">
        <f t="shared" ref="C1130:I1130" si="1157">IF(C70=0,"",C865/C70)</f>
        <v>124.7296994870826</v>
      </c>
      <c r="D1130" s="68">
        <f t="shared" si="1157"/>
        <v>116.32977945583302</v>
      </c>
      <c r="E1130" s="68">
        <f t="shared" si="1157"/>
        <v>108.57447053619407</v>
      </c>
      <c r="F1130" s="68">
        <f t="shared" si="1157"/>
        <v>104.60295727355079</v>
      </c>
      <c r="G1130" s="68">
        <f t="shared" si="1157"/>
        <v>99.552786494007719</v>
      </c>
      <c r="H1130" s="68">
        <f t="shared" si="1157"/>
        <v>94.587677904607574</v>
      </c>
      <c r="I1130" s="69">
        <f t="shared" si="1157"/>
        <v>95.401267413865241</v>
      </c>
    </row>
    <row r="1131" spans="1:9" s="5" customFormat="1" ht="15" customHeight="1" x14ac:dyDescent="0.25">
      <c r="A1131" s="46" t="str">
        <f t="shared" ref="A1131" si="1158">A866</f>
        <v>33X_Navarrete</v>
      </c>
      <c r="B1131" s="4" t="str">
        <f t="shared" si="1040"/>
        <v>Salida Nacional / National exit</v>
      </c>
      <c r="C1131" s="68">
        <f t="shared" ref="C1131:I1131" si="1159">IF(C71=0,"",C866/C71)</f>
        <v>124.98675180264142</v>
      </c>
      <c r="D1131" s="68">
        <f t="shared" si="1159"/>
        <v>116.63762125725246</v>
      </c>
      <c r="E1131" s="68">
        <f t="shared" si="1159"/>
        <v>108.9465574689012</v>
      </c>
      <c r="F1131" s="68">
        <f t="shared" si="1159"/>
        <v>105.04047797857304</v>
      </c>
      <c r="G1131" s="68">
        <f t="shared" si="1159"/>
        <v>99.987326201451467</v>
      </c>
      <c r="H1131" s="68">
        <f t="shared" si="1159"/>
        <v>94.999943357104016</v>
      </c>
      <c r="I1131" s="69">
        <f t="shared" si="1159"/>
        <v>95.815839125311939</v>
      </c>
    </row>
    <row r="1132" spans="1:9" s="5" customFormat="1" ht="15" customHeight="1" x14ac:dyDescent="0.25">
      <c r="A1132" s="46" t="str">
        <f t="shared" ref="A1132" si="1160">A867</f>
        <v>34_Cenicero</v>
      </c>
      <c r="B1132" s="4" t="str">
        <f t="shared" si="1040"/>
        <v>Salida Nacional / National exit</v>
      </c>
      <c r="C1132" s="68">
        <f t="shared" ref="C1132:I1132" si="1161">IF(C72=0,"",C867/C72)</f>
        <v>125.18501532675806</v>
      </c>
      <c r="D1132" s="68">
        <f t="shared" si="1161"/>
        <v>116.87097221333808</v>
      </c>
      <c r="E1132" s="68">
        <f t="shared" si="1161"/>
        <v>109.22487499221292</v>
      </c>
      <c r="F1132" s="68">
        <f t="shared" si="1161"/>
        <v>105.36516876642527</v>
      </c>
      <c r="G1132" s="68">
        <f t="shared" si="1161"/>
        <v>100.30949921177968</v>
      </c>
      <c r="H1132" s="68">
        <f t="shared" si="1161"/>
        <v>95.306021949315806</v>
      </c>
      <c r="I1132" s="69">
        <f t="shared" si="1161"/>
        <v>96.124519008308624</v>
      </c>
    </row>
    <row r="1133" spans="1:9" s="5" customFormat="1" ht="15" customHeight="1" x14ac:dyDescent="0.25">
      <c r="A1133" s="46" t="str">
        <f t="shared" ref="A1133" si="1162">A868</f>
        <v>35_Haro</v>
      </c>
      <c r="B1133" s="4" t="str">
        <f t="shared" si="1040"/>
        <v>Salida Nacional / National exit</v>
      </c>
      <c r="C1133" s="68">
        <f t="shared" ref="C1133:I1133" si="1163">IF(C73=0,"",C868/C73)</f>
        <v>124.35198142617455</v>
      </c>
      <c r="D1133" s="68">
        <f t="shared" si="1163"/>
        <v>116.27992403176178</v>
      </c>
      <c r="E1133" s="68">
        <f t="shared" si="1163"/>
        <v>108.88186969172095</v>
      </c>
      <c r="F1133" s="68">
        <f t="shared" si="1163"/>
        <v>105.2176092424538</v>
      </c>
      <c r="G1133" s="68">
        <f t="shared" si="1163"/>
        <v>100.19334319900042</v>
      </c>
      <c r="H1133" s="68">
        <f t="shared" si="1163"/>
        <v>95.154029166447245</v>
      </c>
      <c r="I1133" s="69">
        <f t="shared" si="1163"/>
        <v>95.883210145228347</v>
      </c>
    </row>
    <row r="1134" spans="1:9" s="5" customFormat="1" ht="15" customHeight="1" x14ac:dyDescent="0.25">
      <c r="A1134" s="46" t="str">
        <f t="shared" ref="A1134" si="1164">A869</f>
        <v>35X_Genfibre</v>
      </c>
      <c r="B1134" s="4" t="str">
        <f t="shared" si="1040"/>
        <v>Salida Nacional / National exit</v>
      </c>
      <c r="C1134" s="68">
        <f t="shared" ref="C1134:I1134" si="1165">IF(C74=0,"",C869/C74)</f>
        <v>126.82471836033483</v>
      </c>
      <c r="D1134" s="68">
        <f t="shared" si="1165"/>
        <v>118.56223281755597</v>
      </c>
      <c r="E1134" s="68">
        <f t="shared" si="1165"/>
        <v>110.98166690833213</v>
      </c>
      <c r="F1134" s="68">
        <f t="shared" si="1165"/>
        <v>107.20729559860986</v>
      </c>
      <c r="G1134" s="68">
        <f t="shared" si="1165"/>
        <v>102.07727036764233</v>
      </c>
      <c r="H1134" s="68">
        <f t="shared" si="1165"/>
        <v>96.937743160954426</v>
      </c>
      <c r="I1134" s="69">
        <f t="shared" si="1165"/>
        <v>97.668117433538384</v>
      </c>
    </row>
    <row r="1135" spans="1:9" s="5" customFormat="1" ht="15" customHeight="1" x14ac:dyDescent="0.25">
      <c r="A1135" s="46" t="str">
        <f t="shared" ref="A1135" si="1166">A870</f>
        <v>36_Miranda</v>
      </c>
      <c r="B1135" s="4" t="str">
        <f t="shared" si="1040"/>
        <v>Salida Nacional / National exit</v>
      </c>
      <c r="C1135" s="68">
        <f t="shared" ref="C1135:I1135" si="1167">IF(C75=0,"",C870/C75)</f>
        <v>129.02677465291293</v>
      </c>
      <c r="D1135" s="68">
        <f t="shared" si="1167"/>
        <v>120.66331605845424</v>
      </c>
      <c r="E1135" s="68">
        <f t="shared" si="1167"/>
        <v>113.00079397478417</v>
      </c>
      <c r="F1135" s="68">
        <f t="shared" si="1167"/>
        <v>109.20584941195483</v>
      </c>
      <c r="G1135" s="68">
        <f t="shared" si="1167"/>
        <v>103.99077941714866</v>
      </c>
      <c r="H1135" s="68">
        <f t="shared" si="1167"/>
        <v>98.7534291296178</v>
      </c>
      <c r="I1135" s="69">
        <f t="shared" si="1167"/>
        <v>99.494293058098663</v>
      </c>
    </row>
    <row r="1136" spans="1:9" s="5" customFormat="1" ht="15" customHeight="1" x14ac:dyDescent="0.25">
      <c r="A1136" s="46" t="str">
        <f t="shared" ref="A1136:B1136" si="1168">A871</f>
        <v>38_Vitoria</v>
      </c>
      <c r="B1136" s="4" t="str">
        <f t="shared" si="1168"/>
        <v>Salida Nacional / National exit</v>
      </c>
      <c r="C1136" s="68">
        <f t="shared" ref="C1136:I1136" si="1169">IF(C76=0,"",C871/C76)</f>
        <v>130.90492770511182</v>
      </c>
      <c r="D1136" s="68">
        <f t="shared" si="1169"/>
        <v>122.47262994425941</v>
      </c>
      <c r="E1136" s="68">
        <f t="shared" si="1169"/>
        <v>114.76050261529342</v>
      </c>
      <c r="F1136" s="68">
        <f t="shared" si="1169"/>
        <v>110.96752792066987</v>
      </c>
      <c r="G1136" s="68">
        <f t="shared" si="1169"/>
        <v>105.68222405867311</v>
      </c>
      <c r="H1136" s="68">
        <f t="shared" si="1169"/>
        <v>100.35927849199722</v>
      </c>
      <c r="I1136" s="69">
        <f t="shared" si="1169"/>
        <v>101.11146363989842</v>
      </c>
    </row>
    <row r="1137" spans="1:9" s="5" customFormat="1" ht="15" customHeight="1" x14ac:dyDescent="0.25">
      <c r="A1137" s="46" t="str">
        <f t="shared" ref="A1137:B1137" si="1170">A872</f>
        <v>38X.02_Parque Tecnologico</v>
      </c>
      <c r="B1137" s="4" t="str">
        <f t="shared" si="1170"/>
        <v>Salida Nacional / National exit</v>
      </c>
      <c r="C1137" s="68">
        <f t="shared" ref="C1137:I1137" si="1171">IF(C77=0,"",C872/C77)</f>
        <v>132.41990046848994</v>
      </c>
      <c r="D1137" s="68">
        <f t="shared" si="1171"/>
        <v>123.93207503803785</v>
      </c>
      <c r="E1137" s="68">
        <f t="shared" si="1171"/>
        <v>116.17993467847465</v>
      </c>
      <c r="F1137" s="68">
        <f t="shared" si="1171"/>
        <v>112.38854893671923</v>
      </c>
      <c r="G1137" s="68">
        <f t="shared" si="1171"/>
        <v>107.04659239898025</v>
      </c>
      <c r="H1137" s="68">
        <f t="shared" si="1171"/>
        <v>101.6546031958304</v>
      </c>
      <c r="I1137" s="69">
        <f t="shared" si="1171"/>
        <v>102.41592036790297</v>
      </c>
    </row>
    <row r="1138" spans="1:9" s="5" customFormat="1" ht="15" customHeight="1" x14ac:dyDescent="0.25">
      <c r="A1138" s="46" t="str">
        <f t="shared" ref="A1138:B1138" si="1172">A873</f>
        <v>39.01_Legutiano</v>
      </c>
      <c r="B1138" s="4" t="str">
        <f t="shared" si="1172"/>
        <v>Salida Nacional / National exit</v>
      </c>
      <c r="C1138" s="68">
        <f t="shared" ref="C1138:I1138" si="1173">IF(C78=0,"",C873/C78)</f>
        <v>133.54979470037668</v>
      </c>
      <c r="D1138" s="68">
        <f t="shared" si="1173"/>
        <v>125.02055572434315</v>
      </c>
      <c r="E1138" s="68">
        <f t="shared" si="1173"/>
        <v>117.2385729190509</v>
      </c>
      <c r="F1138" s="68">
        <f t="shared" si="1173"/>
        <v>113.44837224723464</v>
      </c>
      <c r="G1138" s="68">
        <f t="shared" si="1173"/>
        <v>108.06416311387839</v>
      </c>
      <c r="H1138" s="68">
        <f t="shared" si="1173"/>
        <v>102.62067991130748</v>
      </c>
      <c r="I1138" s="69">
        <f t="shared" si="1173"/>
        <v>103.38880791304373</v>
      </c>
    </row>
    <row r="1139" spans="1:9" s="5" customFormat="1" ht="15" customHeight="1" x14ac:dyDescent="0.25">
      <c r="A1139" s="46" t="str">
        <f t="shared" ref="A1139:B1139" si="1174">A874</f>
        <v>4_Papiol</v>
      </c>
      <c r="B1139" s="4" t="str">
        <f t="shared" si="1174"/>
        <v>Salida Nacional / National exit</v>
      </c>
      <c r="C1139" s="68">
        <f t="shared" ref="C1139:I1139" si="1175">IF(C79=0,"",C874/C79)</f>
        <v>146.45752556562093</v>
      </c>
      <c r="D1139" s="68">
        <f t="shared" si="1175"/>
        <v>133.88325591298801</v>
      </c>
      <c r="E1139" s="68">
        <f t="shared" si="1175"/>
        <v>122.16655014804307</v>
      </c>
      <c r="F1139" s="68">
        <f t="shared" si="1175"/>
        <v>115.16612243629537</v>
      </c>
      <c r="G1139" s="68">
        <f t="shared" si="1175"/>
        <v>109.40197770764325</v>
      </c>
      <c r="H1139" s="68">
        <f t="shared" si="1175"/>
        <v>104.73277302134268</v>
      </c>
      <c r="I1139" s="69">
        <f t="shared" si="1175"/>
        <v>107.25416001950666</v>
      </c>
    </row>
    <row r="1140" spans="1:9" s="5" customFormat="1" ht="15" customHeight="1" x14ac:dyDescent="0.25">
      <c r="A1140" s="46" t="str">
        <f t="shared" ref="A1140:B1140" si="1176">A875</f>
        <v>40_Mondragon</v>
      </c>
      <c r="B1140" s="4" t="str">
        <f t="shared" si="1176"/>
        <v>Salida Nacional / National exit</v>
      </c>
      <c r="C1140" s="68">
        <f t="shared" ref="C1140:I1140" si="1177">IF(C80=0,"",C875/C80)</f>
        <v>136.59199773403671</v>
      </c>
      <c r="D1140" s="68">
        <f t="shared" si="1177"/>
        <v>127.95125414947701</v>
      </c>
      <c r="E1140" s="68">
        <f t="shared" si="1177"/>
        <v>120.08892154119724</v>
      </c>
      <c r="F1140" s="68">
        <f t="shared" si="1177"/>
        <v>116.30191163119055</v>
      </c>
      <c r="G1140" s="68">
        <f t="shared" si="1177"/>
        <v>110.80393877470068</v>
      </c>
      <c r="H1140" s="68">
        <f t="shared" si="1177"/>
        <v>105.22180967339587</v>
      </c>
      <c r="I1140" s="69">
        <f t="shared" si="1177"/>
        <v>106.00827560985209</v>
      </c>
    </row>
    <row r="1141" spans="1:9" s="5" customFormat="1" ht="15" customHeight="1" x14ac:dyDescent="0.25">
      <c r="A1141" s="46" t="str">
        <f t="shared" ref="A1141:B1141" si="1178">A876</f>
        <v>41.01_ERM_Legazpia</v>
      </c>
      <c r="B1141" s="4" t="str">
        <f t="shared" si="1178"/>
        <v>Salida Nacional / National exit</v>
      </c>
      <c r="C1141" s="68">
        <f t="shared" ref="C1141:I1141" si="1179">IF(C81=0,"",C876/C81)</f>
        <v>139.34391132179698</v>
      </c>
      <c r="D1141" s="68">
        <f t="shared" si="1179"/>
        <v>130.51779220564006</v>
      </c>
      <c r="E1141" s="68">
        <f t="shared" si="1179"/>
        <v>122.48352569325887</v>
      </c>
      <c r="F1141" s="68">
        <f t="shared" si="1179"/>
        <v>118.60396000023985</v>
      </c>
      <c r="G1141" s="68">
        <f t="shared" si="1179"/>
        <v>112.99182376240721</v>
      </c>
      <c r="H1141" s="68">
        <f t="shared" si="1179"/>
        <v>107.29484678629255</v>
      </c>
      <c r="I1141" s="69">
        <f t="shared" si="1179"/>
        <v>108.08628903573917</v>
      </c>
    </row>
    <row r="1142" spans="1:9" s="5" customFormat="1" ht="15" customHeight="1" x14ac:dyDescent="0.25">
      <c r="A1142" s="46" t="str">
        <f t="shared" ref="A1142:B1142" si="1180">A877</f>
        <v>41.03_ERM_Zaldibia</v>
      </c>
      <c r="B1142" s="4" t="str">
        <f t="shared" si="1180"/>
        <v>Salida Nacional / National exit</v>
      </c>
      <c r="C1142" s="68">
        <f t="shared" ref="C1142:I1142" si="1181">IF(C82=0,"",C877/C82)</f>
        <v>142.7702886235644</v>
      </c>
      <c r="D1142" s="68">
        <f t="shared" si="1181"/>
        <v>133.68030048188953</v>
      </c>
      <c r="E1142" s="68">
        <f t="shared" si="1181"/>
        <v>125.39313464596138</v>
      </c>
      <c r="F1142" s="68">
        <f t="shared" si="1181"/>
        <v>121.36099253135482</v>
      </c>
      <c r="G1142" s="68">
        <f t="shared" si="1181"/>
        <v>115.60230981923065</v>
      </c>
      <c r="H1142" s="68">
        <f t="shared" si="1181"/>
        <v>109.76647126813413</v>
      </c>
      <c r="I1142" s="69">
        <f t="shared" si="1181"/>
        <v>110.55956701931154</v>
      </c>
    </row>
    <row r="1143" spans="1:9" s="5" customFormat="1" ht="15" customHeight="1" x14ac:dyDescent="0.25">
      <c r="A1143" s="46" t="str">
        <f t="shared" ref="A1143:B1143" si="1182">A878</f>
        <v>41.03X01_ERM_Legorreta</v>
      </c>
      <c r="B1143" s="4" t="str">
        <f t="shared" si="1182"/>
        <v>Salida Nacional / National exit</v>
      </c>
      <c r="C1143" s="68">
        <f t="shared" ref="C1143:I1143" si="1183">IF(C83=0,"",C878/C83)</f>
        <v>143.43723211490126</v>
      </c>
      <c r="D1143" s="68">
        <f t="shared" si="1183"/>
        <v>134.29588193290357</v>
      </c>
      <c r="E1143" s="68">
        <f t="shared" si="1183"/>
        <v>125.95948930641853</v>
      </c>
      <c r="F1143" s="68">
        <f t="shared" si="1183"/>
        <v>121.89764822922052</v>
      </c>
      <c r="G1143" s="68">
        <f t="shared" si="1183"/>
        <v>116.11044028224943</v>
      </c>
      <c r="H1143" s="68">
        <f t="shared" si="1183"/>
        <v>110.24757236004908</v>
      </c>
      <c r="I1143" s="69">
        <f t="shared" si="1183"/>
        <v>111.04098996492799</v>
      </c>
    </row>
    <row r="1144" spans="1:9" s="5" customFormat="1" ht="15" customHeight="1" x14ac:dyDescent="0.25">
      <c r="A1144" s="46" t="str">
        <f t="shared" ref="A1144:B1144" si="1184">A879</f>
        <v>41.04_ERM_Altzo</v>
      </c>
      <c r="B1144" s="4" t="str">
        <f t="shared" si="1184"/>
        <v>Salida Nacional / National exit</v>
      </c>
      <c r="C1144" s="68">
        <f t="shared" ref="C1144:I1144" si="1185">IF(C84=0,"",C879/C84)</f>
        <v>145.02738868506515</v>
      </c>
      <c r="D1144" s="68">
        <f t="shared" si="1185"/>
        <v>135.76357882404326</v>
      </c>
      <c r="E1144" s="68">
        <f t="shared" si="1185"/>
        <v>127.30981747674615</v>
      </c>
      <c r="F1144" s="68">
        <f t="shared" si="1185"/>
        <v>123.17716680157585</v>
      </c>
      <c r="G1144" s="68">
        <f t="shared" si="1185"/>
        <v>117.32194771093745</v>
      </c>
      <c r="H1144" s="68">
        <f t="shared" si="1185"/>
        <v>111.3946351504636</v>
      </c>
      <c r="I1144" s="69">
        <f t="shared" si="1185"/>
        <v>112.18882013336585</v>
      </c>
    </row>
    <row r="1145" spans="1:9" s="5" customFormat="1" ht="15" customHeight="1" x14ac:dyDescent="0.25">
      <c r="A1145" s="46" t="str">
        <f t="shared" ref="A1145:B1145" si="1186">A880</f>
        <v>41.05_ERM_Belanuntza_Tolosa</v>
      </c>
      <c r="B1145" s="4" t="str">
        <f t="shared" si="1186"/>
        <v>Salida Nacional / National exit</v>
      </c>
      <c r="C1145" s="68">
        <f t="shared" ref="C1145:I1145" si="1187">IF(C85=0,"",C880/C85)</f>
        <v>146.38093056235462</v>
      </c>
      <c r="D1145" s="68">
        <f t="shared" si="1187"/>
        <v>137.01288297597367</v>
      </c>
      <c r="E1145" s="68">
        <f t="shared" si="1187"/>
        <v>128.45921732888377</v>
      </c>
      <c r="F1145" s="68">
        <f t="shared" si="1187"/>
        <v>124.26629349698925</v>
      </c>
      <c r="G1145" s="68">
        <f t="shared" si="1187"/>
        <v>118.35318329499533</v>
      </c>
      <c r="H1145" s="68">
        <f t="shared" si="1187"/>
        <v>112.37101543391364</v>
      </c>
      <c r="I1145" s="69">
        <f t="shared" si="1187"/>
        <v>113.16585360928116</v>
      </c>
    </row>
    <row r="1146" spans="1:9" s="5" customFormat="1" ht="15" customHeight="1" x14ac:dyDescent="0.25">
      <c r="A1146" s="46" t="str">
        <f t="shared" ref="A1146:B1146" si="1188">A881</f>
        <v>41.06_ERM_Billabona</v>
      </c>
      <c r="B1146" s="4" t="str">
        <f t="shared" si="1188"/>
        <v>Salida Nacional / National exit</v>
      </c>
      <c r="C1146" s="68">
        <f t="shared" ref="C1146:I1146" si="1189">IF(C86=0,"",C881/C86)</f>
        <v>148.00680612369527</v>
      </c>
      <c r="D1146" s="68">
        <f t="shared" si="1189"/>
        <v>138.51354810010901</v>
      </c>
      <c r="E1146" s="68">
        <f t="shared" si="1189"/>
        <v>129.83987732999248</v>
      </c>
      <c r="F1146" s="68">
        <f t="shared" si="1189"/>
        <v>125.57455333511297</v>
      </c>
      <c r="G1146" s="68">
        <f t="shared" si="1189"/>
        <v>119.59190428489346</v>
      </c>
      <c r="H1146" s="68">
        <f t="shared" si="1189"/>
        <v>113.54384419382998</v>
      </c>
      <c r="I1146" s="69">
        <f t="shared" si="1189"/>
        <v>114.33946698449756</v>
      </c>
    </row>
    <row r="1147" spans="1:9" s="5" customFormat="1" ht="15" customHeight="1" x14ac:dyDescent="0.25">
      <c r="A1147" s="46" t="str">
        <f t="shared" ref="A1147:B1147" si="1190">A882</f>
        <v>41.07X_Hernani_Osiñaga</v>
      </c>
      <c r="B1147" s="4" t="str">
        <f t="shared" si="1190"/>
        <v>Salida Nacional / National exit</v>
      </c>
      <c r="C1147" s="68">
        <f t="shared" ref="C1147:I1147" si="1191">IF(C87=0,"",C882/C87)</f>
        <v>148.47814561573097</v>
      </c>
      <c r="D1147" s="68">
        <f t="shared" si="1191"/>
        <v>138.94858922757547</v>
      </c>
      <c r="E1147" s="68">
        <f t="shared" si="1191"/>
        <v>130.24012910760086</v>
      </c>
      <c r="F1147" s="68">
        <f t="shared" si="1191"/>
        <v>125.95381638710417</v>
      </c>
      <c r="G1147" s="68">
        <f t="shared" si="1191"/>
        <v>119.95100810319008</v>
      </c>
      <c r="H1147" s="68">
        <f t="shared" si="1191"/>
        <v>113.88384592894927</v>
      </c>
      <c r="I1147" s="69">
        <f t="shared" si="1191"/>
        <v>114.67969617870772</v>
      </c>
    </row>
    <row r="1148" spans="1:9" s="5" customFormat="1" ht="15" customHeight="1" x14ac:dyDescent="0.25">
      <c r="A1148" s="46" t="str">
        <f t="shared" ref="A1148:B1148" si="1192">A883</f>
        <v>41.10_ERM_Irun</v>
      </c>
      <c r="B1148" s="4" t="str">
        <f t="shared" si="1192"/>
        <v>Salida Nacional / National exit</v>
      </c>
      <c r="C1148" s="68">
        <f t="shared" ref="C1148:I1148" si="1193">IF(C88=0,"",C883/C88)</f>
        <v>156.82505018880661</v>
      </c>
      <c r="D1148" s="68">
        <f t="shared" si="1193"/>
        <v>146.65268964284479</v>
      </c>
      <c r="E1148" s="68">
        <f t="shared" si="1193"/>
        <v>137.32814835774218</v>
      </c>
      <c r="F1148" s="68">
        <f t="shared" si="1193"/>
        <v>132.67014836555012</v>
      </c>
      <c r="G1148" s="68">
        <f t="shared" si="1193"/>
        <v>126.31034220057929</v>
      </c>
      <c r="H1148" s="68">
        <f t="shared" si="1193"/>
        <v>119.90490311951824</v>
      </c>
      <c r="I1148" s="69">
        <f t="shared" si="1193"/>
        <v>120.70478141988016</v>
      </c>
    </row>
    <row r="1149" spans="1:9" s="5" customFormat="1" ht="15" customHeight="1" x14ac:dyDescent="0.25">
      <c r="A1149" s="46" t="str">
        <f t="shared" ref="A1149:B1149" si="1194">A884</f>
        <v>41-16_Vergara</v>
      </c>
      <c r="B1149" s="4" t="str">
        <f t="shared" si="1194"/>
        <v>Salida Nacional / National exit</v>
      </c>
      <c r="C1149" s="68">
        <f t="shared" ref="C1149:I1149" si="1195">IF(C89=0,"",C884/C89)</f>
        <v>137.24990908773282</v>
      </c>
      <c r="D1149" s="68">
        <f t="shared" si="1195"/>
        <v>128.58505135065695</v>
      </c>
      <c r="E1149" s="68">
        <f t="shared" si="1195"/>
        <v>120.70534217445325</v>
      </c>
      <c r="F1149" s="68">
        <f t="shared" si="1195"/>
        <v>116.91902230334217</v>
      </c>
      <c r="G1149" s="68">
        <f t="shared" si="1195"/>
        <v>111.39644673485043</v>
      </c>
      <c r="H1149" s="68">
        <f t="shared" si="1195"/>
        <v>105.78433386523324</v>
      </c>
      <c r="I1149" s="69">
        <f t="shared" si="1195"/>
        <v>106.57476559073191</v>
      </c>
    </row>
    <row r="1150" spans="1:9" s="5" customFormat="1" ht="15" customHeight="1" x14ac:dyDescent="0.25">
      <c r="A1150" s="46" t="str">
        <f t="shared" ref="A1150:B1150" si="1196">A885</f>
        <v>43X.00_Dima</v>
      </c>
      <c r="B1150" s="4" t="str">
        <f t="shared" si="1196"/>
        <v>Salida Nacional / National exit</v>
      </c>
      <c r="C1150" s="68">
        <f t="shared" ref="C1150:I1150" si="1197">IF(C90=0,"",C885/C90)</f>
        <v>137.24395013157883</v>
      </c>
      <c r="D1150" s="68">
        <f t="shared" si="1197"/>
        <v>128.67986803250508</v>
      </c>
      <c r="E1150" s="68">
        <f t="shared" si="1197"/>
        <v>120.92392088816896</v>
      </c>
      <c r="F1150" s="68">
        <f t="shared" si="1197"/>
        <v>117.25987143226588</v>
      </c>
      <c r="G1150" s="68">
        <f t="shared" si="1197"/>
        <v>111.75688028728312</v>
      </c>
      <c r="H1150" s="68">
        <f t="shared" si="1197"/>
        <v>106.14224386483629</v>
      </c>
      <c r="I1150" s="69">
        <f t="shared" si="1197"/>
        <v>106.9697261870885</v>
      </c>
    </row>
    <row r="1151" spans="1:9" s="5" customFormat="1" ht="15" customHeight="1" x14ac:dyDescent="0.25">
      <c r="A1151" s="46" t="str">
        <f t="shared" ref="A1151:B1151" si="1198">A886</f>
        <v>45.01DXC_Zabalgarbi</v>
      </c>
      <c r="B1151" s="4" t="str">
        <f t="shared" si="1198"/>
        <v>Salida Nacional / National exit</v>
      </c>
      <c r="C1151" s="68">
        <f t="shared" ref="C1151:I1151" si="1199">IF(C91=0,"",C886/C91)</f>
        <v>139.58065994184511</v>
      </c>
      <c r="D1151" s="68">
        <f t="shared" si="1199"/>
        <v>130.91401420031224</v>
      </c>
      <c r="E1151" s="68">
        <f t="shared" si="1199"/>
        <v>123.08704126710126</v>
      </c>
      <c r="F1151" s="68">
        <f t="shared" si="1199"/>
        <v>119.41498852801011</v>
      </c>
      <c r="G1151" s="68">
        <f t="shared" si="1199"/>
        <v>113.82962683479185</v>
      </c>
      <c r="H1151" s="68">
        <f t="shared" si="1199"/>
        <v>108.12069108281587</v>
      </c>
      <c r="I1151" s="69">
        <f t="shared" si="1199"/>
        <v>108.98317536386369</v>
      </c>
    </row>
    <row r="1152" spans="1:9" s="5" customFormat="1" ht="15" customHeight="1" x14ac:dyDescent="0.25">
      <c r="A1152" s="46" t="str">
        <f t="shared" ref="A1152:B1152" si="1200">A887</f>
        <v>45.01X_ESC Rezola</v>
      </c>
      <c r="B1152" s="4" t="str">
        <f t="shared" si="1200"/>
        <v>Salida Nacional / National exit</v>
      </c>
      <c r="C1152" s="68">
        <f t="shared" ref="C1152:I1152" si="1201">IF(C92=0,"",C887/C92)</f>
        <v>139.6932358459986</v>
      </c>
      <c r="D1152" s="68">
        <f t="shared" si="1201"/>
        <v>131.01652085312634</v>
      </c>
      <c r="E1152" s="68">
        <f t="shared" si="1201"/>
        <v>123.17964137042817</v>
      </c>
      <c r="F1152" s="68">
        <f t="shared" si="1201"/>
        <v>119.50119026530798</v>
      </c>
      <c r="G1152" s="68">
        <f t="shared" si="1201"/>
        <v>113.91094087399316</v>
      </c>
      <c r="H1152" s="68">
        <f t="shared" si="1201"/>
        <v>108.19783145939965</v>
      </c>
      <c r="I1152" s="69">
        <f t="shared" si="1201"/>
        <v>109.06069742455914</v>
      </c>
    </row>
    <row r="1153" spans="1:9" s="5" customFormat="1" ht="15" customHeight="1" x14ac:dyDescent="0.25">
      <c r="A1153" s="46" t="str">
        <f t="shared" ref="A1153:B1153" si="1202">A888</f>
        <v>45.02_Barakaldo</v>
      </c>
      <c r="B1153" s="4" t="str">
        <f t="shared" si="1202"/>
        <v>Salida Nacional / National exit</v>
      </c>
      <c r="C1153" s="68">
        <f t="shared" ref="C1153:I1153" si="1203">IF(C93=0,"",C888/C93)</f>
        <v>142.19795986373512</v>
      </c>
      <c r="D1153" s="68">
        <f t="shared" si="1203"/>
        <v>133.41643472544629</v>
      </c>
      <c r="E1153" s="68">
        <f t="shared" si="1203"/>
        <v>125.50990728749642</v>
      </c>
      <c r="F1153" s="68">
        <f t="shared" si="1203"/>
        <v>121.82889023783019</v>
      </c>
      <c r="G1153" s="68">
        <f t="shared" si="1203"/>
        <v>116.15126701153001</v>
      </c>
      <c r="H1153" s="68">
        <f t="shared" si="1203"/>
        <v>110.33670854734277</v>
      </c>
      <c r="I1153" s="69">
        <f t="shared" si="1203"/>
        <v>111.23839779240424</v>
      </c>
    </row>
    <row r="1154" spans="1:9" s="5" customFormat="1" ht="15" customHeight="1" x14ac:dyDescent="0.25">
      <c r="A1154" s="46" t="str">
        <f t="shared" ref="A1154:B1154" si="1204">A889</f>
        <v>45.05.0 BBC Zierbana-Superpuerto</v>
      </c>
      <c r="B1154" s="4" t="str">
        <f t="shared" si="1204"/>
        <v>Salida Nacional / National exit</v>
      </c>
      <c r="C1154" s="68">
        <f t="shared" ref="C1154:I1154" si="1205">IF(C94=0,"",C889/C94)</f>
        <v>144.90023395011116</v>
      </c>
      <c r="D1154" s="68">
        <f t="shared" si="1205"/>
        <v>136.00009970083903</v>
      </c>
      <c r="E1154" s="68">
        <f t="shared" si="1205"/>
        <v>128.0114349140845</v>
      </c>
      <c r="F1154" s="68">
        <f t="shared" si="1205"/>
        <v>124.32116251543576</v>
      </c>
      <c r="G1154" s="68">
        <f t="shared" si="1205"/>
        <v>118.54828236121094</v>
      </c>
      <c r="H1154" s="68">
        <f t="shared" si="1205"/>
        <v>112.62467200130703</v>
      </c>
      <c r="I1154" s="69">
        <f t="shared" si="1205"/>
        <v>113.56683905230324</v>
      </c>
    </row>
    <row r="1155" spans="1:9" s="5" customFormat="1" ht="15" customHeight="1" x14ac:dyDescent="0.25">
      <c r="A1155" s="46" t="str">
        <f t="shared" ref="A1155:B1155" si="1206">A890</f>
        <v>45_16_Arrigorriaga_16</v>
      </c>
      <c r="B1155" s="4" t="str">
        <f t="shared" si="1206"/>
        <v>Salida Nacional / National exit</v>
      </c>
      <c r="C1155" s="68" t="str">
        <f t="shared" ref="C1155:I1155" si="1207">IF(C95=0,"",C890/C95)</f>
        <v/>
      </c>
      <c r="D1155" s="68" t="str">
        <f t="shared" si="1207"/>
        <v/>
      </c>
      <c r="E1155" s="68" t="str">
        <f t="shared" si="1207"/>
        <v/>
      </c>
      <c r="F1155" s="68" t="str">
        <f t="shared" si="1207"/>
        <v/>
      </c>
      <c r="G1155" s="68" t="str">
        <f t="shared" si="1207"/>
        <v/>
      </c>
      <c r="H1155" s="68" t="str">
        <f t="shared" si="1207"/>
        <v/>
      </c>
      <c r="I1155" s="69" t="str">
        <f t="shared" si="1207"/>
        <v/>
      </c>
    </row>
    <row r="1156" spans="1:9" s="5" customFormat="1" ht="15" customHeight="1" x14ac:dyDescent="0.25">
      <c r="A1156" s="46" t="str">
        <f t="shared" ref="A1156:B1156" si="1208">A891</f>
        <v>6_Subirats</v>
      </c>
      <c r="B1156" s="4" t="str">
        <f t="shared" si="1208"/>
        <v>Salida Nacional / National exit</v>
      </c>
      <c r="C1156" s="68">
        <f t="shared" ref="C1156:I1156" si="1209">IF(C96=0,"",C891/C96)</f>
        <v>142.92977906031416</v>
      </c>
      <c r="D1156" s="68">
        <f t="shared" si="1209"/>
        <v>130.66215111877716</v>
      </c>
      <c r="E1156" s="68">
        <f t="shared" si="1209"/>
        <v>119.21502712562112</v>
      </c>
      <c r="F1156" s="68">
        <f t="shared" si="1209"/>
        <v>112.37088171070536</v>
      </c>
      <c r="G1156" s="68">
        <f t="shared" si="1209"/>
        <v>106.73298827630572</v>
      </c>
      <c r="H1156" s="68">
        <f t="shared" si="1209"/>
        <v>102.15668584627728</v>
      </c>
      <c r="I1156" s="69">
        <f t="shared" si="1209"/>
        <v>104.5733784057676</v>
      </c>
    </row>
    <row r="1157" spans="1:9" s="5" customFormat="1" ht="15" customHeight="1" x14ac:dyDescent="0.25">
      <c r="A1157" s="46" t="str">
        <f t="shared" ref="A1157:B1157" si="1210">A892</f>
        <v>7A_Vilafranca</v>
      </c>
      <c r="B1157" s="4" t="str">
        <f t="shared" si="1210"/>
        <v>Salida Nacional / National exit</v>
      </c>
      <c r="C1157" s="68" t="str">
        <f t="shared" ref="C1157:I1157" si="1211">IF(C97=0,"",C892/C97)</f>
        <v/>
      </c>
      <c r="D1157" s="68" t="str">
        <f t="shared" si="1211"/>
        <v/>
      </c>
      <c r="E1157" s="68" t="str">
        <f t="shared" si="1211"/>
        <v/>
      </c>
      <c r="F1157" s="68" t="str">
        <f t="shared" si="1211"/>
        <v/>
      </c>
      <c r="G1157" s="68" t="str">
        <f t="shared" si="1211"/>
        <v/>
      </c>
      <c r="H1157" s="68" t="str">
        <f t="shared" si="1211"/>
        <v/>
      </c>
      <c r="I1157" s="69" t="str">
        <f t="shared" si="1211"/>
        <v/>
      </c>
    </row>
    <row r="1158" spans="1:9" s="5" customFormat="1" ht="15" customHeight="1" x14ac:dyDescent="0.25">
      <c r="A1158" s="46" t="str">
        <f t="shared" ref="A1158:B1158" si="1212">A893</f>
        <v>7B_Santa Margarita</v>
      </c>
      <c r="B1158" s="4" t="str">
        <f t="shared" si="1212"/>
        <v>Salida Nacional / National exit</v>
      </c>
      <c r="C1158" s="68">
        <f t="shared" ref="C1158:I1158" si="1213">IF(C98=0,"",C893/C98)</f>
        <v>140.80067888522322</v>
      </c>
      <c r="D1158" s="68">
        <f t="shared" si="1213"/>
        <v>128.71811835706256</v>
      </c>
      <c r="E1158" s="68">
        <f t="shared" si="1213"/>
        <v>117.4336949991856</v>
      </c>
      <c r="F1158" s="68">
        <f t="shared" si="1213"/>
        <v>110.68387060905096</v>
      </c>
      <c r="G1158" s="68">
        <f t="shared" si="1213"/>
        <v>105.12217359417696</v>
      </c>
      <c r="H1158" s="68">
        <f t="shared" si="1213"/>
        <v>100.60194044514634</v>
      </c>
      <c r="I1158" s="69">
        <f t="shared" si="1213"/>
        <v>102.95544679004443</v>
      </c>
    </row>
    <row r="1159" spans="1:9" s="5" customFormat="1" ht="15" customHeight="1" x14ac:dyDescent="0.25">
      <c r="A1159" s="46" t="str">
        <f t="shared" ref="A1159:B1159" si="1214">A894</f>
        <v>A1_Sabiñanigo</v>
      </c>
      <c r="B1159" s="4" t="str">
        <f t="shared" si="1214"/>
        <v>Salida Nacional / National exit</v>
      </c>
      <c r="C1159" s="68">
        <f t="shared" ref="C1159:I1159" si="1215">IF(C99=0,"",C894/C99)</f>
        <v>153.50235015272116</v>
      </c>
      <c r="D1159" s="68">
        <f t="shared" si="1215"/>
        <v>141.63870648303995</v>
      </c>
      <c r="E1159" s="68">
        <f t="shared" si="1215"/>
        <v>130.42818275898554</v>
      </c>
      <c r="F1159" s="68">
        <f t="shared" si="1215"/>
        <v>124.08158432011406</v>
      </c>
      <c r="G1159" s="68">
        <f t="shared" si="1215"/>
        <v>117.83358618727246</v>
      </c>
      <c r="H1159" s="68">
        <f t="shared" si="1215"/>
        <v>112.207863048109</v>
      </c>
      <c r="I1159" s="69">
        <f t="shared" si="1215"/>
        <v>113.70475435486931</v>
      </c>
    </row>
    <row r="1160" spans="1:9" s="5" customFormat="1" ht="15" customHeight="1" x14ac:dyDescent="0.25">
      <c r="A1160" s="46" t="str">
        <f t="shared" ref="A1160:B1160" si="1216">A895</f>
        <v>A10_Zaragoza</v>
      </c>
      <c r="B1160" s="4" t="str">
        <f t="shared" si="1216"/>
        <v>Salida Nacional / National exit</v>
      </c>
      <c r="C1160" s="68" t="str">
        <f t="shared" ref="C1160:I1160" si="1217">IF(C100=0,"",C895/C100)</f>
        <v/>
      </c>
      <c r="D1160" s="68" t="str">
        <f t="shared" si="1217"/>
        <v/>
      </c>
      <c r="E1160" s="68" t="str">
        <f t="shared" si="1217"/>
        <v/>
      </c>
      <c r="F1160" s="68" t="str">
        <f t="shared" si="1217"/>
        <v/>
      </c>
      <c r="G1160" s="68" t="str">
        <f t="shared" si="1217"/>
        <v/>
      </c>
      <c r="H1160" s="68" t="str">
        <f t="shared" si="1217"/>
        <v/>
      </c>
      <c r="I1160" s="69" t="str">
        <f t="shared" si="1217"/>
        <v/>
      </c>
    </row>
    <row r="1161" spans="1:9" s="5" customFormat="1" ht="15" customHeight="1" x14ac:dyDescent="0.25">
      <c r="A1161" s="46" t="str">
        <f t="shared" ref="A1161:B1161" si="1218">A896</f>
        <v>A36 Barcelona</v>
      </c>
      <c r="B1161" s="4" t="str">
        <f t="shared" si="1218"/>
        <v>Salida Nacional / National exit</v>
      </c>
      <c r="C1161" s="68">
        <f t="shared" ref="C1161:I1161" si="1219">IF(C101=0,"",C896/C101)</f>
        <v>152.38161867280212</v>
      </c>
      <c r="D1161" s="68">
        <f t="shared" si="1219"/>
        <v>139.31537281054119</v>
      </c>
      <c r="E1161" s="68">
        <f t="shared" si="1219"/>
        <v>127.15198617158003</v>
      </c>
      <c r="F1161" s="68">
        <f t="shared" si="1219"/>
        <v>119.88977467661178</v>
      </c>
      <c r="G1161" s="68">
        <f t="shared" si="1219"/>
        <v>113.89805532656341</v>
      </c>
      <c r="H1161" s="68">
        <f t="shared" si="1219"/>
        <v>109.04124075681892</v>
      </c>
      <c r="I1161" s="69">
        <f t="shared" si="1219"/>
        <v>111.67395985848331</v>
      </c>
    </row>
    <row r="1162" spans="1:9" s="5" customFormat="1" ht="15" customHeight="1" x14ac:dyDescent="0.25">
      <c r="A1162" s="46" t="str">
        <f t="shared" ref="A1162:B1162" si="1220">A897</f>
        <v>A5A_Gurrea Gallego</v>
      </c>
      <c r="B1162" s="4" t="str">
        <f t="shared" si="1220"/>
        <v>Salida Nacional / National exit</v>
      </c>
      <c r="C1162" s="68">
        <f t="shared" ref="C1162:I1162" si="1221">IF(C102=0,"",C897/C102)</f>
        <v>140.61466751478997</v>
      </c>
      <c r="D1162" s="68">
        <f t="shared" si="1221"/>
        <v>129.76696253278138</v>
      </c>
      <c r="E1162" s="68">
        <f t="shared" si="1221"/>
        <v>119.55121486812241</v>
      </c>
      <c r="F1162" s="68">
        <f t="shared" si="1221"/>
        <v>113.78655466815464</v>
      </c>
      <c r="G1162" s="68">
        <f t="shared" si="1221"/>
        <v>108.08752585378473</v>
      </c>
      <c r="H1162" s="68">
        <f t="shared" si="1221"/>
        <v>102.96248763632011</v>
      </c>
      <c r="I1162" s="69">
        <f t="shared" si="1221"/>
        <v>104.40789920865654</v>
      </c>
    </row>
    <row r="1163" spans="1:9" s="5" customFormat="1" ht="15" customHeight="1" x14ac:dyDescent="0.25">
      <c r="A1163" s="46" t="str">
        <f t="shared" ref="A1163:B1163" si="1222">A898</f>
        <v>A6_Zuera</v>
      </c>
      <c r="B1163" s="4" t="str">
        <f t="shared" si="1222"/>
        <v>Salida Nacional / National exit</v>
      </c>
      <c r="C1163" s="68">
        <f t="shared" ref="C1163:I1163" si="1223">IF(C103=0,"",C898/C103)</f>
        <v>137.78651705756101</v>
      </c>
      <c r="D1163" s="68">
        <f t="shared" si="1223"/>
        <v>127.16175576099062</v>
      </c>
      <c r="E1163" s="68">
        <f t="shared" si="1223"/>
        <v>117.16430772755773</v>
      </c>
      <c r="F1163" s="68">
        <f t="shared" si="1223"/>
        <v>111.52735154876062</v>
      </c>
      <c r="G1163" s="68">
        <f t="shared" si="1223"/>
        <v>105.94879185771239</v>
      </c>
      <c r="H1163" s="68">
        <f t="shared" si="1223"/>
        <v>100.93362694563649</v>
      </c>
      <c r="I1163" s="69">
        <f t="shared" si="1223"/>
        <v>102.3677414959606</v>
      </c>
    </row>
    <row r="1164" spans="1:9" s="5" customFormat="1" ht="15" customHeight="1" x14ac:dyDescent="0.25">
      <c r="A1164" s="46" t="str">
        <f t="shared" ref="A1164:B1164" si="1224">A899</f>
        <v>A7_Villanueva de Gallego</v>
      </c>
      <c r="B1164" s="4" t="str">
        <f t="shared" si="1224"/>
        <v>Salida Nacional / National exit</v>
      </c>
      <c r="C1164" s="68">
        <f t="shared" ref="C1164:I1164" si="1225">IF(C104=0,"",C899/C104)</f>
        <v>134.80540124866536</v>
      </c>
      <c r="D1164" s="68">
        <f t="shared" si="1225"/>
        <v>124.41564192784003</v>
      </c>
      <c r="E1164" s="68">
        <f t="shared" si="1225"/>
        <v>114.64830063432997</v>
      </c>
      <c r="F1164" s="68">
        <f t="shared" si="1225"/>
        <v>109.14595556697435</v>
      </c>
      <c r="G1164" s="68">
        <f t="shared" si="1225"/>
        <v>103.69438077770188</v>
      </c>
      <c r="H1164" s="68">
        <f t="shared" si="1225"/>
        <v>98.795031856544199</v>
      </c>
      <c r="I1164" s="69">
        <f t="shared" si="1225"/>
        <v>100.21723836611032</v>
      </c>
    </row>
    <row r="1165" spans="1:9" s="5" customFormat="1" ht="15" customHeight="1" x14ac:dyDescent="0.25">
      <c r="A1165" s="46" t="str">
        <f t="shared" ref="A1165:B1165" si="1226">A900</f>
        <v>A8_Zorongo</v>
      </c>
      <c r="B1165" s="4" t="str">
        <f t="shared" si="1226"/>
        <v>Salida Nacional / National exit</v>
      </c>
      <c r="C1165" s="68">
        <f t="shared" ref="C1165:I1165" si="1227">IF(C105=0,"",C900/C105)</f>
        <v>133.83072452037086</v>
      </c>
      <c r="D1165" s="68">
        <f t="shared" si="1227"/>
        <v>123.51779916761166</v>
      </c>
      <c r="E1165" s="68">
        <f t="shared" si="1227"/>
        <v>113.82569134331376</v>
      </c>
      <c r="F1165" s="68">
        <f t="shared" si="1227"/>
        <v>108.36735742014125</v>
      </c>
      <c r="G1165" s="68">
        <f t="shared" si="1227"/>
        <v>102.95730038346201</v>
      </c>
      <c r="H1165" s="68">
        <f t="shared" si="1227"/>
        <v>98.095817536066235</v>
      </c>
      <c r="I1165" s="69">
        <f t="shared" si="1227"/>
        <v>99.514130708053273</v>
      </c>
    </row>
    <row r="1166" spans="1:9" s="5" customFormat="1" ht="15" customHeight="1" x14ac:dyDescent="0.25">
      <c r="A1166" s="46" t="str">
        <f t="shared" ref="A1166:B1166" si="1228">A901</f>
        <v>A9_Juslibol</v>
      </c>
      <c r="B1166" s="4" t="str">
        <f t="shared" si="1228"/>
        <v>Salida Nacional / National exit</v>
      </c>
      <c r="C1166" s="68">
        <f t="shared" ref="C1166:I1166" si="1229">IF(C106=0,"",C901/C106)</f>
        <v>132.23835721957707</v>
      </c>
      <c r="D1166" s="68">
        <f t="shared" si="1229"/>
        <v>122.05095851045978</v>
      </c>
      <c r="E1166" s="68">
        <f t="shared" si="1229"/>
        <v>112.48176253254238</v>
      </c>
      <c r="F1166" s="68">
        <f t="shared" si="1229"/>
        <v>107.09533132832603</v>
      </c>
      <c r="G1166" s="68">
        <f t="shared" si="1229"/>
        <v>101.75310345973175</v>
      </c>
      <c r="H1166" s="68">
        <f t="shared" si="1229"/>
        <v>96.953483890608126</v>
      </c>
      <c r="I1166" s="69">
        <f t="shared" si="1229"/>
        <v>98.36543636548204</v>
      </c>
    </row>
    <row r="1167" spans="1:9" s="5" customFormat="1" ht="15" customHeight="1" x14ac:dyDescent="0.25">
      <c r="A1167" s="46" t="str">
        <f t="shared" ref="A1167:B1167" si="1230">A902</f>
        <v>A9A_Ramal Utebo-Sobradiel</v>
      </c>
      <c r="B1167" s="4" t="str">
        <f t="shared" si="1230"/>
        <v>Salida Nacional / National exit</v>
      </c>
      <c r="C1167" s="68">
        <f t="shared" ref="C1167:I1167" si="1231">IF(C107=0,"",C902/C107)</f>
        <v>131.89564246978497</v>
      </c>
      <c r="D1167" s="68">
        <f t="shared" si="1231"/>
        <v>121.73526003527118</v>
      </c>
      <c r="E1167" s="68">
        <f t="shared" si="1231"/>
        <v>112.19251756632612</v>
      </c>
      <c r="F1167" s="68">
        <f t="shared" si="1231"/>
        <v>106.82156151179676</v>
      </c>
      <c r="G1167" s="68">
        <f t="shared" si="1231"/>
        <v>101.49393206930506</v>
      </c>
      <c r="H1167" s="68">
        <f t="shared" si="1231"/>
        <v>96.707626927024904</v>
      </c>
      <c r="I1167" s="69">
        <f t="shared" si="1231"/>
        <v>98.118210430858923</v>
      </c>
    </row>
    <row r="1168" spans="1:9" s="5" customFormat="1" ht="15" customHeight="1" x14ac:dyDescent="0.25">
      <c r="A1168" s="46" t="str">
        <f t="shared" ref="A1168:B1168" si="1232">A903</f>
        <v>A9B_Zaragoza Plaza</v>
      </c>
      <c r="B1168" s="4" t="str">
        <f t="shared" si="1232"/>
        <v>Salida Nacional / National exit</v>
      </c>
      <c r="C1168" s="68">
        <f t="shared" ref="C1168:I1168" si="1233">IF(C108=0,"",C903/C108)</f>
        <v>130.50669295596464</v>
      </c>
      <c r="D1168" s="68">
        <f t="shared" si="1233"/>
        <v>120.45580169887646</v>
      </c>
      <c r="E1168" s="68">
        <f t="shared" si="1233"/>
        <v>111.02026963872828</v>
      </c>
      <c r="F1168" s="68">
        <f t="shared" si="1233"/>
        <v>105.71203105301834</v>
      </c>
      <c r="G1168" s="68">
        <f t="shared" si="1233"/>
        <v>100.44356590634418</v>
      </c>
      <c r="H1168" s="68">
        <f t="shared" si="1233"/>
        <v>95.711221285758143</v>
      </c>
      <c r="I1168" s="69">
        <f t="shared" si="1233"/>
        <v>97.116256643031718</v>
      </c>
    </row>
    <row r="1169" spans="1:9" s="5" customFormat="1" ht="15" customHeight="1" x14ac:dyDescent="0.25">
      <c r="A1169" s="46" t="str">
        <f t="shared" ref="A1169:B1169" si="1234">A904</f>
        <v>Abegondo (I15)</v>
      </c>
      <c r="B1169" s="4" t="str">
        <f t="shared" si="1234"/>
        <v>Salida Nacional / National exit</v>
      </c>
      <c r="C1169" s="68">
        <f t="shared" ref="C1169:I1169" si="1235">IF(C109=0,"",C904/C109)</f>
        <v>233.99432491085594</v>
      </c>
      <c r="D1169" s="68">
        <f t="shared" si="1235"/>
        <v>216.88165234412315</v>
      </c>
      <c r="E1169" s="68">
        <f t="shared" si="1235"/>
        <v>200.94912794152441</v>
      </c>
      <c r="F1169" s="68">
        <f t="shared" si="1235"/>
        <v>192.07127499834274</v>
      </c>
      <c r="G1169" s="68">
        <f t="shared" si="1235"/>
        <v>182.52419988854203</v>
      </c>
      <c r="H1169" s="68">
        <f t="shared" si="1235"/>
        <v>173.50403738695832</v>
      </c>
      <c r="I1169" s="69">
        <f t="shared" si="1235"/>
        <v>175.12114330610328</v>
      </c>
    </row>
    <row r="1170" spans="1:9" s="5" customFormat="1" ht="15" customHeight="1" x14ac:dyDescent="0.25">
      <c r="A1170" s="46" t="str">
        <f t="shared" ref="A1170:B1170" si="1236">A905</f>
        <v>Andosilla</v>
      </c>
      <c r="B1170" s="4" t="str">
        <f t="shared" si="1236"/>
        <v>Salida Nacional / National exit</v>
      </c>
      <c r="C1170" s="68">
        <f t="shared" ref="C1170:I1170" si="1237">IF(C110=0,"",C905/C110)</f>
        <v>126.12861935040856</v>
      </c>
      <c r="D1170" s="68">
        <f t="shared" si="1237"/>
        <v>117.42318728695012</v>
      </c>
      <c r="E1170" s="68">
        <f t="shared" si="1237"/>
        <v>109.3223151528785</v>
      </c>
      <c r="F1170" s="68">
        <f t="shared" si="1237"/>
        <v>105.05642212574597</v>
      </c>
      <c r="G1170" s="68">
        <f t="shared" si="1237"/>
        <v>99.912915463788508</v>
      </c>
      <c r="H1170" s="68">
        <f t="shared" si="1237"/>
        <v>94.905726559586981</v>
      </c>
      <c r="I1170" s="69">
        <f t="shared" si="1237"/>
        <v>95.66939651743489</v>
      </c>
    </row>
    <row r="1171" spans="1:9" s="5" customFormat="1" ht="15" customHeight="1" x14ac:dyDescent="0.25">
      <c r="A1171" s="46" t="str">
        <f t="shared" ref="A1171:B1171" si="1238">A906</f>
        <v>B02_Briviesca</v>
      </c>
      <c r="B1171" s="4" t="str">
        <f t="shared" si="1238"/>
        <v>Salida Nacional / National exit</v>
      </c>
      <c r="C1171" s="68">
        <f t="shared" ref="C1171:I1171" si="1239">IF(C111=0,"",C906/C111)</f>
        <v>124.53510393001994</v>
      </c>
      <c r="D1171" s="68">
        <f t="shared" si="1239"/>
        <v>116.37510514932291</v>
      </c>
      <c r="E1171" s="68">
        <f t="shared" si="1239"/>
        <v>108.86663521321935</v>
      </c>
      <c r="F1171" s="68">
        <f t="shared" si="1239"/>
        <v>105.08448198538044</v>
      </c>
      <c r="G1171" s="68">
        <f t="shared" si="1239"/>
        <v>100.02619826180755</v>
      </c>
      <c r="H1171" s="68">
        <f t="shared" si="1239"/>
        <v>94.959588303437442</v>
      </c>
      <c r="I1171" s="69">
        <f t="shared" si="1239"/>
        <v>95.608510879102624</v>
      </c>
    </row>
    <row r="1172" spans="1:9" s="5" customFormat="1" ht="15" customHeight="1" x14ac:dyDescent="0.25">
      <c r="A1172" s="46" t="str">
        <f t="shared" ref="A1172:B1172" si="1240">A907</f>
        <v>B04_Burgos</v>
      </c>
      <c r="B1172" s="4" t="str">
        <f t="shared" si="1240"/>
        <v>Salida Nacional / National exit</v>
      </c>
      <c r="C1172" s="68" t="str">
        <f t="shared" ref="C1172:I1172" si="1241">IF(C112=0,"",C907/C112)</f>
        <v/>
      </c>
      <c r="D1172" s="68" t="str">
        <f t="shared" si="1241"/>
        <v/>
      </c>
      <c r="E1172" s="68" t="str">
        <f t="shared" si="1241"/>
        <v/>
      </c>
      <c r="F1172" s="68" t="str">
        <f t="shared" si="1241"/>
        <v/>
      </c>
      <c r="G1172" s="68" t="str">
        <f t="shared" si="1241"/>
        <v/>
      </c>
      <c r="H1172" s="68" t="str">
        <f t="shared" si="1241"/>
        <v/>
      </c>
      <c r="I1172" s="69" t="str">
        <f t="shared" si="1241"/>
        <v/>
      </c>
    </row>
    <row r="1173" spans="1:9" s="5" customFormat="1" ht="15" customHeight="1" x14ac:dyDescent="0.25">
      <c r="A1173" s="46" t="str">
        <f t="shared" ref="A1173:B1173" si="1242">A908</f>
        <v>B05_Villalonquejar</v>
      </c>
      <c r="B1173" s="4" t="str">
        <f t="shared" si="1242"/>
        <v>Salida Nacional / National exit</v>
      </c>
      <c r="C1173" s="68">
        <f t="shared" ref="C1173:I1173" si="1243">IF(C113=0,"",C908/C113)</f>
        <v>124.56374249487416</v>
      </c>
      <c r="D1173" s="68">
        <f t="shared" si="1243"/>
        <v>116.2694096285215</v>
      </c>
      <c r="E1173" s="68">
        <f t="shared" si="1243"/>
        <v>108.59209929961833</v>
      </c>
      <c r="F1173" s="68">
        <f t="shared" si="1243"/>
        <v>104.63643407501813</v>
      </c>
      <c r="G1173" s="68">
        <f t="shared" si="1243"/>
        <v>99.544346072327556</v>
      </c>
      <c r="H1173" s="68">
        <f t="shared" si="1243"/>
        <v>94.467478094598022</v>
      </c>
      <c r="I1173" s="69">
        <f t="shared" si="1243"/>
        <v>95.036863068020679</v>
      </c>
    </row>
    <row r="1174" spans="1:9" s="5" customFormat="1" ht="15" customHeight="1" x14ac:dyDescent="0.25">
      <c r="A1174" s="46" t="str">
        <f t="shared" ref="A1174:B1174" si="1244">A909</f>
        <v>B08_Lerma</v>
      </c>
      <c r="B1174" s="4" t="str">
        <f t="shared" si="1244"/>
        <v>Salida Nacional / National exit</v>
      </c>
      <c r="C1174" s="68">
        <f t="shared" ref="C1174:I1174" si="1245">IF(C114=0,"",C909/C114)</f>
        <v>125.02639133129493</v>
      </c>
      <c r="D1174" s="68">
        <f t="shared" si="1245"/>
        <v>116.57914105588848</v>
      </c>
      <c r="E1174" s="68">
        <f t="shared" si="1245"/>
        <v>108.71049968517799</v>
      </c>
      <c r="F1174" s="68">
        <f t="shared" si="1245"/>
        <v>104.56871181035622</v>
      </c>
      <c r="G1174" s="68">
        <f t="shared" si="1245"/>
        <v>99.418948332596699</v>
      </c>
      <c r="H1174" s="68">
        <f t="shared" si="1245"/>
        <v>94.30099193888519</v>
      </c>
      <c r="I1174" s="69">
        <f t="shared" si="1245"/>
        <v>94.766221073150589</v>
      </c>
    </row>
    <row r="1175" spans="1:9" s="5" customFormat="1" ht="15" customHeight="1" x14ac:dyDescent="0.25">
      <c r="A1175" s="46" t="str">
        <f t="shared" ref="A1175:B1175" si="1246">A910</f>
        <v>B10_Aranda de Duero</v>
      </c>
      <c r="B1175" s="4" t="str">
        <f t="shared" si="1246"/>
        <v>Salida Nacional / National exit</v>
      </c>
      <c r="C1175" s="68">
        <f t="shared" ref="C1175:I1175" si="1247">IF(C115=0,"",C910/C115)</f>
        <v>125.22865292691934</v>
      </c>
      <c r="D1175" s="68">
        <f t="shared" si="1247"/>
        <v>116.63209782627403</v>
      </c>
      <c r="E1175" s="68">
        <f t="shared" si="1247"/>
        <v>108.57827659688697</v>
      </c>
      <c r="F1175" s="68">
        <f t="shared" si="1247"/>
        <v>104.2520243969319</v>
      </c>
      <c r="G1175" s="68">
        <f t="shared" si="1247"/>
        <v>99.059651419706853</v>
      </c>
      <c r="H1175" s="68">
        <f t="shared" si="1247"/>
        <v>93.922958960958425</v>
      </c>
      <c r="I1175" s="69">
        <f t="shared" si="1247"/>
        <v>94.304717646725194</v>
      </c>
    </row>
    <row r="1176" spans="1:9" s="5" customFormat="1" ht="15" customHeight="1" x14ac:dyDescent="0.25">
      <c r="A1176" s="46" t="str">
        <f t="shared" ref="A1176:B1176" si="1248">A911</f>
        <v>B18_Algete</v>
      </c>
      <c r="B1176" s="4" t="str">
        <f t="shared" si="1248"/>
        <v>Salida Nacional / National exit</v>
      </c>
      <c r="C1176" s="68">
        <f t="shared" ref="C1176:I1176" si="1249">IF(C116=0,"",C911/C116)</f>
        <v>122.12960976007511</v>
      </c>
      <c r="D1176" s="68">
        <f t="shared" si="1249"/>
        <v>113.1492461310411</v>
      </c>
      <c r="E1176" s="68">
        <f t="shared" si="1249"/>
        <v>104.60488829300778</v>
      </c>
      <c r="F1176" s="68">
        <f t="shared" si="1249"/>
        <v>99.712693866918599</v>
      </c>
      <c r="G1176" s="68">
        <f t="shared" si="1249"/>
        <v>94.572559943278875</v>
      </c>
      <c r="H1176" s="68">
        <f t="shared" si="1249"/>
        <v>89.639122952817388</v>
      </c>
      <c r="I1176" s="69">
        <f t="shared" si="1249"/>
        <v>89.931627250174088</v>
      </c>
    </row>
    <row r="1177" spans="1:9" s="5" customFormat="1" ht="15" customHeight="1" x14ac:dyDescent="0.25">
      <c r="A1177" s="46" t="str">
        <f t="shared" ref="A1177:B1177" si="1250">A912</f>
        <v>B19_San Fernando</v>
      </c>
      <c r="B1177" s="4" t="str">
        <f t="shared" si="1250"/>
        <v>Salida Nacional / National exit</v>
      </c>
      <c r="C1177" s="68">
        <f t="shared" ref="C1177:I1177" si="1251">IF(C117=0,"",C912/C117)</f>
        <v>121.99897150493439</v>
      </c>
      <c r="D1177" s="68">
        <f t="shared" si="1251"/>
        <v>112.95844571975529</v>
      </c>
      <c r="E1177" s="68">
        <f t="shared" si="1251"/>
        <v>104.34566503151696</v>
      </c>
      <c r="F1177" s="68">
        <f t="shared" si="1251"/>
        <v>99.380987063212956</v>
      </c>
      <c r="G1177" s="68">
        <f t="shared" si="1251"/>
        <v>94.238767268957488</v>
      </c>
      <c r="H1177" s="68">
        <f t="shared" si="1251"/>
        <v>89.320806836610757</v>
      </c>
      <c r="I1177" s="69">
        <f t="shared" si="1251"/>
        <v>89.606383695324368</v>
      </c>
    </row>
    <row r="1178" spans="1:9" s="5" customFormat="1" ht="15" customHeight="1" x14ac:dyDescent="0.25">
      <c r="A1178" s="46" t="str">
        <f t="shared" ref="A1178:B1178" si="1252">A913</f>
        <v>B20_Rivas</v>
      </c>
      <c r="B1178" s="4" t="str">
        <f t="shared" si="1252"/>
        <v>Salida Nacional / National exit</v>
      </c>
      <c r="C1178" s="68">
        <f t="shared" ref="C1178:I1178" si="1253">IF(C118=0,"",C913/C118)</f>
        <v>121.90119512167661</v>
      </c>
      <c r="D1178" s="68">
        <f t="shared" si="1253"/>
        <v>112.8156408872847</v>
      </c>
      <c r="E1178" s="68">
        <f t="shared" si="1253"/>
        <v>104.15164902190666</v>
      </c>
      <c r="F1178" s="68">
        <f t="shared" si="1253"/>
        <v>99.132720645895915</v>
      </c>
      <c r="G1178" s="68">
        <f t="shared" si="1253"/>
        <v>93.98893967888506</v>
      </c>
      <c r="H1178" s="68">
        <f t="shared" si="1253"/>
        <v>89.082562697925539</v>
      </c>
      <c r="I1178" s="69">
        <f t="shared" si="1253"/>
        <v>89.362954705578304</v>
      </c>
    </row>
    <row r="1179" spans="1:9" s="5" customFormat="1" ht="15" customHeight="1" x14ac:dyDescent="0.25">
      <c r="A1179" s="46" t="str">
        <f t="shared" ref="A1179:B1179" si="1254">A914</f>
        <v>BI Madrid</v>
      </c>
      <c r="B1179" s="4" t="str">
        <f t="shared" si="1254"/>
        <v>Salida Nacional / National exit</v>
      </c>
      <c r="C1179" s="68">
        <f t="shared" ref="C1179:I1179" si="1255">IF(C119=0,"",C914/C119)</f>
        <v>121.87051224102997</v>
      </c>
      <c r="D1179" s="68">
        <f t="shared" si="1255"/>
        <v>112.75476190459001</v>
      </c>
      <c r="E1179" s="68">
        <f t="shared" si="1255"/>
        <v>104.05724907490908</v>
      </c>
      <c r="F1179" s="68">
        <f t="shared" si="1255"/>
        <v>99.004092512628432</v>
      </c>
      <c r="G1179" s="68">
        <f t="shared" si="1255"/>
        <v>93.858546508539149</v>
      </c>
      <c r="H1179" s="68">
        <f t="shared" si="1255"/>
        <v>88.958933354395455</v>
      </c>
      <c r="I1179" s="69">
        <f t="shared" si="1255"/>
        <v>89.238020108406673</v>
      </c>
    </row>
    <row r="1180" spans="1:9" s="5" customFormat="1" ht="15" customHeight="1" x14ac:dyDescent="0.25">
      <c r="A1180" s="46" t="str">
        <f t="shared" ref="A1180:B1180" si="1256">A915</f>
        <v>B22_Getafe</v>
      </c>
      <c r="B1180" s="4" t="str">
        <f t="shared" si="1256"/>
        <v>Salida Nacional / National exit</v>
      </c>
      <c r="C1180" s="68">
        <f t="shared" ref="C1180:I1180" si="1257">IF(C120=0,"",C915/C120)</f>
        <v>121.79259427493798</v>
      </c>
      <c r="D1180" s="68">
        <f t="shared" si="1257"/>
        <v>112.65671921238477</v>
      </c>
      <c r="E1180" s="68">
        <f t="shared" si="1257"/>
        <v>103.93551351316144</v>
      </c>
      <c r="F1180" s="68">
        <f t="shared" si="1257"/>
        <v>98.856000395569282</v>
      </c>
      <c r="G1180" s="68">
        <f t="shared" si="1257"/>
        <v>93.710461512976053</v>
      </c>
      <c r="H1180" s="68">
        <f t="shared" si="1257"/>
        <v>88.817010982433032</v>
      </c>
      <c r="I1180" s="69">
        <f t="shared" si="1257"/>
        <v>89.091652378879076</v>
      </c>
    </row>
    <row r="1181" spans="1:9" s="5" customFormat="1" ht="15" customHeight="1" x14ac:dyDescent="0.25">
      <c r="A1181" s="46" t="str">
        <f t="shared" ref="A1181:B1181" si="1258">A916</f>
        <v>C1.01_Arrieta</v>
      </c>
      <c r="B1181" s="4" t="str">
        <f t="shared" si="1258"/>
        <v>Salida Nacional / National exit</v>
      </c>
      <c r="C1181" s="68">
        <f t="shared" ref="C1181:I1181" si="1259">IF(C121=0,"",C916/C121)</f>
        <v>141.15326495765001</v>
      </c>
      <c r="D1181" s="68">
        <f t="shared" si="1259"/>
        <v>132.2812301669052</v>
      </c>
      <c r="E1181" s="68">
        <f t="shared" si="1259"/>
        <v>124.2258420524881</v>
      </c>
      <c r="F1181" s="68">
        <f t="shared" si="1259"/>
        <v>120.38612126901062</v>
      </c>
      <c r="G1181" s="68">
        <f t="shared" si="1259"/>
        <v>114.71748975435663</v>
      </c>
      <c r="H1181" s="68">
        <f t="shared" si="1259"/>
        <v>108.95174878458505</v>
      </c>
      <c r="I1181" s="69">
        <f t="shared" si="1259"/>
        <v>109.79653568092773</v>
      </c>
    </row>
    <row r="1182" spans="1:9" s="5" customFormat="1" ht="15" customHeight="1" x14ac:dyDescent="0.25">
      <c r="A1182" s="46" t="str">
        <f t="shared" ref="A1182:B1182" si="1260">A917</f>
        <v>C2X.01_Sollube</v>
      </c>
      <c r="B1182" s="4" t="str">
        <f t="shared" si="1260"/>
        <v>Salida Nacional / National exit</v>
      </c>
      <c r="C1182" s="68">
        <f t="shared" ref="C1182:I1182" si="1261">IF(C122=0,"",C917/C122)</f>
        <v>142.63774583562935</v>
      </c>
      <c r="D1182" s="68">
        <f t="shared" si="1261"/>
        <v>133.6487724245772</v>
      </c>
      <c r="E1182" s="68">
        <f t="shared" si="1261"/>
        <v>125.47967783883573</v>
      </c>
      <c r="F1182" s="68">
        <f t="shared" si="1261"/>
        <v>121.57324952777459</v>
      </c>
      <c r="G1182" s="68">
        <f t="shared" si="1261"/>
        <v>115.84171953286551</v>
      </c>
      <c r="H1182" s="68">
        <f t="shared" si="1261"/>
        <v>110.01859975860795</v>
      </c>
      <c r="I1182" s="69">
        <f t="shared" si="1261"/>
        <v>110.86995770652412</v>
      </c>
    </row>
    <row r="1183" spans="1:9" s="5" customFormat="1" ht="15" customHeight="1" x14ac:dyDescent="0.25">
      <c r="A1183" s="46" t="str">
        <f t="shared" ref="A1183:B1183" si="1262">A918</f>
        <v>Cas Tresorer</v>
      </c>
      <c r="B1183" s="4" t="str">
        <f t="shared" si="1262"/>
        <v>Salida Nacional / National exit</v>
      </c>
      <c r="C1183" s="68">
        <f t="shared" ref="C1183:I1183" si="1263">IF(C123=0,"",C918/C123)</f>
        <v>167.85971953165205</v>
      </c>
      <c r="D1183" s="68">
        <f t="shared" si="1263"/>
        <v>152.57909302035193</v>
      </c>
      <c r="E1183" s="68">
        <f t="shared" si="1263"/>
        <v>137.9107884088381</v>
      </c>
      <c r="F1183" s="68">
        <f t="shared" si="1263"/>
        <v>128.5516775667916</v>
      </c>
      <c r="G1183" s="68">
        <f t="shared" si="1263"/>
        <v>121.58796565598175</v>
      </c>
      <c r="H1183" s="68">
        <f t="shared" si="1263"/>
        <v>115.94757502197749</v>
      </c>
      <c r="I1183" s="69">
        <f t="shared" si="1263"/>
        <v>117.77146040341724</v>
      </c>
    </row>
    <row r="1184" spans="1:9" s="5" customFormat="1" ht="15" customHeight="1" x14ac:dyDescent="0.25">
      <c r="A1184" s="46" t="str">
        <f t="shared" ref="A1184:B1184" si="1264">A919</f>
        <v>cc Escatron</v>
      </c>
      <c r="B1184" s="4" t="str">
        <f t="shared" si="1264"/>
        <v>Salida Nacional / National exit</v>
      </c>
      <c r="C1184" s="68">
        <f t="shared" ref="C1184:I1184" si="1265">IF(C124=0,"",C919/C124)</f>
        <v>130.70957178299884</v>
      </c>
      <c r="D1184" s="68">
        <f t="shared" si="1265"/>
        <v>120.13745287280713</v>
      </c>
      <c r="E1184" s="68">
        <f t="shared" si="1265"/>
        <v>110.19615487294824</v>
      </c>
      <c r="F1184" s="68">
        <f t="shared" si="1265"/>
        <v>104.42413794943074</v>
      </c>
      <c r="G1184" s="68">
        <f t="shared" si="1265"/>
        <v>99.167062700746115</v>
      </c>
      <c r="H1184" s="68">
        <f t="shared" si="1265"/>
        <v>94.622354465263541</v>
      </c>
      <c r="I1184" s="69">
        <f t="shared" si="1265"/>
        <v>96.269307348010514</v>
      </c>
    </row>
    <row r="1185" spans="1:9" s="5" customFormat="1" ht="15" customHeight="1" x14ac:dyDescent="0.25">
      <c r="A1185" s="46" t="str">
        <f t="shared" ref="A1185:B1185" si="1266">A920</f>
        <v>cc SAGUNTO</v>
      </c>
      <c r="B1185" s="4" t="str">
        <f t="shared" si="1266"/>
        <v>Salida Nacional / National exit</v>
      </c>
      <c r="C1185" s="68">
        <f t="shared" ref="C1185:I1185" si="1267">IF(C125=0,"",C920/C125)</f>
        <v>125.17181962818356</v>
      </c>
      <c r="D1185" s="68">
        <f t="shared" si="1267"/>
        <v>113.57338474623343</v>
      </c>
      <c r="E1185" s="68">
        <f t="shared" si="1267"/>
        <v>102.50863649133923</v>
      </c>
      <c r="F1185" s="68">
        <f t="shared" si="1267"/>
        <v>95.487508310974931</v>
      </c>
      <c r="G1185" s="68">
        <f t="shared" si="1267"/>
        <v>90.394766898892627</v>
      </c>
      <c r="H1185" s="68">
        <f t="shared" si="1267"/>
        <v>86.424864442986205</v>
      </c>
      <c r="I1185" s="69">
        <f t="shared" si="1267"/>
        <v>88.258963443709192</v>
      </c>
    </row>
    <row r="1186" spans="1:9" s="5" customFormat="1" ht="15" customHeight="1" x14ac:dyDescent="0.25">
      <c r="A1186" s="46" t="str">
        <f t="shared" ref="A1186:B1186" si="1268">A921</f>
        <v>Conex Olite</v>
      </c>
      <c r="B1186" s="4" t="str">
        <f t="shared" si="1268"/>
        <v>Salida Nacional / National exit</v>
      </c>
      <c r="C1186" s="68" t="str">
        <f t="shared" ref="C1186:I1186" si="1269">IF(C126=0,"",C921/C126)</f>
        <v/>
      </c>
      <c r="D1186" s="68" t="str">
        <f t="shared" si="1269"/>
        <v/>
      </c>
      <c r="E1186" s="68" t="str">
        <f t="shared" si="1269"/>
        <v/>
      </c>
      <c r="F1186" s="68" t="str">
        <f t="shared" si="1269"/>
        <v/>
      </c>
      <c r="G1186" s="68" t="str">
        <f t="shared" si="1269"/>
        <v/>
      </c>
      <c r="H1186" s="68" t="str">
        <f t="shared" si="1269"/>
        <v/>
      </c>
      <c r="I1186" s="69" t="str">
        <f t="shared" si="1269"/>
        <v/>
      </c>
    </row>
    <row r="1187" spans="1:9" s="5" customFormat="1" ht="15" customHeight="1" x14ac:dyDescent="0.25">
      <c r="A1187" s="46" t="str">
        <f t="shared" ref="A1187:B1187" si="1270">A922</f>
        <v>CT Ibiza</v>
      </c>
      <c r="B1187" s="4" t="str">
        <f t="shared" si="1270"/>
        <v>Salida Nacional / National exit</v>
      </c>
      <c r="C1187" s="68">
        <f t="shared" ref="C1187:I1187" si="1271">IF(C127=0,"",C922/C127)</f>
        <v>167.28187872632884</v>
      </c>
      <c r="D1187" s="68">
        <f t="shared" si="1271"/>
        <v>152.0466407844082</v>
      </c>
      <c r="E1187" s="68">
        <f t="shared" si="1271"/>
        <v>137.42122393571125</v>
      </c>
      <c r="F1187" s="68">
        <f t="shared" si="1271"/>
        <v>128.08757312474029</v>
      </c>
      <c r="G1187" s="68">
        <f t="shared" si="1271"/>
        <v>121.14782058726665</v>
      </c>
      <c r="H1187" s="68">
        <f t="shared" si="1271"/>
        <v>115.5293064779662</v>
      </c>
      <c r="I1187" s="69">
        <f t="shared" si="1271"/>
        <v>117.34963099394258</v>
      </c>
    </row>
    <row r="1188" spans="1:9" s="5" customFormat="1" ht="15" customHeight="1" x14ac:dyDescent="0.25">
      <c r="A1188" s="46" t="str">
        <f t="shared" ref="A1188:B1188" si="1272">A923</f>
        <v>CT Son Reus</v>
      </c>
      <c r="B1188" s="4" t="str">
        <f t="shared" si="1272"/>
        <v>Salida Nacional / National exit</v>
      </c>
      <c r="C1188" s="68">
        <f t="shared" ref="C1188:I1188" si="1273">IF(C128=0,"",C923/C128)</f>
        <v>171.36803870682854</v>
      </c>
      <c r="D1188" s="68">
        <f t="shared" si="1273"/>
        <v>155.8118387385818</v>
      </c>
      <c r="E1188" s="68">
        <f t="shared" si="1273"/>
        <v>140.88314413853664</v>
      </c>
      <c r="F1188" s="68">
        <f t="shared" si="1273"/>
        <v>131.36945453638873</v>
      </c>
      <c r="G1188" s="68">
        <f t="shared" si="1273"/>
        <v>124.26027500175186</v>
      </c>
      <c r="H1188" s="68">
        <f t="shared" si="1273"/>
        <v>118.48706261061729</v>
      </c>
      <c r="I1188" s="69">
        <f t="shared" si="1273"/>
        <v>120.33256753237075</v>
      </c>
    </row>
    <row r="1189" spans="1:9" s="5" customFormat="1" ht="15" customHeight="1" x14ac:dyDescent="0.25">
      <c r="A1189" s="46" t="str">
        <f t="shared" ref="A1189:B1189" si="1274">A924</f>
        <v>ctcc Barcelona</v>
      </c>
      <c r="B1189" s="4" t="str">
        <f t="shared" si="1274"/>
        <v>Salida Nacional / National exit</v>
      </c>
      <c r="C1189" s="68">
        <f t="shared" ref="C1189:I1189" si="1275">IF(C129=0,"",C924/C129)</f>
        <v>149.63881292672298</v>
      </c>
      <c r="D1189" s="68">
        <f t="shared" si="1275"/>
        <v>136.78801677241856</v>
      </c>
      <c r="E1189" s="68">
        <f t="shared" si="1275"/>
        <v>124.82820479729521</v>
      </c>
      <c r="F1189" s="68">
        <f t="shared" si="1275"/>
        <v>117.68684323587115</v>
      </c>
      <c r="G1189" s="68">
        <f t="shared" si="1275"/>
        <v>111.80884632251009</v>
      </c>
      <c r="H1189" s="68">
        <f t="shared" si="1275"/>
        <v>107.05586328840259</v>
      </c>
      <c r="I1189" s="69">
        <f t="shared" si="1275"/>
        <v>109.6716627093496</v>
      </c>
    </row>
    <row r="1190" spans="1:9" s="5" customFormat="1" ht="15" customHeight="1" x14ac:dyDescent="0.25">
      <c r="A1190" s="46" t="str">
        <f t="shared" ref="A1190:B1190" si="1276">A925</f>
        <v>D01A_Montorio</v>
      </c>
      <c r="B1190" s="4" t="str">
        <f t="shared" si="1276"/>
        <v>Salida Nacional / National exit</v>
      </c>
      <c r="C1190" s="68">
        <f t="shared" ref="C1190:I1190" si="1277">IF(C130=0,"",C925/C130)</f>
        <v>129.51461041610852</v>
      </c>
      <c r="D1190" s="68">
        <f t="shared" si="1277"/>
        <v>120.83915367522745</v>
      </c>
      <c r="E1190" s="68">
        <f t="shared" si="1277"/>
        <v>112.81348559911959</v>
      </c>
      <c r="F1190" s="68">
        <f t="shared" si="1277"/>
        <v>108.66275205562242</v>
      </c>
      <c r="G1190" s="68">
        <f t="shared" si="1277"/>
        <v>103.37646601245662</v>
      </c>
      <c r="H1190" s="68">
        <f t="shared" si="1277"/>
        <v>98.127319497661077</v>
      </c>
      <c r="I1190" s="69">
        <f t="shared" si="1277"/>
        <v>98.766515435207239</v>
      </c>
    </row>
    <row r="1191" spans="1:9" s="5" customFormat="1" ht="15" customHeight="1" x14ac:dyDescent="0.25">
      <c r="A1191" s="46" t="str">
        <f t="shared" ref="A1191:B1191" si="1278">A926</f>
        <v>D03A_Aguilar</v>
      </c>
      <c r="B1191" s="4" t="str">
        <f t="shared" si="1278"/>
        <v>Salida Nacional / National exit</v>
      </c>
      <c r="C1191" s="68">
        <f t="shared" ref="C1191:I1191" si="1279">IF(C131=0,"",C926/C131)</f>
        <v>139.20980129224449</v>
      </c>
      <c r="D1191" s="68">
        <f t="shared" si="1279"/>
        <v>129.74409600671268</v>
      </c>
      <c r="E1191" s="68">
        <f t="shared" si="1279"/>
        <v>120.97682224657413</v>
      </c>
      <c r="F1191" s="68">
        <f t="shared" si="1279"/>
        <v>116.38125502089481</v>
      </c>
      <c r="G1191" s="68">
        <f t="shared" si="1279"/>
        <v>110.69988107277042</v>
      </c>
      <c r="H1191" s="68">
        <f t="shared" si="1279"/>
        <v>105.10401238800785</v>
      </c>
      <c r="I1191" s="69">
        <f t="shared" si="1279"/>
        <v>105.83849547343782</v>
      </c>
    </row>
    <row r="1192" spans="1:9" s="5" customFormat="1" ht="15" customHeight="1" x14ac:dyDescent="0.25">
      <c r="A1192" s="46" t="str">
        <f t="shared" ref="A1192:B1192" si="1280">A927</f>
        <v>D04_Reinosa</v>
      </c>
      <c r="B1192" s="4" t="str">
        <f t="shared" si="1280"/>
        <v>Salida Nacional / National exit</v>
      </c>
      <c r="C1192" s="68">
        <f t="shared" ref="C1192:I1192" si="1281">IF(C132=0,"",C927/C132)</f>
        <v>141.46715255750965</v>
      </c>
      <c r="D1192" s="68">
        <f t="shared" si="1281"/>
        <v>131.81745207529406</v>
      </c>
      <c r="E1192" s="68">
        <f t="shared" si="1281"/>
        <v>122.87750873592167</v>
      </c>
      <c r="F1192" s="68">
        <f t="shared" si="1281"/>
        <v>118.17836996759452</v>
      </c>
      <c r="G1192" s="68">
        <f t="shared" si="1281"/>
        <v>112.40500688861719</v>
      </c>
      <c r="H1192" s="68">
        <f t="shared" si="1281"/>
        <v>106.72841016672055</v>
      </c>
      <c r="I1192" s="69">
        <f t="shared" si="1281"/>
        <v>107.48507915509843</v>
      </c>
    </row>
    <row r="1193" spans="1:9" s="5" customFormat="1" ht="15" customHeight="1" x14ac:dyDescent="0.25">
      <c r="A1193" s="46" t="str">
        <f t="shared" ref="A1193:B1193" si="1282">A928</f>
        <v>D06_Corrales</v>
      </c>
      <c r="B1193" s="4" t="str">
        <f t="shared" si="1282"/>
        <v>Salida Nacional / National exit</v>
      </c>
      <c r="C1193" s="68" t="str">
        <f t="shared" ref="C1193:I1193" si="1283">IF(C133=0,"",C928/C133)</f>
        <v/>
      </c>
      <c r="D1193" s="68" t="str">
        <f t="shared" si="1283"/>
        <v/>
      </c>
      <c r="E1193" s="68" t="str">
        <f t="shared" si="1283"/>
        <v/>
      </c>
      <c r="F1193" s="68" t="str">
        <f t="shared" si="1283"/>
        <v/>
      </c>
      <c r="G1193" s="68" t="str">
        <f t="shared" si="1283"/>
        <v/>
      </c>
      <c r="H1193" s="68" t="str">
        <f t="shared" si="1283"/>
        <v/>
      </c>
      <c r="I1193" s="69" t="str">
        <f t="shared" si="1283"/>
        <v/>
      </c>
    </row>
    <row r="1194" spans="1:9" s="5" customFormat="1" ht="15" customHeight="1" x14ac:dyDescent="0.25">
      <c r="A1194" s="46" t="str">
        <f t="shared" ref="A1194:B1194" si="1284">A929</f>
        <v>D06A_Reocin</v>
      </c>
      <c r="B1194" s="4" t="str">
        <f t="shared" si="1284"/>
        <v>Salida Nacional / National exit</v>
      </c>
      <c r="C1194" s="68">
        <f t="shared" ref="C1194:I1194" si="1285">IF(C134=0,"",C929/C134)</f>
        <v>151.05473972736527</v>
      </c>
      <c r="D1194" s="68">
        <f t="shared" si="1285"/>
        <v>140.62356140685975</v>
      </c>
      <c r="E1194" s="68">
        <f t="shared" si="1285"/>
        <v>130.95024321884921</v>
      </c>
      <c r="F1194" s="68">
        <f t="shared" si="1285"/>
        <v>125.81120782976475</v>
      </c>
      <c r="G1194" s="68">
        <f t="shared" si="1285"/>
        <v>119.64714179537994</v>
      </c>
      <c r="H1194" s="68">
        <f t="shared" si="1285"/>
        <v>113.62767105782437</v>
      </c>
      <c r="I1194" s="69">
        <f t="shared" si="1285"/>
        <v>114.47856963365179</v>
      </c>
    </row>
    <row r="1195" spans="1:9" s="5" customFormat="1" ht="15" customHeight="1" x14ac:dyDescent="0.25">
      <c r="A1195" s="46" t="str">
        <f t="shared" ref="A1195:B1195" si="1286">A930</f>
        <v>D07.14_Cicero</v>
      </c>
      <c r="B1195" s="4" t="str">
        <f t="shared" si="1286"/>
        <v>Salida Nacional / National exit</v>
      </c>
      <c r="C1195" s="68">
        <f t="shared" ref="C1195:I1195" si="1287">IF(C135=0,"",C930/C135)</f>
        <v>155.59192229645703</v>
      </c>
      <c r="D1195" s="68">
        <f t="shared" si="1287"/>
        <v>145.84213650848275</v>
      </c>
      <c r="E1195" s="68">
        <f t="shared" si="1287"/>
        <v>137.0474902512849</v>
      </c>
      <c r="F1195" s="68">
        <f t="shared" si="1287"/>
        <v>132.87460378911402</v>
      </c>
      <c r="G1195" s="68">
        <f t="shared" si="1287"/>
        <v>126.65664439152643</v>
      </c>
      <c r="H1195" s="68">
        <f t="shared" si="1287"/>
        <v>120.32896494149253</v>
      </c>
      <c r="I1195" s="69">
        <f t="shared" si="1287"/>
        <v>121.33451605011264</v>
      </c>
    </row>
    <row r="1196" spans="1:9" s="5" customFormat="1" ht="15" customHeight="1" x14ac:dyDescent="0.25">
      <c r="A1196" s="46" t="str">
        <f t="shared" ref="A1196:B1196" si="1288">A931</f>
        <v>D07_Villapresente</v>
      </c>
      <c r="B1196" s="4" t="str">
        <f t="shared" si="1288"/>
        <v>Salida Nacional / National exit</v>
      </c>
      <c r="C1196" s="68">
        <f t="shared" ref="C1196:I1196" si="1289">IF(C136=0,"",C931/C136)</f>
        <v>151.65576943812042</v>
      </c>
      <c r="D1196" s="68">
        <f t="shared" si="1289"/>
        <v>141.17560158659035</v>
      </c>
      <c r="E1196" s="68">
        <f t="shared" si="1289"/>
        <v>131.45630936305412</v>
      </c>
      <c r="F1196" s="68">
        <f t="shared" si="1289"/>
        <v>126.28969759483978</v>
      </c>
      <c r="G1196" s="68">
        <f t="shared" si="1289"/>
        <v>120.10113904944893</v>
      </c>
      <c r="H1196" s="68">
        <f t="shared" si="1289"/>
        <v>114.06017411665884</v>
      </c>
      <c r="I1196" s="69">
        <f t="shared" si="1289"/>
        <v>114.91697978680374</v>
      </c>
    </row>
    <row r="1197" spans="1:9" s="5" customFormat="1" ht="15" customHeight="1" x14ac:dyDescent="0.25">
      <c r="A1197" s="46" t="str">
        <f t="shared" ref="A1197:B1197" si="1290">A932</f>
        <v>D07A_Ruiloba</v>
      </c>
      <c r="B1197" s="4" t="str">
        <f t="shared" si="1290"/>
        <v>Salida Nacional / National exit</v>
      </c>
      <c r="C1197" s="68">
        <f t="shared" ref="C1197:I1197" si="1291">IF(C137=0,"",C932/C137)</f>
        <v>154.19996127369046</v>
      </c>
      <c r="D1197" s="68">
        <f t="shared" si="1291"/>
        <v>143.51277415625628</v>
      </c>
      <c r="E1197" s="68">
        <f t="shared" si="1291"/>
        <v>133.59892824598768</v>
      </c>
      <c r="F1197" s="68">
        <f t="shared" si="1291"/>
        <v>128.31540489511616</v>
      </c>
      <c r="G1197" s="68">
        <f t="shared" si="1291"/>
        <v>122.02281891524814</v>
      </c>
      <c r="H1197" s="68">
        <f t="shared" si="1291"/>
        <v>115.8901711388597</v>
      </c>
      <c r="I1197" s="69">
        <f t="shared" si="1291"/>
        <v>116.77047805174175</v>
      </c>
    </row>
    <row r="1198" spans="1:9" s="5" customFormat="1" ht="15" customHeight="1" x14ac:dyDescent="0.25">
      <c r="A1198" s="46" t="str">
        <f t="shared" ref="A1198:B1198" si="1292">A933</f>
        <v>D08A_San Vicente Barquera</v>
      </c>
      <c r="B1198" s="4" t="str">
        <f t="shared" si="1292"/>
        <v>Salida Nacional / National exit</v>
      </c>
      <c r="C1198" s="68">
        <f t="shared" ref="C1198:I1198" si="1293">IF(C138=0,"",C933/C138)</f>
        <v>156.71828956716399</v>
      </c>
      <c r="D1198" s="68">
        <f t="shared" si="1293"/>
        <v>145.82624837462797</v>
      </c>
      <c r="E1198" s="68">
        <f t="shared" si="1293"/>
        <v>135.71983625915368</v>
      </c>
      <c r="F1198" s="68">
        <f t="shared" si="1293"/>
        <v>130.32055926690242</v>
      </c>
      <c r="G1198" s="68">
        <f t="shared" si="1293"/>
        <v>123.92494383888861</v>
      </c>
      <c r="H1198" s="68">
        <f t="shared" si="1293"/>
        <v>117.70142650022069</v>
      </c>
      <c r="I1198" s="69">
        <f t="shared" si="1293"/>
        <v>118.60473946116896</v>
      </c>
    </row>
    <row r="1199" spans="1:9" s="5" customFormat="1" ht="15" customHeight="1" x14ac:dyDescent="0.25">
      <c r="A1199" s="46" t="str">
        <f t="shared" ref="A1199:B1199" si="1294">A934</f>
        <v>D10A_Llanes</v>
      </c>
      <c r="B1199" s="4" t="str">
        <f t="shared" si="1294"/>
        <v>Salida Nacional / National exit</v>
      </c>
      <c r="C1199" s="68">
        <f t="shared" ref="C1199:I1199" si="1295">IF(C139=0,"",C934/C139)</f>
        <v>162.84684762584774</v>
      </c>
      <c r="D1199" s="68">
        <f t="shared" si="1295"/>
        <v>151.4562772716956</v>
      </c>
      <c r="E1199" s="68">
        <f t="shared" si="1295"/>
        <v>140.88123953191226</v>
      </c>
      <c r="F1199" s="68">
        <f t="shared" si="1295"/>
        <v>135.20026657748716</v>
      </c>
      <c r="G1199" s="68">
        <f t="shared" si="1295"/>
        <v>128.55392055316798</v>
      </c>
      <c r="H1199" s="68">
        <f t="shared" si="1295"/>
        <v>122.10926469588819</v>
      </c>
      <c r="I1199" s="69">
        <f t="shared" si="1295"/>
        <v>123.06856475813709</v>
      </c>
    </row>
    <row r="1200" spans="1:9" s="5" customFormat="1" ht="15" customHeight="1" x14ac:dyDescent="0.25">
      <c r="A1200" s="46" t="str">
        <f t="shared" ref="A1200:B1200" si="1296">A935</f>
        <v>D12A_Ribadesella</v>
      </c>
      <c r="B1200" s="4" t="str">
        <f t="shared" si="1296"/>
        <v>Salida Nacional / National exit</v>
      </c>
      <c r="C1200" s="68">
        <f t="shared" ref="C1200:I1200" si="1297">IF(C140=0,"",C935/C140)</f>
        <v>169.15435567130132</v>
      </c>
      <c r="D1200" s="68">
        <f t="shared" si="1297"/>
        <v>157.25069942195532</v>
      </c>
      <c r="E1200" s="68">
        <f t="shared" si="1297"/>
        <v>146.19335248850354</v>
      </c>
      <c r="F1200" s="68">
        <f t="shared" si="1297"/>
        <v>140.22245822946331</v>
      </c>
      <c r="G1200" s="68">
        <f t="shared" si="1297"/>
        <v>133.31806043533226</v>
      </c>
      <c r="H1200" s="68">
        <f t="shared" si="1297"/>
        <v>126.64580895573029</v>
      </c>
      <c r="I1200" s="69">
        <f t="shared" si="1297"/>
        <v>127.66273090693156</v>
      </c>
    </row>
    <row r="1201" spans="1:9" s="5" customFormat="1" ht="15" customHeight="1" x14ac:dyDescent="0.25">
      <c r="A1201" s="46" t="str">
        <f t="shared" ref="A1201:B1201" si="1298">A936</f>
        <v>D13_Huerges</v>
      </c>
      <c r="B1201" s="4" t="str">
        <f t="shared" si="1298"/>
        <v>Salida Nacional / National exit</v>
      </c>
      <c r="C1201" s="68">
        <f t="shared" ref="C1201:I1201" si="1299">IF(C141=0,"",C936/C141)</f>
        <v>171.57956866116652</v>
      </c>
      <c r="D1201" s="68">
        <f t="shared" si="1299"/>
        <v>159.47863282549676</v>
      </c>
      <c r="E1201" s="68">
        <f t="shared" si="1299"/>
        <v>148.23583983106698</v>
      </c>
      <c r="F1201" s="68">
        <f t="shared" si="1299"/>
        <v>142.153471926821</v>
      </c>
      <c r="G1201" s="68">
        <f t="shared" si="1299"/>
        <v>135.1498542030925</v>
      </c>
      <c r="H1201" s="68">
        <f t="shared" si="1299"/>
        <v>128.39009306742437</v>
      </c>
      <c r="I1201" s="69">
        <f t="shared" si="1299"/>
        <v>129.42917041701443</v>
      </c>
    </row>
    <row r="1202" spans="1:9" s="5" customFormat="1" ht="15" customHeight="1" x14ac:dyDescent="0.25">
      <c r="A1202" s="46" t="str">
        <f t="shared" ref="A1202:B1202" si="1300">A937</f>
        <v>D13A_Piloña</v>
      </c>
      <c r="B1202" s="4" t="str">
        <f t="shared" si="1300"/>
        <v>Salida Nacional / National exit</v>
      </c>
      <c r="C1202" s="68">
        <f t="shared" ref="C1202:I1202" si="1301">IF(C142=0,"",C937/C142)</f>
        <v>172.83451771185517</v>
      </c>
      <c r="D1202" s="68">
        <f t="shared" si="1301"/>
        <v>160.6314977167273</v>
      </c>
      <c r="E1202" s="68">
        <f t="shared" si="1301"/>
        <v>149.29274393075028</v>
      </c>
      <c r="F1202" s="68">
        <f t="shared" si="1301"/>
        <v>143.15269295049717</v>
      </c>
      <c r="G1202" s="68">
        <f t="shared" si="1301"/>
        <v>136.09773295003751</v>
      </c>
      <c r="H1202" s="68">
        <f t="shared" si="1301"/>
        <v>129.29268912774958</v>
      </c>
      <c r="I1202" s="69">
        <f t="shared" si="1301"/>
        <v>130.34323099459726</v>
      </c>
    </row>
    <row r="1203" spans="1:9" s="5" customFormat="1" ht="15" customHeight="1" x14ac:dyDescent="0.25">
      <c r="A1203" s="46" t="str">
        <f t="shared" ref="A1203:B1203" si="1302">A938</f>
        <v>D14_Villarriba</v>
      </c>
      <c r="B1203" s="4" t="str">
        <f t="shared" si="1302"/>
        <v>Salida Nacional / National exit</v>
      </c>
      <c r="C1203" s="68">
        <f t="shared" ref="C1203:I1203" si="1303">IF(C143=0,"",C938/C143)</f>
        <v>173.90602186286472</v>
      </c>
      <c r="D1203" s="68">
        <f t="shared" si="1303"/>
        <v>161.62819817081825</v>
      </c>
      <c r="E1203" s="68">
        <f t="shared" si="1303"/>
        <v>150.22332000435773</v>
      </c>
      <c r="F1203" s="68">
        <f t="shared" si="1303"/>
        <v>144.04701026750746</v>
      </c>
      <c r="G1203" s="68">
        <f t="shared" si="1303"/>
        <v>136.9496986622504</v>
      </c>
      <c r="H1203" s="68">
        <f t="shared" si="1303"/>
        <v>130.10350135171507</v>
      </c>
      <c r="I1203" s="69">
        <f t="shared" si="1303"/>
        <v>131.16300508510901</v>
      </c>
    </row>
    <row r="1204" spans="1:9" s="5" customFormat="1" ht="15" customHeight="1" x14ac:dyDescent="0.25">
      <c r="A1204" s="46" t="str">
        <f t="shared" ref="A1204:B1204" si="1304">A939</f>
        <v>D15_Careses</v>
      </c>
      <c r="B1204" s="4" t="str">
        <f t="shared" si="1304"/>
        <v>Salida Nacional / National exit</v>
      </c>
      <c r="C1204" s="68">
        <f t="shared" ref="C1204:I1204" si="1305">IF(C144=0,"",C939/C144)</f>
        <v>175.7547966414752</v>
      </c>
      <c r="D1204" s="68">
        <f t="shared" si="1305"/>
        <v>163.34879105342011</v>
      </c>
      <c r="E1204" s="68">
        <f t="shared" si="1305"/>
        <v>151.83095329830397</v>
      </c>
      <c r="F1204" s="68">
        <f t="shared" si="1305"/>
        <v>145.59301255761488</v>
      </c>
      <c r="G1204" s="68">
        <f t="shared" si="1305"/>
        <v>138.42273376294625</v>
      </c>
      <c r="H1204" s="68">
        <f t="shared" si="1305"/>
        <v>131.50535194125726</v>
      </c>
      <c r="I1204" s="69">
        <f t="shared" si="1305"/>
        <v>132.58025931511344</v>
      </c>
    </row>
    <row r="1205" spans="1:9" s="5" customFormat="1" ht="15" customHeight="1" x14ac:dyDescent="0.25">
      <c r="A1205" s="46" t="str">
        <f t="shared" ref="A1205:B1205" si="1306">A940</f>
        <v>D16_Llanera</v>
      </c>
      <c r="B1205" s="4" t="str">
        <f t="shared" si="1306"/>
        <v>Salida Nacional / National exit</v>
      </c>
      <c r="C1205" s="68" t="str">
        <f t="shared" ref="C1205:I1205" si="1307">IF(C145=0,"",C940/C145)</f>
        <v/>
      </c>
      <c r="D1205" s="68" t="str">
        <f t="shared" si="1307"/>
        <v/>
      </c>
      <c r="E1205" s="68" t="str">
        <f t="shared" si="1307"/>
        <v/>
      </c>
      <c r="F1205" s="68" t="str">
        <f t="shared" si="1307"/>
        <v/>
      </c>
      <c r="G1205" s="68" t="str">
        <f t="shared" si="1307"/>
        <v/>
      </c>
      <c r="H1205" s="68" t="str">
        <f t="shared" si="1307"/>
        <v/>
      </c>
      <c r="I1205" s="69" t="str">
        <f t="shared" si="1307"/>
        <v/>
      </c>
    </row>
    <row r="1206" spans="1:9" s="5" customFormat="1" ht="15" customHeight="1" x14ac:dyDescent="0.25">
      <c r="A1206" s="46" t="str">
        <f t="shared" ref="A1206:B1206" si="1308">A941</f>
        <v>E01_Calahorra</v>
      </c>
      <c r="B1206" s="4" t="str">
        <f t="shared" si="1308"/>
        <v>Salida Nacional / National exit</v>
      </c>
      <c r="C1206" s="68">
        <f t="shared" ref="C1206:I1206" si="1309">IF(C146=0,"",C941/C146)</f>
        <v>123.25868187027817</v>
      </c>
      <c r="D1206" s="68">
        <f t="shared" si="1309"/>
        <v>114.69608436400244</v>
      </c>
      <c r="E1206" s="68">
        <f t="shared" si="1309"/>
        <v>106.73285855085834</v>
      </c>
      <c r="F1206" s="68">
        <f t="shared" si="1309"/>
        <v>102.53521876691798</v>
      </c>
      <c r="G1206" s="68">
        <f t="shared" si="1309"/>
        <v>97.523603867857972</v>
      </c>
      <c r="H1206" s="68">
        <f t="shared" si="1309"/>
        <v>92.674735635280001</v>
      </c>
      <c r="I1206" s="69">
        <f t="shared" si="1309"/>
        <v>93.503051516135216</v>
      </c>
    </row>
    <row r="1207" spans="1:9" s="5" customFormat="1" ht="15" customHeight="1" x14ac:dyDescent="0.25">
      <c r="A1207" s="46" t="str">
        <f t="shared" ref="A1207:B1207" si="1310">A942</f>
        <v>E02_San Adrian</v>
      </c>
      <c r="B1207" s="4" t="str">
        <f t="shared" si="1310"/>
        <v>Salida Nacional / National exit</v>
      </c>
      <c r="C1207" s="68">
        <f t="shared" ref="C1207:I1207" si="1311">IF(C147=0,"",C942/C147)</f>
        <v>124.03187049589025</v>
      </c>
      <c r="D1207" s="68">
        <f t="shared" si="1311"/>
        <v>115.41243636670295</v>
      </c>
      <c r="E1207" s="68">
        <f t="shared" si="1311"/>
        <v>107.39286594568881</v>
      </c>
      <c r="F1207" s="68">
        <f t="shared" si="1311"/>
        <v>103.15996964742921</v>
      </c>
      <c r="G1207" s="68">
        <f t="shared" si="1311"/>
        <v>98.112984745904484</v>
      </c>
      <c r="H1207" s="68">
        <f t="shared" si="1311"/>
        <v>93.228082803225519</v>
      </c>
      <c r="I1207" s="69">
        <f t="shared" si="1311"/>
        <v>94.046769881203602</v>
      </c>
    </row>
    <row r="1208" spans="1:9" s="5" customFormat="1" ht="15" customHeight="1" x14ac:dyDescent="0.25">
      <c r="A1208" s="46" t="str">
        <f t="shared" ref="A1208:B1208" si="1312">A943</f>
        <v>E15_Aibar</v>
      </c>
      <c r="B1208" s="4" t="str">
        <f t="shared" si="1312"/>
        <v>Salida Nacional / National exit</v>
      </c>
      <c r="C1208" s="68">
        <f t="shared" ref="C1208:I1208" si="1313">IF(C148=0,"",C943/C148)</f>
        <v>131.52938989625761</v>
      </c>
      <c r="D1208" s="68">
        <f t="shared" si="1313"/>
        <v>122.358817702159</v>
      </c>
      <c r="E1208" s="68">
        <f t="shared" si="1313"/>
        <v>113.79288022837417</v>
      </c>
      <c r="F1208" s="68">
        <f t="shared" si="1313"/>
        <v>109.21810564667639</v>
      </c>
      <c r="G1208" s="68">
        <f t="shared" si="1313"/>
        <v>103.82814198048059</v>
      </c>
      <c r="H1208" s="68">
        <f t="shared" si="1313"/>
        <v>98.593825378040819</v>
      </c>
      <c r="I1208" s="69">
        <f t="shared" si="1313"/>
        <v>99.319143084066781</v>
      </c>
    </row>
    <row r="1209" spans="1:9" s="5" customFormat="1" ht="15" customHeight="1" x14ac:dyDescent="0.25">
      <c r="A1209" s="46" t="str">
        <f t="shared" ref="A1209:B1209" si="1314">A944</f>
        <v>EC Arbós</v>
      </c>
      <c r="B1209" s="4" t="str">
        <f t="shared" si="1314"/>
        <v>Salida Nacional / National exit</v>
      </c>
      <c r="C1209" s="68">
        <f t="shared" ref="C1209:I1209" si="1315">IF(C149=0,"",C944/C149)</f>
        <v>139.34409076347882</v>
      </c>
      <c r="D1209" s="68">
        <f t="shared" si="1315"/>
        <v>127.38814099755452</v>
      </c>
      <c r="E1209" s="68">
        <f t="shared" si="1315"/>
        <v>116.21502654637928</v>
      </c>
      <c r="F1209" s="68">
        <f t="shared" si="1315"/>
        <v>109.52973030101408</v>
      </c>
      <c r="G1209" s="68">
        <f t="shared" si="1315"/>
        <v>104.02016178666769</v>
      </c>
      <c r="H1209" s="68">
        <f t="shared" si="1315"/>
        <v>99.53828749442161</v>
      </c>
      <c r="I1209" s="69">
        <f t="shared" si="1315"/>
        <v>101.84856605196157</v>
      </c>
    </row>
    <row r="1210" spans="1:9" s="5" customFormat="1" ht="15" customHeight="1" x14ac:dyDescent="0.25">
      <c r="A1210" s="46" t="str">
        <f t="shared" ref="A1210:B1210" si="1316">A945</f>
        <v>Esquedas</v>
      </c>
      <c r="B1210" s="4" t="str">
        <f t="shared" si="1316"/>
        <v>Salida Nacional / National exit</v>
      </c>
      <c r="C1210" s="68">
        <f t="shared" ref="C1210:I1210" si="1317">IF(C150=0,"",C945/C150)</f>
        <v>144.28844902913073</v>
      </c>
      <c r="D1210" s="68">
        <f t="shared" si="1317"/>
        <v>133.15113909056535</v>
      </c>
      <c r="E1210" s="68">
        <f t="shared" si="1317"/>
        <v>122.65181911887581</v>
      </c>
      <c r="F1210" s="68">
        <f t="shared" si="1317"/>
        <v>116.72127076006403</v>
      </c>
      <c r="G1210" s="68">
        <f t="shared" si="1317"/>
        <v>110.86575195515029</v>
      </c>
      <c r="H1210" s="68">
        <f t="shared" si="1317"/>
        <v>105.59798776735238</v>
      </c>
      <c r="I1210" s="69">
        <f t="shared" si="1317"/>
        <v>107.05807422748694</v>
      </c>
    </row>
    <row r="1211" spans="1:9" s="5" customFormat="1" ht="15" customHeight="1" x14ac:dyDescent="0.25">
      <c r="A1211" s="46" t="str">
        <f t="shared" ref="A1211:B1211" si="1318">A946</f>
        <v>F_00</v>
      </c>
      <c r="B1211" s="4" t="str">
        <f t="shared" si="1318"/>
        <v>Salida Nacional / National exit</v>
      </c>
      <c r="C1211" s="68">
        <f t="shared" ref="C1211:I1211" si="1319">IF(C151=0,"",C946/C151)</f>
        <v>177.19980301446446</v>
      </c>
      <c r="D1211" s="68">
        <f t="shared" si="1319"/>
        <v>163.62350935381286</v>
      </c>
      <c r="E1211" s="68">
        <f t="shared" si="1319"/>
        <v>150.98391053449942</v>
      </c>
      <c r="F1211" s="68">
        <f t="shared" si="1319"/>
        <v>143.64785876614721</v>
      </c>
      <c r="G1211" s="68">
        <f t="shared" si="1319"/>
        <v>136.4189947681956</v>
      </c>
      <c r="H1211" s="68">
        <f t="shared" si="1319"/>
        <v>129.7666840784895</v>
      </c>
      <c r="I1211" s="69">
        <f t="shared" si="1319"/>
        <v>131.13338964139675</v>
      </c>
    </row>
    <row r="1212" spans="1:9" s="5" customFormat="1" ht="15" customHeight="1" x14ac:dyDescent="0.25">
      <c r="A1212" s="46" t="str">
        <f t="shared" ref="A1212:B1212" si="1320">A947</f>
        <v>F02_Palos de la Frontera</v>
      </c>
      <c r="B1212" s="4" t="str">
        <f t="shared" si="1320"/>
        <v>Salida Nacional / National exit</v>
      </c>
      <c r="C1212" s="68">
        <f t="shared" ref="C1212:I1212" si="1321">IF(C152=0,"",C947/C152)</f>
        <v>176.89278465885113</v>
      </c>
      <c r="D1212" s="68">
        <f t="shared" si="1321"/>
        <v>163.33934059998165</v>
      </c>
      <c r="E1212" s="68">
        <f t="shared" si="1321"/>
        <v>150.71936431778138</v>
      </c>
      <c r="F1212" s="68">
        <f t="shared" si="1321"/>
        <v>143.39357102986034</v>
      </c>
      <c r="G1212" s="68">
        <f t="shared" si="1321"/>
        <v>136.17587331564454</v>
      </c>
      <c r="H1212" s="68">
        <f t="shared" si="1321"/>
        <v>129.53324303934184</v>
      </c>
      <c r="I1212" s="69">
        <f t="shared" si="1321"/>
        <v>130.89295759144392</v>
      </c>
    </row>
    <row r="1213" spans="1:9" s="5" customFormat="1" ht="15" customHeight="1" x14ac:dyDescent="0.25">
      <c r="A1213" s="46" t="str">
        <f t="shared" ref="A1213:B1213" si="1322">A948</f>
        <v>F06.2_Palomares del Rio</v>
      </c>
      <c r="B1213" s="4" t="str">
        <f t="shared" si="1322"/>
        <v>Salida Nacional / National exit</v>
      </c>
      <c r="C1213" s="68" t="str">
        <f t="shared" ref="C1213:I1213" si="1323">IF(C153=0,"",C948/C153)</f>
        <v/>
      </c>
      <c r="D1213" s="68" t="str">
        <f t="shared" si="1323"/>
        <v/>
      </c>
      <c r="E1213" s="68" t="str">
        <f t="shared" si="1323"/>
        <v/>
      </c>
      <c r="F1213" s="68" t="str">
        <f t="shared" si="1323"/>
        <v/>
      </c>
      <c r="G1213" s="68" t="str">
        <f t="shared" si="1323"/>
        <v/>
      </c>
      <c r="H1213" s="68" t="str">
        <f t="shared" si="1323"/>
        <v/>
      </c>
      <c r="I1213" s="69" t="str">
        <f t="shared" si="1323"/>
        <v/>
      </c>
    </row>
    <row r="1214" spans="1:9" s="5" customFormat="1" ht="15" customHeight="1" x14ac:dyDescent="0.25">
      <c r="A1214" s="46" t="str">
        <f t="shared" ref="A1214:B1214" si="1324">A949</f>
        <v>F07.01_Alcala de Guadaira</v>
      </c>
      <c r="B1214" s="4" t="str">
        <f t="shared" si="1324"/>
        <v>Salida Nacional / National exit</v>
      </c>
      <c r="C1214" s="68">
        <f t="shared" ref="C1214:I1214" si="1325">IF(C154=0,"",C949/C154)</f>
        <v>162.23425001998496</v>
      </c>
      <c r="D1214" s="68">
        <f t="shared" si="1325"/>
        <v>149.7705736795582</v>
      </c>
      <c r="E1214" s="68">
        <f t="shared" si="1325"/>
        <v>138.0916028344333</v>
      </c>
      <c r="F1214" s="68">
        <f t="shared" si="1325"/>
        <v>131.2541208480647</v>
      </c>
      <c r="G1214" s="68">
        <f t="shared" si="1325"/>
        <v>124.57077347846335</v>
      </c>
      <c r="H1214" s="68">
        <f t="shared" si="1325"/>
        <v>118.39072569413501</v>
      </c>
      <c r="I1214" s="69">
        <f t="shared" si="1325"/>
        <v>119.41626065380633</v>
      </c>
    </row>
    <row r="1215" spans="1:9" s="5" customFormat="1" ht="15" customHeight="1" x14ac:dyDescent="0.25">
      <c r="A1215" s="46" t="str">
        <f t="shared" ref="A1215:B1215" si="1326">A950</f>
        <v>F07.04_Ecija</v>
      </c>
      <c r="B1215" s="4" t="str">
        <f t="shared" si="1326"/>
        <v>Salida Nacional / National exit</v>
      </c>
      <c r="C1215" s="68">
        <f t="shared" ref="C1215:I1215" si="1327">IF(C155=0,"",C950/C155)</f>
        <v>150.63440352719869</v>
      </c>
      <c r="D1215" s="68">
        <f t="shared" si="1327"/>
        <v>139.03451915547549</v>
      </c>
      <c r="E1215" s="68">
        <f t="shared" si="1327"/>
        <v>128.10727841202387</v>
      </c>
      <c r="F1215" s="68">
        <f t="shared" si="1327"/>
        <v>121.6604870405567</v>
      </c>
      <c r="G1215" s="68">
        <f t="shared" si="1327"/>
        <v>115.40298749364082</v>
      </c>
      <c r="H1215" s="68">
        <f t="shared" si="1327"/>
        <v>109.59208751744076</v>
      </c>
      <c r="I1215" s="69">
        <f t="shared" si="1327"/>
        <v>110.36059876868458</v>
      </c>
    </row>
    <row r="1216" spans="1:9" s="5" customFormat="1" ht="15" customHeight="1" x14ac:dyDescent="0.25">
      <c r="A1216" s="46" t="str">
        <f t="shared" ref="A1216:B1216" si="1328">A951</f>
        <v>F07_Sevilla</v>
      </c>
      <c r="B1216" s="4" t="str">
        <f t="shared" si="1328"/>
        <v>Salida Nacional / National exit</v>
      </c>
      <c r="C1216" s="68">
        <f t="shared" ref="C1216:I1216" si="1329">IF(C156=0,"",C951/C156)</f>
        <v>163.84442712546505</v>
      </c>
      <c r="D1216" s="68">
        <f t="shared" si="1329"/>
        <v>151.26231328615336</v>
      </c>
      <c r="E1216" s="68">
        <f t="shared" si="1329"/>
        <v>139.48237465618666</v>
      </c>
      <c r="F1216" s="68">
        <f t="shared" si="1329"/>
        <v>132.59438705998664</v>
      </c>
      <c r="G1216" s="68">
        <f t="shared" si="1329"/>
        <v>125.85363359794592</v>
      </c>
      <c r="H1216" s="68">
        <f t="shared" si="1329"/>
        <v>119.62451100303676</v>
      </c>
      <c r="I1216" s="69">
        <f t="shared" si="1329"/>
        <v>120.69146547201059</v>
      </c>
    </row>
    <row r="1217" spans="1:9" s="5" customFormat="1" ht="15" customHeight="1" x14ac:dyDescent="0.25">
      <c r="A1217" s="46" t="str">
        <f t="shared" ref="A1217:B1217" si="1330">A952</f>
        <v>F08_Alcala de Guadaira</v>
      </c>
      <c r="B1217" s="4" t="str">
        <f t="shared" si="1330"/>
        <v>Salida Nacional / National exit</v>
      </c>
      <c r="C1217" s="68" t="str">
        <f t="shared" ref="C1217:I1217" si="1331">IF(C157=0,"",C952/C157)</f>
        <v/>
      </c>
      <c r="D1217" s="68" t="str">
        <f t="shared" si="1331"/>
        <v/>
      </c>
      <c r="E1217" s="68" t="str">
        <f t="shared" si="1331"/>
        <v/>
      </c>
      <c r="F1217" s="68" t="str">
        <f t="shared" si="1331"/>
        <v/>
      </c>
      <c r="G1217" s="68" t="str">
        <f t="shared" si="1331"/>
        <v/>
      </c>
      <c r="H1217" s="68" t="str">
        <f t="shared" si="1331"/>
        <v/>
      </c>
      <c r="I1217" s="69" t="str">
        <f t="shared" si="1331"/>
        <v/>
      </c>
    </row>
    <row r="1218" spans="1:9" s="5" customFormat="1" ht="15" customHeight="1" x14ac:dyDescent="0.25">
      <c r="A1218" s="46" t="str">
        <f t="shared" ref="A1218:B1218" si="1332">A953</f>
        <v>F09_Carmona</v>
      </c>
      <c r="B1218" s="4" t="str">
        <f t="shared" si="1332"/>
        <v>Salida Nacional / National exit</v>
      </c>
      <c r="C1218" s="68">
        <f t="shared" ref="C1218:I1218" si="1333">IF(C158=0,"",C953/C158)</f>
        <v>158.14513100527836</v>
      </c>
      <c r="D1218" s="68">
        <f t="shared" si="1333"/>
        <v>145.98741986982506</v>
      </c>
      <c r="E1218" s="68">
        <f t="shared" si="1333"/>
        <v>134.57682513200018</v>
      </c>
      <c r="F1218" s="68">
        <f t="shared" si="1333"/>
        <v>127.88079365410624</v>
      </c>
      <c r="G1218" s="68">
        <f t="shared" si="1333"/>
        <v>121.34926993015993</v>
      </c>
      <c r="H1218" s="68">
        <f t="shared" si="1333"/>
        <v>115.30151893115496</v>
      </c>
      <c r="I1218" s="69">
        <f t="shared" si="1333"/>
        <v>116.24219119241614</v>
      </c>
    </row>
    <row r="1219" spans="1:9" s="5" customFormat="1" ht="15" customHeight="1" x14ac:dyDescent="0.25">
      <c r="A1219" s="46" t="str">
        <f t="shared" ref="A1219:B1219" si="1334">A954</f>
        <v>F11_Palma del Rio</v>
      </c>
      <c r="B1219" s="4" t="str">
        <f t="shared" si="1334"/>
        <v>Salida Nacional / National exit</v>
      </c>
      <c r="C1219" s="68">
        <f t="shared" ref="C1219:I1219" si="1335">IF(C159=0,"",C954/C159)</f>
        <v>150.51740791537722</v>
      </c>
      <c r="D1219" s="68">
        <f t="shared" si="1335"/>
        <v>138.92770136073011</v>
      </c>
      <c r="E1219" s="68">
        <f t="shared" si="1335"/>
        <v>128.01142256557503</v>
      </c>
      <c r="F1219" s="68">
        <f t="shared" si="1335"/>
        <v>121.57229792055556</v>
      </c>
      <c r="G1219" s="68">
        <f t="shared" si="1335"/>
        <v>115.32079939107211</v>
      </c>
      <c r="H1219" s="68">
        <f t="shared" si="1335"/>
        <v>109.51578929914712</v>
      </c>
      <c r="I1219" s="69">
        <f t="shared" si="1335"/>
        <v>110.28745021386644</v>
      </c>
    </row>
    <row r="1220" spans="1:9" s="5" customFormat="1" ht="15" customHeight="1" x14ac:dyDescent="0.25">
      <c r="A1220" s="46" t="str">
        <f t="shared" ref="A1220:B1220" si="1336">A955</f>
        <v>F13_Cordoba</v>
      </c>
      <c r="B1220" s="4" t="str">
        <f t="shared" si="1336"/>
        <v>Salida Nacional / National exit</v>
      </c>
      <c r="C1220" s="68" t="str">
        <f t="shared" ref="C1220:I1220" si="1337">IF(C160=0,"",C955/C160)</f>
        <v/>
      </c>
      <c r="D1220" s="68" t="str">
        <f t="shared" si="1337"/>
        <v/>
      </c>
      <c r="E1220" s="68" t="str">
        <f t="shared" si="1337"/>
        <v/>
      </c>
      <c r="F1220" s="68" t="str">
        <f t="shared" si="1337"/>
        <v/>
      </c>
      <c r="G1220" s="68" t="str">
        <f t="shared" si="1337"/>
        <v/>
      </c>
      <c r="H1220" s="68" t="str">
        <f t="shared" si="1337"/>
        <v/>
      </c>
      <c r="I1220" s="69" t="str">
        <f t="shared" si="1337"/>
        <v/>
      </c>
    </row>
    <row r="1221" spans="1:9" s="5" customFormat="1" ht="15" customHeight="1" x14ac:dyDescent="0.25">
      <c r="A1221" s="46" t="str">
        <f t="shared" ref="A1221:B1221" si="1338">A956</f>
        <v>F14_Villafranca de Cordoba</v>
      </c>
      <c r="B1221" s="4" t="str">
        <f t="shared" si="1338"/>
        <v>Salida Nacional / National exit</v>
      </c>
      <c r="C1221" s="68">
        <f t="shared" ref="C1221:I1221" si="1339">IF(C161=0,"",C956/C161)</f>
        <v>140.03728351573989</v>
      </c>
      <c r="D1221" s="68">
        <f t="shared" si="1339"/>
        <v>129.22798707422754</v>
      </c>
      <c r="E1221" s="68">
        <f t="shared" si="1339"/>
        <v>118.99087264954019</v>
      </c>
      <c r="F1221" s="68">
        <f t="shared" si="1339"/>
        <v>112.90472348571366</v>
      </c>
      <c r="G1221" s="68">
        <f t="shared" si="1339"/>
        <v>107.03796511497559</v>
      </c>
      <c r="H1221" s="68">
        <f t="shared" si="1339"/>
        <v>101.56646810057221</v>
      </c>
      <c r="I1221" s="69">
        <f t="shared" si="1339"/>
        <v>102.10591225879273</v>
      </c>
    </row>
    <row r="1222" spans="1:9" s="5" customFormat="1" ht="15" customHeight="1" x14ac:dyDescent="0.25">
      <c r="A1222" s="46" t="str">
        <f t="shared" ref="A1222:B1222" si="1340">A957</f>
        <v>F19.01_Puertollano</v>
      </c>
      <c r="B1222" s="4" t="str">
        <f t="shared" si="1340"/>
        <v>Salida Nacional / National exit</v>
      </c>
      <c r="C1222" s="68">
        <f t="shared" ref="C1222:I1222" si="1341">IF(C162=0,"",C957/C162)</f>
        <v>145.36604777899527</v>
      </c>
      <c r="D1222" s="68">
        <f t="shared" si="1341"/>
        <v>134.65050129055737</v>
      </c>
      <c r="E1222" s="68">
        <f t="shared" si="1341"/>
        <v>124.50268928740491</v>
      </c>
      <c r="F1222" s="68">
        <f t="shared" si="1341"/>
        <v>118.65108924107844</v>
      </c>
      <c r="G1222" s="68">
        <f t="shared" si="1341"/>
        <v>112.544205492863</v>
      </c>
      <c r="H1222" s="68">
        <f t="shared" si="1341"/>
        <v>106.68081739639045</v>
      </c>
      <c r="I1222" s="69">
        <f t="shared" si="1341"/>
        <v>107.03044623341395</v>
      </c>
    </row>
    <row r="1223" spans="1:9" s="5" customFormat="1" ht="15" customHeight="1" x14ac:dyDescent="0.25">
      <c r="A1223" s="46" t="str">
        <f t="shared" ref="A1223:B1223" si="1342">A958</f>
        <v>F19_Almodovar</v>
      </c>
      <c r="B1223" s="4" t="str">
        <f t="shared" si="1342"/>
        <v>Salida Nacional / National exit</v>
      </c>
      <c r="C1223" s="68">
        <f t="shared" ref="C1223:I1223" si="1343">IF(C163=0,"",C958/C163)</f>
        <v>142.93581444917891</v>
      </c>
      <c r="D1223" s="68">
        <f t="shared" si="1343"/>
        <v>132.41115931538823</v>
      </c>
      <c r="E1223" s="68">
        <f t="shared" si="1343"/>
        <v>122.44372098899723</v>
      </c>
      <c r="F1223" s="68">
        <f t="shared" si="1343"/>
        <v>116.69919855907985</v>
      </c>
      <c r="G1223" s="68">
        <f t="shared" si="1343"/>
        <v>110.69308108958133</v>
      </c>
      <c r="H1223" s="68">
        <f t="shared" si="1343"/>
        <v>104.92169940557734</v>
      </c>
      <c r="I1223" s="69">
        <f t="shared" si="1343"/>
        <v>105.25635225985184</v>
      </c>
    </row>
    <row r="1224" spans="1:9" s="5" customFormat="1" ht="15" customHeight="1" x14ac:dyDescent="0.25">
      <c r="A1224" s="46" t="str">
        <f t="shared" ref="A1224:B1224" si="1344">A959</f>
        <v>F21_Ciudad Real</v>
      </c>
      <c r="B1224" s="4" t="str">
        <f t="shared" si="1344"/>
        <v>Salida Nacional / National exit</v>
      </c>
      <c r="C1224" s="68">
        <f t="shared" ref="C1224:I1224" si="1345">IF(C164=0,"",C959/C164)</f>
        <v>138.75461755239715</v>
      </c>
      <c r="D1224" s="68">
        <f t="shared" si="1345"/>
        <v>128.50460189529537</v>
      </c>
      <c r="E1224" s="68">
        <f t="shared" si="1345"/>
        <v>118.78361344505565</v>
      </c>
      <c r="F1224" s="68">
        <f t="shared" si="1345"/>
        <v>113.17060054160159</v>
      </c>
      <c r="G1224" s="68">
        <f t="shared" si="1345"/>
        <v>107.3346675798248</v>
      </c>
      <c r="H1224" s="68">
        <f t="shared" si="1345"/>
        <v>101.73690197625648</v>
      </c>
      <c r="I1224" s="69">
        <f t="shared" si="1345"/>
        <v>102.05968720964937</v>
      </c>
    </row>
    <row r="1225" spans="1:9" s="5" customFormat="1" ht="15" customHeight="1" x14ac:dyDescent="0.25">
      <c r="A1225" s="46" t="str">
        <f t="shared" ref="A1225:B1225" si="1346">A960</f>
        <v>F25_Mascaraque</v>
      </c>
      <c r="B1225" s="4" t="str">
        <f t="shared" si="1346"/>
        <v>Salida Nacional / National exit</v>
      </c>
      <c r="C1225" s="68">
        <f t="shared" ref="C1225:I1225" si="1347">IF(C165=0,"",C960/C165)</f>
        <v>129.76331917255146</v>
      </c>
      <c r="D1225" s="68">
        <f t="shared" si="1347"/>
        <v>120.10389169934858</v>
      </c>
      <c r="E1225" s="68">
        <f t="shared" si="1347"/>
        <v>110.91287216156503</v>
      </c>
      <c r="F1225" s="68">
        <f t="shared" si="1347"/>
        <v>105.58265899737573</v>
      </c>
      <c r="G1225" s="68">
        <f t="shared" si="1347"/>
        <v>100.11269294084823</v>
      </c>
      <c r="H1225" s="68">
        <f t="shared" si="1347"/>
        <v>94.888273539640565</v>
      </c>
      <c r="I1225" s="69">
        <f t="shared" si="1347"/>
        <v>95.185538491870147</v>
      </c>
    </row>
    <row r="1226" spans="1:9" s="5" customFormat="1" ht="15" customHeight="1" x14ac:dyDescent="0.25">
      <c r="A1226" s="46" t="str">
        <f t="shared" ref="A1226:B1226" si="1348">A961</f>
        <v>F26.02_Aranjuez Oeste</v>
      </c>
      <c r="B1226" s="4" t="str">
        <f t="shared" si="1348"/>
        <v>Salida Nacional / National exit</v>
      </c>
      <c r="C1226" s="68" t="str">
        <f t="shared" ref="C1226:I1226" si="1349">IF(C166=0,"",C961/C166)</f>
        <v/>
      </c>
      <c r="D1226" s="68" t="str">
        <f t="shared" si="1349"/>
        <v/>
      </c>
      <c r="E1226" s="68" t="str">
        <f t="shared" si="1349"/>
        <v/>
      </c>
      <c r="F1226" s="68" t="str">
        <f t="shared" si="1349"/>
        <v/>
      </c>
      <c r="G1226" s="68" t="str">
        <f t="shared" si="1349"/>
        <v/>
      </c>
      <c r="H1226" s="68" t="str">
        <f t="shared" si="1349"/>
        <v/>
      </c>
      <c r="I1226" s="69" t="str">
        <f t="shared" si="1349"/>
        <v/>
      </c>
    </row>
    <row r="1227" spans="1:9" s="5" customFormat="1" ht="15" customHeight="1" x14ac:dyDescent="0.25">
      <c r="A1227" s="46" t="str">
        <f t="shared" ref="A1227:B1227" si="1350">A962</f>
        <v>F26_Aranjuez</v>
      </c>
      <c r="B1227" s="4" t="str">
        <f t="shared" si="1350"/>
        <v>Salida Nacional / National exit</v>
      </c>
      <c r="C1227" s="68">
        <f t="shared" ref="C1227:I1227" si="1351">IF(C167=0,"",C962/C167)</f>
        <v>127.40246261432931</v>
      </c>
      <c r="D1227" s="68">
        <f t="shared" si="1351"/>
        <v>117.89810662560652</v>
      </c>
      <c r="E1227" s="68">
        <f t="shared" si="1351"/>
        <v>108.84624169372842</v>
      </c>
      <c r="F1227" s="68">
        <f t="shared" si="1351"/>
        <v>103.59028361383305</v>
      </c>
      <c r="G1227" s="68">
        <f t="shared" si="1351"/>
        <v>98.216409949288263</v>
      </c>
      <c r="H1227" s="68">
        <f t="shared" si="1351"/>
        <v>93.090020531414993</v>
      </c>
      <c r="I1227" s="69">
        <f t="shared" si="1351"/>
        <v>93.380584591225343</v>
      </c>
    </row>
    <row r="1228" spans="1:9" s="5" customFormat="1" ht="15" customHeight="1" x14ac:dyDescent="0.25">
      <c r="A1228" s="46" t="str">
        <f t="shared" ref="A1228:B1228" si="1352">A963</f>
        <v>F26A_Ceramicas Toledo</v>
      </c>
      <c r="B1228" s="4" t="str">
        <f t="shared" si="1352"/>
        <v>Salida Nacional / National exit</v>
      </c>
      <c r="C1228" s="68">
        <f t="shared" ref="C1228:I1228" si="1353">IF(C168=0,"",C963/C168)</f>
        <v>126.17017325517561</v>
      </c>
      <c r="D1228" s="68">
        <f t="shared" si="1353"/>
        <v>116.74675947345285</v>
      </c>
      <c r="E1228" s="68">
        <f t="shared" si="1353"/>
        <v>107.76752866224484</v>
      </c>
      <c r="F1228" s="68">
        <f t="shared" si="1353"/>
        <v>102.55032929046307</v>
      </c>
      <c r="G1228" s="68">
        <f t="shared" si="1353"/>
        <v>97.226612689346695</v>
      </c>
      <c r="H1228" s="68">
        <f t="shared" si="1353"/>
        <v>92.151391693764964</v>
      </c>
      <c r="I1228" s="69">
        <f t="shared" si="1353"/>
        <v>92.438458108453204</v>
      </c>
    </row>
    <row r="1229" spans="1:9" s="5" customFormat="1" ht="15" customHeight="1" x14ac:dyDescent="0.25">
      <c r="A1229" s="46" t="str">
        <f t="shared" ref="A1229:B1229" si="1354">A964</f>
        <v>F27_Yeles</v>
      </c>
      <c r="B1229" s="4" t="str">
        <f t="shared" si="1354"/>
        <v>Salida Nacional / National exit</v>
      </c>
      <c r="C1229" s="68" t="str">
        <f t="shared" ref="C1229:I1229" si="1355">IF(C169=0,"",C964/C169)</f>
        <v/>
      </c>
      <c r="D1229" s="68" t="str">
        <f t="shared" si="1355"/>
        <v/>
      </c>
      <c r="E1229" s="68" t="str">
        <f t="shared" si="1355"/>
        <v/>
      </c>
      <c r="F1229" s="68" t="str">
        <f t="shared" si="1355"/>
        <v/>
      </c>
      <c r="G1229" s="68" t="str">
        <f t="shared" si="1355"/>
        <v/>
      </c>
      <c r="H1229" s="68" t="str">
        <f t="shared" si="1355"/>
        <v/>
      </c>
      <c r="I1229" s="69" t="str">
        <f t="shared" si="1355"/>
        <v/>
      </c>
    </row>
    <row r="1230" spans="1:9" s="5" customFormat="1" ht="15" customHeight="1" x14ac:dyDescent="0.25">
      <c r="A1230" s="46" t="str">
        <f t="shared" ref="A1230:B1230" si="1356">A965</f>
        <v>F28_ Pinto</v>
      </c>
      <c r="B1230" s="4" t="str">
        <f t="shared" si="1356"/>
        <v>Salida Nacional / National exit</v>
      </c>
      <c r="C1230" s="68">
        <f t="shared" ref="C1230:I1230" si="1357">IF(C170=0,"",C965/C170)</f>
        <v>122.8720933349165</v>
      </c>
      <c r="D1230" s="68">
        <f t="shared" si="1357"/>
        <v>113.66531200694762</v>
      </c>
      <c r="E1230" s="68">
        <f t="shared" si="1357"/>
        <v>104.88047801749909</v>
      </c>
      <c r="F1230" s="68">
        <f t="shared" si="1357"/>
        <v>99.767011844430215</v>
      </c>
      <c r="G1230" s="68">
        <f t="shared" si="1357"/>
        <v>94.577534821480597</v>
      </c>
      <c r="H1230" s="68">
        <f t="shared" si="1357"/>
        <v>89.639260189070541</v>
      </c>
      <c r="I1230" s="69">
        <f t="shared" si="1357"/>
        <v>89.916965561192015</v>
      </c>
    </row>
    <row r="1231" spans="1:9" s="5" customFormat="1" ht="15" customHeight="1" x14ac:dyDescent="0.25">
      <c r="A1231" s="46" t="str">
        <f t="shared" ref="A1231:B1231" si="1358">A966</f>
        <v>G04_Lumbier</v>
      </c>
      <c r="B1231" s="4" t="str">
        <f t="shared" si="1358"/>
        <v>Salida Nacional / National exit</v>
      </c>
      <c r="C1231" s="68" t="str">
        <f t="shared" ref="C1231:I1231" si="1359">IF(C171=0,"",C966/C171)</f>
        <v/>
      </c>
      <c r="D1231" s="68" t="str">
        <f t="shared" si="1359"/>
        <v/>
      </c>
      <c r="E1231" s="68" t="str">
        <f t="shared" si="1359"/>
        <v/>
      </c>
      <c r="F1231" s="68" t="str">
        <f t="shared" si="1359"/>
        <v/>
      </c>
      <c r="G1231" s="68" t="str">
        <f t="shared" si="1359"/>
        <v/>
      </c>
      <c r="H1231" s="68" t="str">
        <f t="shared" si="1359"/>
        <v/>
      </c>
      <c r="I1231" s="69" t="str">
        <f t="shared" si="1359"/>
        <v/>
      </c>
    </row>
    <row r="1232" spans="1:9" s="5" customFormat="1" ht="15" customHeight="1" x14ac:dyDescent="0.25">
      <c r="A1232" s="46" t="str">
        <f t="shared" ref="A1232:B1232" si="1360">A967</f>
        <v>H1_Red Cartagena</v>
      </c>
      <c r="B1232" s="4" t="str">
        <f t="shared" si="1360"/>
        <v>Salida Nacional / National exit</v>
      </c>
      <c r="C1232" s="68">
        <f t="shared" ref="C1232:I1232" si="1361">IF(C172=0,"",C967/C172)</f>
        <v>145.16605469214295</v>
      </c>
      <c r="D1232" s="68">
        <f t="shared" si="1361"/>
        <v>130.86042175797002</v>
      </c>
      <c r="E1232" s="68">
        <f t="shared" si="1361"/>
        <v>116.88589212822986</v>
      </c>
      <c r="F1232" s="68">
        <f t="shared" si="1361"/>
        <v>107.53872003136561</v>
      </c>
      <c r="G1232" s="68">
        <f t="shared" si="1361"/>
        <v>101.35792785227534</v>
      </c>
      <c r="H1232" s="68">
        <f t="shared" si="1361"/>
        <v>96.592866694458721</v>
      </c>
      <c r="I1232" s="69">
        <f t="shared" si="1361"/>
        <v>97.963275620126808</v>
      </c>
    </row>
    <row r="1233" spans="1:9" s="5" customFormat="1" ht="15" customHeight="1" x14ac:dyDescent="0.25">
      <c r="A1233" s="46" t="str">
        <f t="shared" ref="A1233:B1233" si="1362">A968</f>
        <v>I001_Corvera</v>
      </c>
      <c r="B1233" s="4" t="str">
        <f t="shared" si="1362"/>
        <v>Salida Nacional / National exit</v>
      </c>
      <c r="C1233" s="68">
        <f t="shared" ref="C1233:I1233" si="1363">IF(C173=0,"",C968/C173)</f>
        <v>179.4805481666495</v>
      </c>
      <c r="D1233" s="68">
        <f t="shared" si="1363"/>
        <v>166.78993737665655</v>
      </c>
      <c r="E1233" s="68">
        <f t="shared" si="1363"/>
        <v>155.01122724285622</v>
      </c>
      <c r="F1233" s="68">
        <f t="shared" si="1363"/>
        <v>148.62199981970087</v>
      </c>
      <c r="G1233" s="68">
        <f t="shared" si="1363"/>
        <v>141.30190364366248</v>
      </c>
      <c r="H1233" s="68">
        <f t="shared" si="1363"/>
        <v>134.24698507023007</v>
      </c>
      <c r="I1233" s="69">
        <f t="shared" si="1363"/>
        <v>135.35616538894109</v>
      </c>
    </row>
    <row r="1234" spans="1:9" s="5" customFormat="1" ht="15" customHeight="1" x14ac:dyDescent="0.25">
      <c r="A1234" s="46" t="str">
        <f t="shared" ref="A1234:B1234" si="1364">A969</f>
        <v>I003_Cudillero</v>
      </c>
      <c r="B1234" s="4" t="str">
        <f t="shared" si="1364"/>
        <v>Salida Nacional / National exit</v>
      </c>
      <c r="C1234" s="68">
        <f t="shared" ref="C1234:I1234" si="1365">IF(C174=0,"",C969/C174)</f>
        <v>186.09555871544131</v>
      </c>
      <c r="D1234" s="68">
        <f t="shared" si="1365"/>
        <v>172.86576282576149</v>
      </c>
      <c r="E1234" s="68">
        <f t="shared" si="1365"/>
        <v>160.58105652483235</v>
      </c>
      <c r="F1234" s="68">
        <f t="shared" si="1365"/>
        <v>153.88831991473202</v>
      </c>
      <c r="G1234" s="68">
        <f t="shared" si="1365"/>
        <v>146.29865600223644</v>
      </c>
      <c r="H1234" s="68">
        <f t="shared" si="1365"/>
        <v>139.00716954260815</v>
      </c>
      <c r="I1234" s="69">
        <f t="shared" si="1365"/>
        <v>140.18136410358312</v>
      </c>
    </row>
    <row r="1235" spans="1:9" s="5" customFormat="1" ht="15" customHeight="1" x14ac:dyDescent="0.25">
      <c r="A1235" s="46" t="str">
        <f t="shared" ref="A1235:B1235" si="1366">A970</f>
        <v>I005_Luarca</v>
      </c>
      <c r="B1235" s="4" t="str">
        <f t="shared" si="1366"/>
        <v>Salida Nacional / National exit</v>
      </c>
      <c r="C1235" s="68">
        <f t="shared" ref="C1235:I1235" si="1367">IF(C175=0,"",C970/C175)</f>
        <v>191.12675903611742</v>
      </c>
      <c r="D1235" s="68">
        <f t="shared" si="1367"/>
        <v>177.48687336253795</v>
      </c>
      <c r="E1235" s="68">
        <f t="shared" si="1367"/>
        <v>164.81731989325712</v>
      </c>
      <c r="F1235" s="68">
        <f t="shared" si="1367"/>
        <v>157.89374230302172</v>
      </c>
      <c r="G1235" s="68">
        <f t="shared" si="1367"/>
        <v>150.09905237097502</v>
      </c>
      <c r="H1235" s="68">
        <f t="shared" si="1367"/>
        <v>142.62763869639971</v>
      </c>
      <c r="I1235" s="69">
        <f t="shared" si="1367"/>
        <v>143.85128135335484</v>
      </c>
    </row>
    <row r="1236" spans="1:9" s="5" customFormat="1" ht="15" customHeight="1" x14ac:dyDescent="0.25">
      <c r="A1236" s="46" t="str">
        <f t="shared" ref="A1236:B1236" si="1368">A971</f>
        <v>I006_Navia</v>
      </c>
      <c r="B1236" s="4" t="str">
        <f t="shared" si="1368"/>
        <v>Salida Nacional / National exit</v>
      </c>
      <c r="C1236" s="68">
        <f t="shared" ref="C1236:I1236" si="1369">IF(C176=0,"",C971/C176)</f>
        <v>194.9025827835226</v>
      </c>
      <c r="D1236" s="68">
        <f t="shared" si="1369"/>
        <v>180.95493223358687</v>
      </c>
      <c r="E1236" s="68">
        <f t="shared" si="1369"/>
        <v>167.9965580088668</v>
      </c>
      <c r="F1236" s="68">
        <f t="shared" si="1369"/>
        <v>160.8997384884531</v>
      </c>
      <c r="G1236" s="68">
        <f t="shared" si="1369"/>
        <v>152.95118028161792</v>
      </c>
      <c r="H1236" s="68">
        <f t="shared" si="1369"/>
        <v>145.34473452569028</v>
      </c>
      <c r="I1236" s="69">
        <f t="shared" si="1369"/>
        <v>146.60548707355923</v>
      </c>
    </row>
    <row r="1237" spans="1:9" s="5" customFormat="1" ht="15" customHeight="1" x14ac:dyDescent="0.25">
      <c r="A1237" s="46" t="str">
        <f t="shared" ref="A1237:B1237" si="1370">A972</f>
        <v>I007_Castropol</v>
      </c>
      <c r="B1237" s="4" t="str">
        <f t="shared" si="1370"/>
        <v>Salida Nacional / National exit</v>
      </c>
      <c r="C1237" s="68">
        <f t="shared" ref="C1237:I1237" si="1371">IF(C177=0,"",C972/C177)</f>
        <v>198.5808846133441</v>
      </c>
      <c r="D1237" s="68">
        <f t="shared" si="1371"/>
        <v>184.33341813353772</v>
      </c>
      <c r="E1237" s="68">
        <f t="shared" si="1371"/>
        <v>171.09368281140064</v>
      </c>
      <c r="F1237" s="68">
        <f t="shared" si="1371"/>
        <v>163.8280958507126</v>
      </c>
      <c r="G1237" s="68">
        <f t="shared" si="1371"/>
        <v>155.72964347652004</v>
      </c>
      <c r="H1237" s="68">
        <f t="shared" si="1371"/>
        <v>147.99165324575705</v>
      </c>
      <c r="I1237" s="69">
        <f t="shared" si="1371"/>
        <v>149.28855721084901</v>
      </c>
    </row>
    <row r="1238" spans="1:9" s="5" customFormat="1" ht="15" customHeight="1" x14ac:dyDescent="0.25">
      <c r="A1238" s="46" t="str">
        <f t="shared" ref="A1238:B1238" si="1372">A973</f>
        <v>I012_Villalba</v>
      </c>
      <c r="B1238" s="4" t="str">
        <f t="shared" si="1372"/>
        <v>Salida Nacional / National exit</v>
      </c>
      <c r="C1238" s="68">
        <f t="shared" ref="C1238:I1238" si="1373">IF(C178=0,"",C973/C178)</f>
        <v>224.38231457385476</v>
      </c>
      <c r="D1238" s="68">
        <f t="shared" si="1373"/>
        <v>208.03179073945938</v>
      </c>
      <c r="E1238" s="68">
        <f t="shared" si="1373"/>
        <v>192.81844939354286</v>
      </c>
      <c r="F1238" s="68">
        <f t="shared" si="1373"/>
        <v>184.36904405923707</v>
      </c>
      <c r="G1238" s="68">
        <f t="shared" si="1373"/>
        <v>175.21915979079233</v>
      </c>
      <c r="H1238" s="68">
        <f t="shared" si="1373"/>
        <v>166.55845149305651</v>
      </c>
      <c r="I1238" s="69">
        <f t="shared" si="1373"/>
        <v>168.1089393951406</v>
      </c>
    </row>
    <row r="1239" spans="1:9" s="5" customFormat="1" ht="15" customHeight="1" x14ac:dyDescent="0.25">
      <c r="A1239" s="46" t="str">
        <f t="shared" ref="A1239:B1239" si="1374">A974</f>
        <v>I014 Irixoa</v>
      </c>
      <c r="B1239" s="4" t="str">
        <f t="shared" si="1374"/>
        <v>Salida Nacional / National exit</v>
      </c>
      <c r="C1239" s="68">
        <f t="shared" ref="C1239:I1239" si="1375">IF(C179=0,"",C974/C179)</f>
        <v>230.64021110823953</v>
      </c>
      <c r="D1239" s="68">
        <f t="shared" si="1375"/>
        <v>213.7907157412167</v>
      </c>
      <c r="E1239" s="68">
        <f t="shared" si="1375"/>
        <v>198.10706023448716</v>
      </c>
      <c r="F1239" s="68">
        <f t="shared" si="1375"/>
        <v>189.37707824864304</v>
      </c>
      <c r="G1239" s="68">
        <f t="shared" si="1375"/>
        <v>179.96931787505861</v>
      </c>
      <c r="H1239" s="68">
        <f t="shared" si="1375"/>
        <v>171.07663129207683</v>
      </c>
      <c r="I1239" s="69">
        <f t="shared" si="1375"/>
        <v>172.67411578336464</v>
      </c>
    </row>
    <row r="1240" spans="1:9" s="5" customFormat="1" ht="15" customHeight="1" x14ac:dyDescent="0.25">
      <c r="A1240" s="46" t="str">
        <f t="shared" ref="A1240:B1240" si="1376">A975</f>
        <v>I015ERM_Abegondo</v>
      </c>
      <c r="B1240" s="4" t="str">
        <f t="shared" si="1376"/>
        <v>Salida Nacional / National exit</v>
      </c>
      <c r="C1240" s="68">
        <f t="shared" ref="C1240:I1240" si="1377">IF(C180=0,"",C975/C180)</f>
        <v>233.99453024380986</v>
      </c>
      <c r="D1240" s="68">
        <f t="shared" si="1377"/>
        <v>216.88184156583125</v>
      </c>
      <c r="E1240" s="68">
        <f t="shared" si="1377"/>
        <v>200.94930192791605</v>
      </c>
      <c r="F1240" s="68">
        <f t="shared" si="1377"/>
        <v>192.07143993233416</v>
      </c>
      <c r="G1240" s="68">
        <f t="shared" si="1377"/>
        <v>182.52435629393011</v>
      </c>
      <c r="H1240" s="68">
        <f t="shared" si="1377"/>
        <v>173.50418598849458</v>
      </c>
      <c r="I1240" s="69">
        <f t="shared" si="1377"/>
        <v>175.12129310882887</v>
      </c>
    </row>
    <row r="1241" spans="1:9" s="5" customFormat="1" ht="15" customHeight="1" x14ac:dyDescent="0.25">
      <c r="A1241" s="46" t="str">
        <f t="shared" ref="A1241:B1241" si="1378">A976</f>
        <v>I016_Abegondo II</v>
      </c>
      <c r="B1241" s="4" t="str">
        <f t="shared" si="1378"/>
        <v>Salida Nacional / National exit</v>
      </c>
      <c r="C1241" s="68">
        <f t="shared" ref="C1241:I1241" si="1379">IF(C181=0,"",C976/C181)</f>
        <v>236.61375740427363</v>
      </c>
      <c r="D1241" s="68">
        <f t="shared" si="1379"/>
        <v>219.29555367520831</v>
      </c>
      <c r="E1241" s="68">
        <f t="shared" si="1379"/>
        <v>203.16867233936179</v>
      </c>
      <c r="F1241" s="68">
        <f t="shared" si="1379"/>
        <v>194.17533792677364</v>
      </c>
      <c r="G1241" s="68">
        <f t="shared" si="1379"/>
        <v>184.51946342365116</v>
      </c>
      <c r="H1241" s="68">
        <f t="shared" si="1379"/>
        <v>175.39974718508526</v>
      </c>
      <c r="I1241" s="69">
        <f t="shared" si="1379"/>
        <v>177.03217667663139</v>
      </c>
    </row>
    <row r="1242" spans="1:9" s="5" customFormat="1" ht="15" customHeight="1" x14ac:dyDescent="0.25">
      <c r="A1242" s="46" t="str">
        <f t="shared" ref="A1242:B1242" si="1380">A977</f>
        <v>I018_Santiago de Compostela</v>
      </c>
      <c r="B1242" s="4" t="str">
        <f t="shared" si="1380"/>
        <v>Salida Nacional / National exit</v>
      </c>
      <c r="C1242" s="68">
        <f t="shared" ref="C1242:I1242" si="1381">IF(C182=0,"",C977/C182)</f>
        <v>243.45791542501502</v>
      </c>
      <c r="D1242" s="68">
        <f t="shared" si="1381"/>
        <v>225.60269165182768</v>
      </c>
      <c r="E1242" s="68">
        <f t="shared" si="1381"/>
        <v>208.96798674468548</v>
      </c>
      <c r="F1242" s="68">
        <f t="shared" si="1381"/>
        <v>199.67291772848711</v>
      </c>
      <c r="G1242" s="68">
        <f t="shared" si="1381"/>
        <v>189.73276781749439</v>
      </c>
      <c r="H1242" s="68">
        <f t="shared" si="1381"/>
        <v>180.35293359185511</v>
      </c>
      <c r="I1242" s="69">
        <f t="shared" si="1381"/>
        <v>182.02540112645826</v>
      </c>
    </row>
    <row r="1243" spans="1:9" s="5" customFormat="1" ht="15" customHeight="1" x14ac:dyDescent="0.25">
      <c r="A1243" s="46" t="str">
        <f t="shared" ref="A1243:B1243" si="1382">A978</f>
        <v>I019_Rois</v>
      </c>
      <c r="B1243" s="4" t="str">
        <f t="shared" si="1382"/>
        <v>Salida Nacional / National exit</v>
      </c>
      <c r="C1243" s="68" t="str">
        <f t="shared" ref="C1243:I1243" si="1383">IF(C183=0,"",C978/C183)</f>
        <v/>
      </c>
      <c r="D1243" s="68" t="str">
        <f t="shared" si="1383"/>
        <v/>
      </c>
      <c r="E1243" s="68" t="str">
        <f t="shared" si="1383"/>
        <v/>
      </c>
      <c r="F1243" s="68" t="str">
        <f t="shared" si="1383"/>
        <v/>
      </c>
      <c r="G1243" s="68" t="str">
        <f t="shared" si="1383"/>
        <v/>
      </c>
      <c r="H1243" s="68" t="str">
        <f t="shared" si="1383"/>
        <v/>
      </c>
      <c r="I1243" s="69" t="str">
        <f t="shared" si="1383"/>
        <v/>
      </c>
    </row>
    <row r="1244" spans="1:9" s="5" customFormat="1" ht="15" customHeight="1" x14ac:dyDescent="0.25">
      <c r="A1244" s="46" t="str">
        <f t="shared" ref="A1244:B1244" si="1384">A979</f>
        <v>I020_Valga</v>
      </c>
      <c r="B1244" s="4" t="str">
        <f t="shared" si="1384"/>
        <v>Salida Nacional / National exit</v>
      </c>
      <c r="C1244" s="68">
        <f t="shared" ref="C1244:I1244" si="1385">IF(C184=0,"",C979/C184)</f>
        <v>250.1474577314392</v>
      </c>
      <c r="D1244" s="68">
        <f t="shared" si="1385"/>
        <v>231.76734568219734</v>
      </c>
      <c r="E1244" s="68">
        <f t="shared" si="1385"/>
        <v>214.63628939712282</v>
      </c>
      <c r="F1244" s="68">
        <f t="shared" si="1385"/>
        <v>205.04630223466796</v>
      </c>
      <c r="G1244" s="68">
        <f t="shared" si="1385"/>
        <v>194.82829895415023</v>
      </c>
      <c r="H1244" s="68">
        <f t="shared" si="1385"/>
        <v>185.19422304181791</v>
      </c>
      <c r="I1244" s="69">
        <f t="shared" si="1385"/>
        <v>186.90582412390549</v>
      </c>
    </row>
    <row r="1245" spans="1:9" s="5" customFormat="1" ht="15" customHeight="1" x14ac:dyDescent="0.25">
      <c r="A1245" s="46" t="str">
        <f t="shared" ref="A1245:B1245" si="1386">A980</f>
        <v>I020A_Caldas de Reyes</v>
      </c>
      <c r="B1245" s="4" t="str">
        <f t="shared" si="1386"/>
        <v>Salida Nacional / National exit</v>
      </c>
      <c r="C1245" s="68">
        <f t="shared" ref="C1245:I1245" si="1387">IF(C185=0,"",C980/C185)</f>
        <v>252.8229461212826</v>
      </c>
      <c r="D1245" s="68">
        <f t="shared" si="1387"/>
        <v>234.23290453961209</v>
      </c>
      <c r="E1245" s="68">
        <f t="shared" si="1387"/>
        <v>216.90333207987118</v>
      </c>
      <c r="F1245" s="68">
        <f t="shared" si="1387"/>
        <v>207.19539214275417</v>
      </c>
      <c r="G1245" s="68">
        <f t="shared" si="1387"/>
        <v>196.86626116019181</v>
      </c>
      <c r="H1245" s="68">
        <f t="shared" si="1387"/>
        <v>187.13050105934497</v>
      </c>
      <c r="I1245" s="69">
        <f t="shared" si="1387"/>
        <v>188.85775363852341</v>
      </c>
    </row>
    <row r="1246" spans="1:9" s="5" customFormat="1" ht="15" customHeight="1" x14ac:dyDescent="0.25">
      <c r="A1246" s="46" t="str">
        <f t="shared" ref="A1246:B1246" si="1388">A981</f>
        <v>I022_Pontevedra</v>
      </c>
      <c r="B1246" s="4" t="str">
        <f t="shared" si="1388"/>
        <v>Salida Nacional / National exit</v>
      </c>
      <c r="C1246" s="68">
        <f t="shared" ref="C1246:I1246" si="1389">IF(C186=0,"",C981/C186)</f>
        <v>257.7006304421368</v>
      </c>
      <c r="D1246" s="68">
        <f t="shared" si="1389"/>
        <v>238.72786621711691</v>
      </c>
      <c r="E1246" s="68">
        <f t="shared" si="1389"/>
        <v>221.03637881269458</v>
      </c>
      <c r="F1246" s="68">
        <f t="shared" si="1389"/>
        <v>211.11339910872391</v>
      </c>
      <c r="G1246" s="68">
        <f t="shared" si="1389"/>
        <v>200.58167115286398</v>
      </c>
      <c r="H1246" s="68">
        <f t="shared" si="1389"/>
        <v>190.6605305533094</v>
      </c>
      <c r="I1246" s="69">
        <f t="shared" si="1389"/>
        <v>192.41631738524245</v>
      </c>
    </row>
    <row r="1247" spans="1:9" s="5" customFormat="1" ht="15" customHeight="1" x14ac:dyDescent="0.25">
      <c r="A1247" s="46" t="str">
        <f t="shared" ref="A1247:B1247" si="1390">A982</f>
        <v>I023_Pazos de Borben</v>
      </c>
      <c r="B1247" s="4" t="str">
        <f t="shared" si="1390"/>
        <v>Salida Nacional / National exit</v>
      </c>
      <c r="C1247" s="68">
        <f t="shared" ref="C1247:I1247" si="1391">IF(C187=0,"",C982/C187)</f>
        <v>261.72987899730924</v>
      </c>
      <c r="D1247" s="68">
        <f t="shared" si="1391"/>
        <v>242.4409637964761</v>
      </c>
      <c r="E1247" s="68">
        <f t="shared" si="1391"/>
        <v>224.45051377536305</v>
      </c>
      <c r="F1247" s="68">
        <f t="shared" si="1391"/>
        <v>214.34989882218312</v>
      </c>
      <c r="G1247" s="68">
        <f t="shared" si="1391"/>
        <v>203.65081408219265</v>
      </c>
      <c r="H1247" s="68">
        <f t="shared" si="1391"/>
        <v>193.57653849942861</v>
      </c>
      <c r="I1247" s="69">
        <f t="shared" si="1391"/>
        <v>195.35589626976648</v>
      </c>
    </row>
    <row r="1248" spans="1:9" s="5" customFormat="1" ht="15" customHeight="1" x14ac:dyDescent="0.25">
      <c r="A1248" s="46" t="str">
        <f t="shared" ref="A1248:B1248" si="1392">A983</f>
        <v>I024_Porriño</v>
      </c>
      <c r="B1248" s="4" t="str">
        <f t="shared" si="1392"/>
        <v>Salida Nacional / National exit</v>
      </c>
      <c r="C1248" s="68">
        <f t="shared" ref="C1248:I1248" si="1393">IF(C188=0,"",C983/C188)</f>
        <v>265.5648825780541</v>
      </c>
      <c r="D1248" s="68">
        <f t="shared" si="1393"/>
        <v>245.97505763990938</v>
      </c>
      <c r="E1248" s="68">
        <f t="shared" si="1393"/>
        <v>227.70005761156338</v>
      </c>
      <c r="F1248" s="68">
        <f t="shared" si="1393"/>
        <v>217.43037097976753</v>
      </c>
      <c r="G1248" s="68">
        <f t="shared" si="1393"/>
        <v>206.57199751444418</v>
      </c>
      <c r="H1248" s="68">
        <f t="shared" si="1393"/>
        <v>196.35196939224159</v>
      </c>
      <c r="I1248" s="69">
        <f t="shared" si="1393"/>
        <v>198.15376177586927</v>
      </c>
    </row>
    <row r="1249" spans="1:9" s="5" customFormat="1" ht="15" customHeight="1" x14ac:dyDescent="0.25">
      <c r="A1249" s="46" t="str">
        <f t="shared" ref="A1249:B1249" si="1394">A984</f>
        <v>I025_Tuy</v>
      </c>
      <c r="B1249" s="4" t="str">
        <f t="shared" si="1394"/>
        <v>Salida Nacional / National exit</v>
      </c>
      <c r="C1249" s="68">
        <f t="shared" ref="C1249:I1249" si="1395">IF(C189=0,"",C984/C189)</f>
        <v>267.7722118329134</v>
      </c>
      <c r="D1249" s="68">
        <f t="shared" si="1395"/>
        <v>248.00919100270366</v>
      </c>
      <c r="E1249" s="68">
        <f t="shared" si="1395"/>
        <v>229.57041132142874</v>
      </c>
      <c r="F1249" s="68">
        <f t="shared" si="1395"/>
        <v>219.2034113874364</v>
      </c>
      <c r="G1249" s="68">
        <f t="shared" si="1395"/>
        <v>208.25335543577549</v>
      </c>
      <c r="H1249" s="68">
        <f t="shared" si="1395"/>
        <v>197.94943590708556</v>
      </c>
      <c r="I1249" s="69">
        <f t="shared" si="1395"/>
        <v>199.76414107611046</v>
      </c>
    </row>
    <row r="1250" spans="1:9" s="5" customFormat="1" ht="15" customHeight="1" x14ac:dyDescent="0.25">
      <c r="A1250" s="46" t="str">
        <f t="shared" ref="A1250:B1250" si="1396">A985</f>
        <v>J01A_Quer</v>
      </c>
      <c r="B1250" s="4" t="str">
        <f t="shared" si="1396"/>
        <v>Salida Nacional / National exit</v>
      </c>
      <c r="C1250" s="68">
        <f t="shared" ref="C1250:I1250" si="1397">IF(C190=0,"",C985/C190)</f>
        <v>125.07108262789308</v>
      </c>
      <c r="D1250" s="68">
        <f t="shared" si="1397"/>
        <v>115.84334127735123</v>
      </c>
      <c r="E1250" s="68">
        <f t="shared" si="1397"/>
        <v>107.05241761451501</v>
      </c>
      <c r="F1250" s="68">
        <f t="shared" si="1397"/>
        <v>102.01273901958002</v>
      </c>
      <c r="G1250" s="68">
        <f t="shared" si="1397"/>
        <v>96.746374804863706</v>
      </c>
      <c r="H1250" s="68">
        <f t="shared" si="1397"/>
        <v>91.703566455119002</v>
      </c>
      <c r="I1250" s="69">
        <f t="shared" si="1397"/>
        <v>92.013200587436842</v>
      </c>
    </row>
    <row r="1251" spans="1:9" s="5" customFormat="1" ht="15" customHeight="1" x14ac:dyDescent="0.25">
      <c r="A1251" s="46" t="str">
        <f t="shared" ref="A1251:B1251" si="1398">A986</f>
        <v>K02_Tarifa Oeste</v>
      </c>
      <c r="B1251" s="4" t="str">
        <f t="shared" si="1398"/>
        <v>Salida Nacional / National exit</v>
      </c>
      <c r="C1251" s="68">
        <f t="shared" ref="C1251:I1251" si="1399">IF(C191=0,"",C986/C191)</f>
        <v>183.24363639654752</v>
      </c>
      <c r="D1251" s="68">
        <f t="shared" si="1399"/>
        <v>169.24911688531233</v>
      </c>
      <c r="E1251" s="68">
        <f t="shared" si="1399"/>
        <v>155.86097684143206</v>
      </c>
      <c r="F1251" s="68">
        <f t="shared" si="1399"/>
        <v>147.80746076145272</v>
      </c>
      <c r="G1251" s="68">
        <f t="shared" si="1399"/>
        <v>139.97197603500476</v>
      </c>
      <c r="H1251" s="68">
        <f t="shared" si="1399"/>
        <v>132.50276830890314</v>
      </c>
      <c r="I1251" s="69">
        <f t="shared" si="1399"/>
        <v>132.53795157763244</v>
      </c>
    </row>
    <row r="1252" spans="1:9" s="5" customFormat="1" ht="15" customHeight="1" x14ac:dyDescent="0.25">
      <c r="A1252" s="46" t="str">
        <f t="shared" ref="A1252:B1252" si="1400">A987</f>
        <v>K05_Benalup</v>
      </c>
      <c r="B1252" s="4" t="str">
        <f t="shared" si="1400"/>
        <v>Salida Nacional / National exit</v>
      </c>
      <c r="C1252" s="68">
        <f t="shared" ref="C1252:I1252" si="1401">IF(C192=0,"",C987/C192)</f>
        <v>180.12912215031352</v>
      </c>
      <c r="D1252" s="68">
        <f t="shared" si="1401"/>
        <v>166.3642083583631</v>
      </c>
      <c r="E1252" s="68">
        <f t="shared" si="1401"/>
        <v>153.20320887036613</v>
      </c>
      <c r="F1252" s="68">
        <f t="shared" si="1401"/>
        <v>145.29150969767582</v>
      </c>
      <c r="G1252" s="68">
        <f t="shared" si="1401"/>
        <v>137.59793983412177</v>
      </c>
      <c r="H1252" s="68">
        <f t="shared" si="1401"/>
        <v>130.27273623408144</v>
      </c>
      <c r="I1252" s="69">
        <f t="shared" si="1401"/>
        <v>130.34426870048966</v>
      </c>
    </row>
    <row r="1253" spans="1:9" s="5" customFormat="1" ht="15" customHeight="1" x14ac:dyDescent="0.25">
      <c r="A1253" s="46" t="str">
        <f t="shared" ref="A1253:B1253" si="1402">A988</f>
        <v>K07_Medina Sidonia</v>
      </c>
      <c r="B1253" s="4" t="str">
        <f t="shared" si="1402"/>
        <v>Salida Nacional / National exit</v>
      </c>
      <c r="C1253" s="68">
        <f t="shared" ref="C1253:I1253" si="1403">IF(C193=0,"",C988/C193)</f>
        <v>177.78162709376912</v>
      </c>
      <c r="D1253" s="68">
        <f t="shared" si="1403"/>
        <v>164.18977344807649</v>
      </c>
      <c r="E1253" s="68">
        <f t="shared" si="1403"/>
        <v>151.19997604487361</v>
      </c>
      <c r="F1253" s="68">
        <f t="shared" si="1403"/>
        <v>143.39516817608353</v>
      </c>
      <c r="G1253" s="68">
        <f t="shared" si="1403"/>
        <v>135.80856344826353</v>
      </c>
      <c r="H1253" s="68">
        <f t="shared" si="1403"/>
        <v>128.59189971907452</v>
      </c>
      <c r="I1253" s="69">
        <f t="shared" si="1403"/>
        <v>128.69082957560985</v>
      </c>
    </row>
    <row r="1254" spans="1:9" s="5" customFormat="1" ht="15" customHeight="1" x14ac:dyDescent="0.25">
      <c r="A1254" s="46" t="str">
        <f t="shared" ref="A1254:B1254" si="1404">A989</f>
        <v>K11.01_Arcos</v>
      </c>
      <c r="B1254" s="4" t="str">
        <f t="shared" si="1404"/>
        <v>Salida Nacional / National exit</v>
      </c>
      <c r="C1254" s="68">
        <f t="shared" ref="C1254:I1254" si="1405">IF(C194=0,"",C989/C194)</f>
        <v>172.99376200572817</v>
      </c>
      <c r="D1254" s="68">
        <f t="shared" si="1405"/>
        <v>159.75487550690514</v>
      </c>
      <c r="E1254" s="68">
        <f t="shared" si="1405"/>
        <v>147.11425561634545</v>
      </c>
      <c r="F1254" s="68">
        <f t="shared" si="1405"/>
        <v>139.52745934282234</v>
      </c>
      <c r="G1254" s="68">
        <f t="shared" si="1405"/>
        <v>132.15901679497804</v>
      </c>
      <c r="H1254" s="68">
        <f t="shared" si="1405"/>
        <v>125.16372701793479</v>
      </c>
      <c r="I1254" s="69">
        <f t="shared" si="1405"/>
        <v>125.31853558966795</v>
      </c>
    </row>
    <row r="1255" spans="1:9" s="5" customFormat="1" ht="15" customHeight="1" x14ac:dyDescent="0.25">
      <c r="A1255" s="46" t="str">
        <f t="shared" ref="A1255:B1255" si="1406">A990</f>
        <v>K19_Moron de la Frontera</v>
      </c>
      <c r="B1255" s="4" t="str">
        <f t="shared" si="1406"/>
        <v>Salida Nacional / National exit</v>
      </c>
      <c r="C1255" s="68">
        <f t="shared" ref="C1255:I1255" si="1407">IF(C195=0,"",C990/C195)</f>
        <v>163.20986378234022</v>
      </c>
      <c r="D1255" s="68">
        <f t="shared" si="1407"/>
        <v>150.69225797494633</v>
      </c>
      <c r="E1255" s="68">
        <f t="shared" si="1407"/>
        <v>138.76517474065744</v>
      </c>
      <c r="F1255" s="68">
        <f t="shared" si="1407"/>
        <v>131.62388042267995</v>
      </c>
      <c r="G1255" s="68">
        <f t="shared" si="1407"/>
        <v>124.70124754696008</v>
      </c>
      <c r="H1255" s="68">
        <f t="shared" si="1407"/>
        <v>118.15833062864938</v>
      </c>
      <c r="I1255" s="69">
        <f t="shared" si="1407"/>
        <v>118.42732614013467</v>
      </c>
    </row>
    <row r="1256" spans="1:9" s="5" customFormat="1" ht="15" customHeight="1" x14ac:dyDescent="0.25">
      <c r="A1256" s="46" t="str">
        <f t="shared" ref="A1256:B1256" si="1408">A991</f>
        <v>K25_Osuna</v>
      </c>
      <c r="B1256" s="4" t="str">
        <f t="shared" si="1408"/>
        <v>Salida Nacional / National exit</v>
      </c>
      <c r="C1256" s="68">
        <f t="shared" ref="C1256:I1256" si="1409">IF(C196=0,"",C991/C196)</f>
        <v>156.34111886757384</v>
      </c>
      <c r="D1256" s="68">
        <f t="shared" si="1409"/>
        <v>144.32988515934284</v>
      </c>
      <c r="E1256" s="68">
        <f t="shared" si="1409"/>
        <v>132.90373735665358</v>
      </c>
      <c r="F1256" s="68">
        <f t="shared" si="1409"/>
        <v>126.07520582727064</v>
      </c>
      <c r="G1256" s="68">
        <f t="shared" si="1409"/>
        <v>119.46555177128523</v>
      </c>
      <c r="H1256" s="68">
        <f t="shared" si="1409"/>
        <v>113.24022133047585</v>
      </c>
      <c r="I1256" s="69">
        <f t="shared" si="1409"/>
        <v>113.58938130645656</v>
      </c>
    </row>
    <row r="1257" spans="1:9" s="5" customFormat="1" ht="15" customHeight="1" x14ac:dyDescent="0.25">
      <c r="A1257" s="46" t="str">
        <f t="shared" ref="A1257:B1257" si="1410">A992</f>
        <v>K29_Santaella_GN</v>
      </c>
      <c r="B1257" s="4" t="str">
        <f t="shared" si="1410"/>
        <v>Salida Nacional / National exit</v>
      </c>
      <c r="C1257" s="68">
        <f t="shared" ref="C1257:I1257" si="1411">IF(C197=0,"",C992/C197)</f>
        <v>152.09609199520045</v>
      </c>
      <c r="D1257" s="68">
        <f t="shared" si="1411"/>
        <v>140.3978067506321</v>
      </c>
      <c r="E1257" s="68">
        <f t="shared" si="1411"/>
        <v>129.28124743824947</v>
      </c>
      <c r="F1257" s="68">
        <f t="shared" si="1411"/>
        <v>122.64600980152635</v>
      </c>
      <c r="G1257" s="68">
        <f t="shared" si="1411"/>
        <v>116.22978314992754</v>
      </c>
      <c r="H1257" s="68">
        <f t="shared" si="1411"/>
        <v>110.20072774160585</v>
      </c>
      <c r="I1257" s="69">
        <f t="shared" si="1411"/>
        <v>110.59943101992417</v>
      </c>
    </row>
    <row r="1258" spans="1:9" s="5" customFormat="1" ht="15" customHeight="1" x14ac:dyDescent="0.25">
      <c r="A1258" s="46" t="str">
        <f t="shared" ref="A1258:B1258" si="1412">A993</f>
        <v>K31_Santaella</v>
      </c>
      <c r="B1258" s="4" t="str">
        <f t="shared" si="1412"/>
        <v>Salida Nacional / National exit</v>
      </c>
      <c r="C1258" s="68">
        <f t="shared" ref="C1258:I1258" si="1413">IF(C198=0,"",C993/C198)</f>
        <v>149.89719689857912</v>
      </c>
      <c r="D1258" s="68">
        <f t="shared" si="1413"/>
        <v>138.36101683330219</v>
      </c>
      <c r="E1258" s="68">
        <f t="shared" si="1413"/>
        <v>127.40482225682639</v>
      </c>
      <c r="F1258" s="68">
        <f t="shared" si="1413"/>
        <v>120.8697095440567</v>
      </c>
      <c r="G1258" s="68">
        <f t="shared" si="1413"/>
        <v>114.5536769745792</v>
      </c>
      <c r="H1258" s="68">
        <f t="shared" si="1413"/>
        <v>108.62629070040018</v>
      </c>
      <c r="I1258" s="69">
        <f t="shared" si="1413"/>
        <v>109.05065707293575</v>
      </c>
    </row>
    <row r="1259" spans="1:9" s="5" customFormat="1" ht="15" customHeight="1" x14ac:dyDescent="0.25">
      <c r="A1259" s="46" t="str">
        <f t="shared" ref="A1259:B1259" si="1414">A994</f>
        <v>K37_Azucarera</v>
      </c>
      <c r="B1259" s="4" t="str">
        <f t="shared" si="1414"/>
        <v>Salida Nacional / National exit</v>
      </c>
      <c r="C1259" s="68">
        <f t="shared" ref="C1259:I1259" si="1415">IF(C199=0,"",C994/C199)</f>
        <v>143.13541833427468</v>
      </c>
      <c r="D1259" s="68">
        <f t="shared" si="1415"/>
        <v>132.09772468073228</v>
      </c>
      <c r="E1259" s="68">
        <f t="shared" si="1415"/>
        <v>121.63466451316555</v>
      </c>
      <c r="F1259" s="68">
        <f t="shared" si="1415"/>
        <v>115.40744396204597</v>
      </c>
      <c r="G1259" s="68">
        <f t="shared" si="1415"/>
        <v>109.39951622112491</v>
      </c>
      <c r="H1259" s="68">
        <f t="shared" si="1415"/>
        <v>103.78477067862669</v>
      </c>
      <c r="I1259" s="69">
        <f t="shared" si="1415"/>
        <v>104.28805312161913</v>
      </c>
    </row>
    <row r="1260" spans="1:9" s="5" customFormat="1" ht="15" customHeight="1" x14ac:dyDescent="0.25">
      <c r="A1260" s="46" t="str">
        <f t="shared" ref="A1260:B1260" si="1416">A995</f>
        <v>K41_La Carolina</v>
      </c>
      <c r="B1260" s="4" t="str">
        <f t="shared" si="1416"/>
        <v>Salida Nacional / National exit</v>
      </c>
      <c r="C1260" s="68">
        <f t="shared" ref="C1260:I1260" si="1417">IF(C200=0,"",C995/C200)</f>
        <v>132.15011691588026</v>
      </c>
      <c r="D1260" s="68">
        <f t="shared" si="1417"/>
        <v>121.5873645949515</v>
      </c>
      <c r="E1260" s="68">
        <f t="shared" si="1417"/>
        <v>111.49952787399971</v>
      </c>
      <c r="F1260" s="68">
        <f t="shared" si="1417"/>
        <v>105.3691975623267</v>
      </c>
      <c r="G1260" s="68">
        <f t="shared" si="1417"/>
        <v>99.795631119293205</v>
      </c>
      <c r="H1260" s="68">
        <f t="shared" si="1417"/>
        <v>94.701316322719691</v>
      </c>
      <c r="I1260" s="69">
        <f t="shared" si="1417"/>
        <v>95.219339052654135</v>
      </c>
    </row>
    <row r="1261" spans="1:9" s="5" customFormat="1" ht="15" customHeight="1" x14ac:dyDescent="0.25">
      <c r="A1261" s="46" t="str">
        <f t="shared" ref="A1261:B1261" si="1418">A996</f>
        <v>K44_Torrenueva</v>
      </c>
      <c r="B1261" s="4" t="str">
        <f t="shared" si="1418"/>
        <v>Salida Nacional / National exit</v>
      </c>
      <c r="C1261" s="68">
        <f t="shared" ref="C1261:I1261" si="1419">IF(C201=0,"",C996/C201)</f>
        <v>124.80084876200843</v>
      </c>
      <c r="D1261" s="68">
        <f t="shared" si="1419"/>
        <v>114.72082882839656</v>
      </c>
      <c r="E1261" s="68">
        <f t="shared" si="1419"/>
        <v>105.06617577973695</v>
      </c>
      <c r="F1261" s="68">
        <f t="shared" si="1419"/>
        <v>99.166999082358444</v>
      </c>
      <c r="G1261" s="68">
        <f t="shared" si="1419"/>
        <v>93.892565068090562</v>
      </c>
      <c r="H1261" s="68">
        <f t="shared" si="1419"/>
        <v>89.103414357888454</v>
      </c>
      <c r="I1261" s="69">
        <f t="shared" si="1419"/>
        <v>89.600577431997067</v>
      </c>
    </row>
    <row r="1262" spans="1:9" s="5" customFormat="1" ht="15" customHeight="1" x14ac:dyDescent="0.25">
      <c r="A1262" s="46" t="str">
        <f t="shared" ref="A1262:B1262" si="1420">A997</f>
        <v>K45_Valdepeñas</v>
      </c>
      <c r="B1262" s="4" t="str">
        <f t="shared" si="1420"/>
        <v>Salida Nacional / National exit</v>
      </c>
      <c r="C1262" s="68">
        <f t="shared" ref="C1262:I1262" si="1421">IF(C202=0,"",C997/C202)</f>
        <v>123.08127335193707</v>
      </c>
      <c r="D1262" s="68">
        <f t="shared" si="1421"/>
        <v>113.11420272504462</v>
      </c>
      <c r="E1262" s="68">
        <f t="shared" si="1421"/>
        <v>103.56090561759198</v>
      </c>
      <c r="F1262" s="68">
        <f t="shared" si="1421"/>
        <v>97.715814043081224</v>
      </c>
      <c r="G1262" s="68">
        <f t="shared" si="1421"/>
        <v>92.51137077593134</v>
      </c>
      <c r="H1262" s="68">
        <f t="shared" si="1421"/>
        <v>87.79362209488022</v>
      </c>
      <c r="I1262" s="69">
        <f t="shared" si="1421"/>
        <v>88.285904444749377</v>
      </c>
    </row>
    <row r="1263" spans="1:9" s="5" customFormat="1" ht="15" customHeight="1" x14ac:dyDescent="0.25">
      <c r="A1263" s="46" t="str">
        <f t="shared" ref="A1263:B1263" si="1422">A998</f>
        <v>K46_Manzanares</v>
      </c>
      <c r="B1263" s="4" t="str">
        <f t="shared" si="1422"/>
        <v>Salida Nacional / National exit</v>
      </c>
      <c r="C1263" s="68">
        <f t="shared" ref="C1263:I1263" si="1423">IF(C203=0,"",C998/C203)</f>
        <v>119.80641317606873</v>
      </c>
      <c r="D1263" s="68">
        <f t="shared" si="1423"/>
        <v>110.05444982757828</v>
      </c>
      <c r="E1263" s="68">
        <f t="shared" si="1423"/>
        <v>100.69418091388923</v>
      </c>
      <c r="F1263" s="68">
        <f t="shared" si="1423"/>
        <v>94.952092216686992</v>
      </c>
      <c r="G1263" s="68">
        <f t="shared" si="1423"/>
        <v>89.880943429717362</v>
      </c>
      <c r="H1263" s="68">
        <f t="shared" si="1423"/>
        <v>85.299176957049383</v>
      </c>
      <c r="I1263" s="69">
        <f t="shared" si="1423"/>
        <v>85.782164169672711</v>
      </c>
    </row>
    <row r="1264" spans="1:9" s="5" customFormat="1" ht="15" customHeight="1" x14ac:dyDescent="0.25">
      <c r="A1264" s="46" t="str">
        <f t="shared" ref="A1264:B1264" si="1424">A999</f>
        <v>K47_Tomelloso</v>
      </c>
      <c r="B1264" s="4" t="str">
        <f t="shared" si="1424"/>
        <v>Salida Nacional / National exit</v>
      </c>
      <c r="C1264" s="68">
        <f t="shared" ref="C1264:I1264" si="1425">IF(C204=0,"",C999/C204)</f>
        <v>117.90064170248644</v>
      </c>
      <c r="D1264" s="68">
        <f t="shared" si="1425"/>
        <v>108.2738578404239</v>
      </c>
      <c r="E1264" s="68">
        <f t="shared" si="1425"/>
        <v>99.025919715078885</v>
      </c>
      <c r="F1264" s="68">
        <f t="shared" si="1425"/>
        <v>93.343772491628158</v>
      </c>
      <c r="G1264" s="68">
        <f t="shared" si="1425"/>
        <v>88.350193067706499</v>
      </c>
      <c r="H1264" s="68">
        <f t="shared" si="1425"/>
        <v>83.847560054097599</v>
      </c>
      <c r="I1264" s="69">
        <f t="shared" si="1425"/>
        <v>84.32513805641733</v>
      </c>
    </row>
    <row r="1265" spans="1:9" s="5" customFormat="1" ht="15" customHeight="1" x14ac:dyDescent="0.25">
      <c r="A1265" s="46" t="str">
        <f t="shared" ref="A1265:B1265" si="1426">A1000</f>
        <v>K48.02_Socuellamos</v>
      </c>
      <c r="B1265" s="4" t="str">
        <f t="shared" si="1426"/>
        <v>Salida Nacional / National exit</v>
      </c>
      <c r="C1265" s="68">
        <f t="shared" ref="C1265:I1265" si="1427">IF(C205=0,"",C1000/C205)</f>
        <v>117.04695074345227</v>
      </c>
      <c r="D1265" s="68">
        <f t="shared" si="1427"/>
        <v>107.12320095877166</v>
      </c>
      <c r="E1265" s="68">
        <f t="shared" si="1427"/>
        <v>97.575467745635933</v>
      </c>
      <c r="F1265" s="68">
        <f t="shared" si="1427"/>
        <v>91.599893936388995</v>
      </c>
      <c r="G1265" s="68">
        <f t="shared" si="1427"/>
        <v>86.651698085957946</v>
      </c>
      <c r="H1265" s="68">
        <f t="shared" si="1427"/>
        <v>82.317774714549671</v>
      </c>
      <c r="I1265" s="69">
        <f t="shared" si="1427"/>
        <v>82.954285551969392</v>
      </c>
    </row>
    <row r="1266" spans="1:9" s="5" customFormat="1" ht="15" customHeight="1" x14ac:dyDescent="0.25">
      <c r="A1266" s="46" t="str">
        <f t="shared" ref="A1266:B1266" si="1428">A1001</f>
        <v>K48.03_Villarrobledo</v>
      </c>
      <c r="B1266" s="4" t="str">
        <f t="shared" si="1428"/>
        <v>Salida Nacional / National exit</v>
      </c>
      <c r="C1266" s="68">
        <f t="shared" ref="C1266:I1266" si="1429">IF(C206=0,"",C1001/C206)</f>
        <v>117.55777168522631</v>
      </c>
      <c r="D1266" s="68">
        <f t="shared" si="1429"/>
        <v>107.47087823598322</v>
      </c>
      <c r="E1266" s="68">
        <f t="shared" si="1429"/>
        <v>97.764519510200742</v>
      </c>
      <c r="F1266" s="68">
        <f t="shared" si="1429"/>
        <v>91.655314600804829</v>
      </c>
      <c r="G1266" s="68">
        <f t="shared" si="1429"/>
        <v>86.690231434807117</v>
      </c>
      <c r="H1266" s="68">
        <f t="shared" si="1429"/>
        <v>82.384013714659957</v>
      </c>
      <c r="I1266" s="69">
        <f t="shared" si="1429"/>
        <v>83.081203454767092</v>
      </c>
    </row>
    <row r="1267" spans="1:9" s="5" customFormat="1" ht="15" customHeight="1" x14ac:dyDescent="0.25">
      <c r="A1267" s="46" t="str">
        <f t="shared" ref="A1267:B1267" si="1430">A1002</f>
        <v>K48.05_La Roda</v>
      </c>
      <c r="B1267" s="4" t="str">
        <f t="shared" si="1430"/>
        <v>Salida Nacional / National exit</v>
      </c>
      <c r="C1267" s="68">
        <f t="shared" ref="C1267:I1267" si="1431">IF(C207=0,"",C1002/C207)</f>
        <v>118.7864632309095</v>
      </c>
      <c r="D1267" s="68">
        <f t="shared" si="1431"/>
        <v>108.278674801821</v>
      </c>
      <c r="E1267" s="68">
        <f t="shared" si="1431"/>
        <v>98.151401761401843</v>
      </c>
      <c r="F1267" s="68">
        <f t="shared" si="1431"/>
        <v>91.691479980797524</v>
      </c>
      <c r="G1267" s="68">
        <f t="shared" si="1431"/>
        <v>86.681921720343311</v>
      </c>
      <c r="H1267" s="68">
        <f t="shared" si="1431"/>
        <v>82.448574672221838</v>
      </c>
      <c r="I1267" s="69">
        <f t="shared" si="1431"/>
        <v>83.295276701416867</v>
      </c>
    </row>
    <row r="1268" spans="1:9" s="5" customFormat="1" ht="15" customHeight="1" x14ac:dyDescent="0.25">
      <c r="A1268" s="46" t="str">
        <f t="shared" ref="A1268:B1268" si="1432">A1003</f>
        <v>K48.07_Albacete</v>
      </c>
      <c r="B1268" s="4" t="str">
        <f t="shared" si="1432"/>
        <v>Salida Nacional / National exit</v>
      </c>
      <c r="C1268" s="68">
        <f t="shared" ref="C1268:I1268" si="1433">IF(C208=0,"",C1003/C208)</f>
        <v>119.52710418775602</v>
      </c>
      <c r="D1268" s="68">
        <f t="shared" si="1433"/>
        <v>108.74337898209291</v>
      </c>
      <c r="E1268" s="68">
        <f t="shared" si="1433"/>
        <v>98.331661490260487</v>
      </c>
      <c r="F1268" s="68">
        <f t="shared" si="1433"/>
        <v>91.637473940043307</v>
      </c>
      <c r="G1268" s="68">
        <f t="shared" si="1433"/>
        <v>86.598097781190063</v>
      </c>
      <c r="H1268" s="68">
        <f t="shared" si="1433"/>
        <v>82.413537740300185</v>
      </c>
      <c r="I1268" s="69">
        <f t="shared" si="1433"/>
        <v>83.35314194657181</v>
      </c>
    </row>
    <row r="1269" spans="1:9" s="5" customFormat="1" ht="15" customHeight="1" x14ac:dyDescent="0.25">
      <c r="A1269" s="46" t="str">
        <f t="shared" ref="A1269:B1269" si="1434">A1004</f>
        <v>K48.08_Chinchilla</v>
      </c>
      <c r="B1269" s="4" t="str">
        <f t="shared" si="1434"/>
        <v>Salida Nacional / National exit</v>
      </c>
      <c r="C1269" s="68">
        <f t="shared" ref="C1269:I1269" si="1435">IF(C209=0,"",C1004/C209)</f>
        <v>120.05517700557543</v>
      </c>
      <c r="D1269" s="68">
        <f t="shared" si="1435"/>
        <v>109.07471043717949</v>
      </c>
      <c r="E1269" s="68">
        <f t="shared" si="1435"/>
        <v>98.460185658520118</v>
      </c>
      <c r="F1269" s="68">
        <f t="shared" si="1435"/>
        <v>91.598967938104352</v>
      </c>
      <c r="G1269" s="68">
        <f t="shared" si="1435"/>
        <v>86.53833178615541</v>
      </c>
      <c r="H1269" s="68">
        <f t="shared" si="1435"/>
        <v>82.388556605788821</v>
      </c>
      <c r="I1269" s="69">
        <f t="shared" si="1435"/>
        <v>83.394399539444976</v>
      </c>
    </row>
    <row r="1270" spans="1:9" s="5" customFormat="1" ht="15" customHeight="1" x14ac:dyDescent="0.25">
      <c r="A1270" s="46" t="str">
        <f t="shared" ref="A1270:B1270" si="1436">A1005</f>
        <v>K48.10_Almansa</v>
      </c>
      <c r="B1270" s="4" t="str">
        <f t="shared" si="1436"/>
        <v>Salida Nacional / National exit</v>
      </c>
      <c r="C1270" s="68">
        <f t="shared" ref="C1270:I1270" si="1437">IF(C210=0,"",C1005/C210)</f>
        <v>125.51413984256179</v>
      </c>
      <c r="D1270" s="68">
        <f t="shared" si="1437"/>
        <v>113.77936059253223</v>
      </c>
      <c r="E1270" s="68">
        <f t="shared" si="1437"/>
        <v>102.45737144282432</v>
      </c>
      <c r="F1270" s="68">
        <f t="shared" si="1437"/>
        <v>95.1206197122698</v>
      </c>
      <c r="G1270" s="68">
        <f t="shared" si="1437"/>
        <v>89.880135710809043</v>
      </c>
      <c r="H1270" s="68">
        <f t="shared" si="1437"/>
        <v>85.712979518364051</v>
      </c>
      <c r="I1270" s="69">
        <f t="shared" si="1437"/>
        <v>87.061830170705875</v>
      </c>
    </row>
    <row r="1271" spans="1:9" s="5" customFormat="1" ht="15" customHeight="1" x14ac:dyDescent="0.25">
      <c r="A1271" s="46" t="str">
        <f t="shared" ref="A1271:B1271" si="1438">A1006</f>
        <v>K48_Alcazar de San Juan</v>
      </c>
      <c r="B1271" s="4" t="str">
        <f t="shared" si="1438"/>
        <v>Salida Nacional / National exit</v>
      </c>
      <c r="C1271" s="68">
        <f t="shared" ref="C1271:I1271" si="1439">IF(C211=0,"",C1006/C211)</f>
        <v>115.65533623073726</v>
      </c>
      <c r="D1271" s="68">
        <f t="shared" si="1439"/>
        <v>106.17603394751218</v>
      </c>
      <c r="E1271" s="68">
        <f t="shared" si="1439"/>
        <v>97.060439567055241</v>
      </c>
      <c r="F1271" s="68">
        <f t="shared" si="1439"/>
        <v>91.448913045438118</v>
      </c>
      <c r="G1271" s="68">
        <f t="shared" si="1439"/>
        <v>86.5467228136133</v>
      </c>
      <c r="H1271" s="68">
        <f t="shared" si="1439"/>
        <v>82.137321748895801</v>
      </c>
      <c r="I1271" s="69">
        <f t="shared" si="1439"/>
        <v>82.608526831030275</v>
      </c>
    </row>
    <row r="1272" spans="1:9" s="5" customFormat="1" ht="15" customHeight="1" x14ac:dyDescent="0.25">
      <c r="A1272" s="46" t="str">
        <f t="shared" ref="A1272:B1272" si="1440">A1007</f>
        <v>K50_Villacañas</v>
      </c>
      <c r="B1272" s="4" t="str">
        <f t="shared" si="1440"/>
        <v>Salida Nacional / National exit</v>
      </c>
      <c r="C1272" s="68">
        <f t="shared" ref="C1272:I1272" si="1441">IF(C212=0,"",C1007/C212)</f>
        <v>117.60583340612733</v>
      </c>
      <c r="D1272" s="68">
        <f t="shared" si="1441"/>
        <v>108.15004771943335</v>
      </c>
      <c r="E1272" s="68">
        <f t="shared" si="1441"/>
        <v>99.054516834844804</v>
      </c>
      <c r="F1272" s="68">
        <f t="shared" si="1441"/>
        <v>93.513495459386206</v>
      </c>
      <c r="G1272" s="68">
        <f t="shared" si="1441"/>
        <v>88.520352854266676</v>
      </c>
      <c r="H1272" s="68">
        <f t="shared" si="1441"/>
        <v>83.965468116609273</v>
      </c>
      <c r="I1272" s="69">
        <f t="shared" si="1441"/>
        <v>84.357347837448742</v>
      </c>
    </row>
    <row r="1273" spans="1:9" s="5" customFormat="1" ht="15" customHeight="1" x14ac:dyDescent="0.25">
      <c r="A1273" s="46" t="str">
        <f t="shared" ref="A1273:B1273" si="1442">A1008</f>
        <v>K54_Belmonte de Tajo</v>
      </c>
      <c r="B1273" s="4" t="str">
        <f t="shared" si="1442"/>
        <v>Salida Nacional / National exit</v>
      </c>
      <c r="C1273" s="68">
        <f t="shared" ref="C1273:I1273" si="1443">IF(C213=0,"",C1008/C213)</f>
        <v>123.00300529446831</v>
      </c>
      <c r="D1273" s="68">
        <f t="shared" si="1443"/>
        <v>113.50948336961714</v>
      </c>
      <c r="E1273" s="68">
        <f t="shared" si="1443"/>
        <v>104.40104480619192</v>
      </c>
      <c r="F1273" s="68">
        <f t="shared" si="1443"/>
        <v>98.989698404815059</v>
      </c>
      <c r="G1273" s="68">
        <f t="shared" si="1443"/>
        <v>93.771245039065874</v>
      </c>
      <c r="H1273" s="68">
        <f t="shared" si="1443"/>
        <v>88.885014754942532</v>
      </c>
      <c r="I1273" s="69">
        <f t="shared" si="1443"/>
        <v>89.17918725039064</v>
      </c>
    </row>
    <row r="1274" spans="1:9" s="5" customFormat="1" ht="15" customHeight="1" x14ac:dyDescent="0.25">
      <c r="A1274" s="46" t="str">
        <f t="shared" ref="A1274:B1274" si="1444">A1009</f>
        <v>M01_Almeria</v>
      </c>
      <c r="B1274" s="4" t="str">
        <f t="shared" si="1444"/>
        <v>Salida Nacional / National exit</v>
      </c>
      <c r="C1274" s="68">
        <f t="shared" ref="C1274:I1274" si="1445">IF(C214=0,"",C1009/C214)</f>
        <v>155.53662206245227</v>
      </c>
      <c r="D1274" s="68">
        <f t="shared" si="1445"/>
        <v>141.2163052991784</v>
      </c>
      <c r="E1274" s="68">
        <f t="shared" si="1445"/>
        <v>127.14307045519777</v>
      </c>
      <c r="F1274" s="68">
        <f t="shared" si="1445"/>
        <v>117.81078280850053</v>
      </c>
      <c r="G1274" s="68">
        <f t="shared" si="1445"/>
        <v>111.01199660512232</v>
      </c>
      <c r="H1274" s="68">
        <f t="shared" si="1445"/>
        <v>105.27017976452709</v>
      </c>
      <c r="I1274" s="69">
        <f t="shared" si="1445"/>
        <v>105.66189551179001</v>
      </c>
    </row>
    <row r="1275" spans="1:9" s="5" customFormat="1" ht="15" customHeight="1" x14ac:dyDescent="0.25">
      <c r="A1275" s="46" t="str">
        <f t="shared" ref="A1275:B1275" si="1446">A1010</f>
        <v>M05_Huercal-Overa</v>
      </c>
      <c r="B1275" s="4" t="str">
        <f t="shared" si="1446"/>
        <v>Salida Nacional / National exit</v>
      </c>
      <c r="C1275" s="68">
        <f t="shared" ref="C1275:I1275" si="1447">IF(C215=0,"",C1010/C215)</f>
        <v>141.70119825834325</v>
      </c>
      <c r="D1275" s="68">
        <f t="shared" si="1447"/>
        <v>128.34759334964568</v>
      </c>
      <c r="E1275" s="68">
        <f t="shared" si="1447"/>
        <v>115.26912988638242</v>
      </c>
      <c r="F1275" s="68">
        <f t="shared" si="1447"/>
        <v>106.58308249113209</v>
      </c>
      <c r="G1275" s="68">
        <f t="shared" si="1447"/>
        <v>100.45996698765674</v>
      </c>
      <c r="H1275" s="68">
        <f t="shared" si="1447"/>
        <v>95.45026450582499</v>
      </c>
      <c r="I1275" s="69">
        <f t="shared" si="1447"/>
        <v>96.200176105968254</v>
      </c>
    </row>
    <row r="1276" spans="1:9" s="5" customFormat="1" ht="15" customHeight="1" x14ac:dyDescent="0.25">
      <c r="A1276" s="46" t="str">
        <f t="shared" ref="A1276:B1276" si="1448">A1011</f>
        <v>M09_Moratalla</v>
      </c>
      <c r="B1276" s="4" t="str">
        <f t="shared" si="1448"/>
        <v>Salida Nacional / National exit</v>
      </c>
      <c r="C1276" s="68">
        <f t="shared" ref="C1276:I1276" si="1449">IF(C216=0,"",C1011/C216)</f>
        <v>130.32265205577642</v>
      </c>
      <c r="D1276" s="68">
        <f t="shared" si="1449"/>
        <v>118.15699499145238</v>
      </c>
      <c r="E1276" s="68">
        <f t="shared" si="1449"/>
        <v>106.31045171733794</v>
      </c>
      <c r="F1276" s="68">
        <f t="shared" si="1449"/>
        <v>98.526157003530358</v>
      </c>
      <c r="G1276" s="68">
        <f t="shared" si="1449"/>
        <v>92.960412776385979</v>
      </c>
      <c r="H1276" s="68">
        <f t="shared" si="1449"/>
        <v>88.421144726485338</v>
      </c>
      <c r="I1276" s="69">
        <f t="shared" si="1449"/>
        <v>89.323413741746947</v>
      </c>
    </row>
    <row r="1277" spans="1:9" s="5" customFormat="1" ht="15" customHeight="1" x14ac:dyDescent="0.25">
      <c r="A1277" s="46" t="str">
        <f t="shared" ref="A1277:B1277" si="1450">A1012</f>
        <v>Manzaneque (Yebenes Norte)</v>
      </c>
      <c r="B1277" s="4" t="str">
        <f t="shared" si="1450"/>
        <v>Salida Nacional / National exit</v>
      </c>
      <c r="C1277" s="68">
        <f t="shared" ref="C1277:I1277" si="1451">IF(C217=0,"",C1012/C217)</f>
        <v>137.0140129398587</v>
      </c>
      <c r="D1277" s="68">
        <f t="shared" si="1451"/>
        <v>126.87832788036106</v>
      </c>
      <c r="E1277" s="68">
        <f t="shared" si="1451"/>
        <v>117.25993488347558</v>
      </c>
      <c r="F1277" s="68">
        <f t="shared" si="1451"/>
        <v>111.70166852604787</v>
      </c>
      <c r="G1277" s="68">
        <f t="shared" si="1451"/>
        <v>105.93658224918828</v>
      </c>
      <c r="H1277" s="68">
        <f t="shared" si="1451"/>
        <v>100.41109187156049</v>
      </c>
      <c r="I1277" s="69">
        <f t="shared" si="1451"/>
        <v>100.7289366928761</v>
      </c>
    </row>
    <row r="1278" spans="1:9" s="5" customFormat="1" ht="15" customHeight="1" x14ac:dyDescent="0.25">
      <c r="A1278" s="46" t="str">
        <f t="shared" ref="A1278:B1278" si="1452">A1013</f>
        <v>N07_Almendralejo</v>
      </c>
      <c r="B1278" s="4" t="str">
        <f t="shared" si="1452"/>
        <v>Salida Nacional / National exit</v>
      </c>
      <c r="C1278" s="68">
        <f t="shared" ref="C1278:I1278" si="1453">IF(C218=0,"",C1013/C218)</f>
        <v>178.94640051389277</v>
      </c>
      <c r="D1278" s="68">
        <f t="shared" si="1453"/>
        <v>165.08084854301254</v>
      </c>
      <c r="E1278" s="68">
        <f t="shared" si="1453"/>
        <v>151.95587129198921</v>
      </c>
      <c r="F1278" s="68">
        <f t="shared" si="1453"/>
        <v>144.15536184282396</v>
      </c>
      <c r="G1278" s="68">
        <f t="shared" si="1453"/>
        <v>136.67529051157274</v>
      </c>
      <c r="H1278" s="68">
        <f t="shared" si="1453"/>
        <v>129.7307298931936</v>
      </c>
      <c r="I1278" s="69">
        <f t="shared" si="1453"/>
        <v>130.50994619913175</v>
      </c>
    </row>
    <row r="1279" spans="1:9" s="5" customFormat="1" ht="15" customHeight="1" x14ac:dyDescent="0.25">
      <c r="A1279" s="46" t="str">
        <f t="shared" ref="A1279:B1279" si="1454">A1014</f>
        <v>N08_Badajoz Montijo</v>
      </c>
      <c r="B1279" s="4" t="str">
        <f t="shared" si="1454"/>
        <v>Salida Nacional / National exit</v>
      </c>
      <c r="C1279" s="68">
        <f t="shared" ref="C1279:I1279" si="1455">IF(C219=0,"",C1014/C219)</f>
        <v>170.54023252085653</v>
      </c>
      <c r="D1279" s="68">
        <f t="shared" si="1455"/>
        <v>157.73318054452955</v>
      </c>
      <c r="E1279" s="68">
        <f t="shared" si="1455"/>
        <v>145.63575060379023</v>
      </c>
      <c r="F1279" s="68">
        <f t="shared" si="1455"/>
        <v>138.58023230925014</v>
      </c>
      <c r="G1279" s="68">
        <f t="shared" si="1455"/>
        <v>131.44594021144292</v>
      </c>
      <c r="H1279" s="68">
        <f t="shared" si="1455"/>
        <v>124.68433199810448</v>
      </c>
      <c r="I1279" s="69">
        <f t="shared" si="1455"/>
        <v>125.26542870215373</v>
      </c>
    </row>
    <row r="1280" spans="1:9" s="5" customFormat="1" ht="15" customHeight="1" x14ac:dyDescent="0.25">
      <c r="A1280" s="46" t="str">
        <f t="shared" ref="A1280:B1280" si="1456">A1015</f>
        <v>N09_Agraz</v>
      </c>
      <c r="B1280" s="4" t="str">
        <f t="shared" si="1456"/>
        <v>Salida Nacional / National exit</v>
      </c>
      <c r="C1280" s="68">
        <f t="shared" ref="C1280:I1280" si="1457">IF(C220=0,"",C1015/C220)</f>
        <v>175.33626384310585</v>
      </c>
      <c r="D1280" s="68">
        <f t="shared" si="1457"/>
        <v>162.15338819475366</v>
      </c>
      <c r="E1280" s="68">
        <f t="shared" si="1457"/>
        <v>149.70023342809941</v>
      </c>
      <c r="F1280" s="68">
        <f t="shared" si="1457"/>
        <v>142.43312492739958</v>
      </c>
      <c r="G1280" s="68">
        <f t="shared" si="1457"/>
        <v>135.09920915200567</v>
      </c>
      <c r="H1280" s="68">
        <f t="shared" si="1457"/>
        <v>128.15446965829676</v>
      </c>
      <c r="I1280" s="69">
        <f t="shared" si="1457"/>
        <v>128.7618048490196</v>
      </c>
    </row>
    <row r="1281" spans="1:9" s="5" customFormat="1" ht="15" customHeight="1" x14ac:dyDescent="0.25">
      <c r="A1281" s="46" t="str">
        <f t="shared" ref="A1281:B1281" si="1458">A1016</f>
        <v>N10.1_Badajoz</v>
      </c>
      <c r="B1281" s="4" t="str">
        <f t="shared" si="1458"/>
        <v>Salida Nacional / National exit</v>
      </c>
      <c r="C1281" s="68">
        <f t="shared" ref="C1281:I1281" si="1459">IF(C221=0,"",C1016/C221)</f>
        <v>178.30368066972315</v>
      </c>
      <c r="D1281" s="68">
        <f t="shared" si="1459"/>
        <v>164.88827411961574</v>
      </c>
      <c r="E1281" s="68">
        <f t="shared" si="1459"/>
        <v>152.21502407769319</v>
      </c>
      <c r="F1281" s="68">
        <f t="shared" si="1459"/>
        <v>144.81699976433117</v>
      </c>
      <c r="G1281" s="68">
        <f t="shared" si="1459"/>
        <v>137.35957214757096</v>
      </c>
      <c r="H1281" s="68">
        <f t="shared" si="1459"/>
        <v>130.30152504464553</v>
      </c>
      <c r="I1281" s="69">
        <f t="shared" si="1459"/>
        <v>130.92509460116551</v>
      </c>
    </row>
    <row r="1282" spans="1:9" s="5" customFormat="1" ht="15" customHeight="1" x14ac:dyDescent="0.25">
      <c r="A1282" s="46" t="str">
        <f t="shared" ref="A1282:B1282" si="1460">A1017</f>
        <v>O01_Oviedo</v>
      </c>
      <c r="B1282" s="4" t="str">
        <f t="shared" si="1460"/>
        <v>Salida Nacional / National exit</v>
      </c>
      <c r="C1282" s="68">
        <f t="shared" ref="C1282:I1282" si="1461">IF(C222=0,"",C1017/C222)</f>
        <v>178.24775308306684</v>
      </c>
      <c r="D1282" s="68">
        <f t="shared" si="1461"/>
        <v>165.66339064312774</v>
      </c>
      <c r="E1282" s="68">
        <f t="shared" si="1461"/>
        <v>153.98295045387951</v>
      </c>
      <c r="F1282" s="68">
        <f t="shared" si="1461"/>
        <v>147.65055551641692</v>
      </c>
      <c r="G1282" s="68">
        <f t="shared" si="1461"/>
        <v>140.37749023522562</v>
      </c>
      <c r="H1282" s="68">
        <f t="shared" si="1461"/>
        <v>133.35901675297256</v>
      </c>
      <c r="I1282" s="69">
        <f t="shared" si="1461"/>
        <v>134.4402368123514</v>
      </c>
    </row>
    <row r="1283" spans="1:9" s="5" customFormat="1" ht="15" customHeight="1" x14ac:dyDescent="0.25">
      <c r="A1283" s="46" t="str">
        <f t="shared" ref="A1283:B1283" si="1462">A1018</f>
        <v>O01A_Soto de Ribera</v>
      </c>
      <c r="B1283" s="4" t="str">
        <f t="shared" si="1462"/>
        <v>Salida Nacional / National exit</v>
      </c>
      <c r="C1283" s="68">
        <f t="shared" ref="C1283:I1283" si="1463">IF(C223=0,"",C1018/C223)</f>
        <v>178.4345973670294</v>
      </c>
      <c r="D1283" s="68">
        <f t="shared" si="1463"/>
        <v>165.78847805762291</v>
      </c>
      <c r="E1283" s="68">
        <f t="shared" si="1463"/>
        <v>154.03076735844999</v>
      </c>
      <c r="F1283" s="68">
        <f t="shared" si="1463"/>
        <v>147.62320535998512</v>
      </c>
      <c r="G1283" s="68">
        <f t="shared" si="1463"/>
        <v>140.32684739546013</v>
      </c>
      <c r="H1283" s="68">
        <f t="shared" si="1463"/>
        <v>133.29178004101084</v>
      </c>
      <c r="I1283" s="69">
        <f t="shared" si="1463"/>
        <v>134.33093596522738</v>
      </c>
    </row>
    <row r="1284" spans="1:9" s="5" customFormat="1" ht="15" customHeight="1" x14ac:dyDescent="0.25">
      <c r="A1284" s="46" t="str">
        <f t="shared" ref="A1284:B1284" si="1464">A1019</f>
        <v>O02_Mieres</v>
      </c>
      <c r="B1284" s="4" t="str">
        <f t="shared" si="1464"/>
        <v>Salida Nacional / National exit</v>
      </c>
      <c r="C1284" s="68" t="str">
        <f t="shared" ref="C1284:I1284" si="1465">IF(C224=0,"",C1019/C224)</f>
        <v/>
      </c>
      <c r="D1284" s="68" t="str">
        <f t="shared" si="1465"/>
        <v/>
      </c>
      <c r="E1284" s="68" t="str">
        <f t="shared" si="1465"/>
        <v/>
      </c>
      <c r="F1284" s="68" t="str">
        <f t="shared" si="1465"/>
        <v/>
      </c>
      <c r="G1284" s="68" t="str">
        <f t="shared" si="1465"/>
        <v/>
      </c>
      <c r="H1284" s="68" t="str">
        <f t="shared" si="1465"/>
        <v/>
      </c>
      <c r="I1284" s="69" t="str">
        <f t="shared" si="1465"/>
        <v/>
      </c>
    </row>
    <row r="1285" spans="1:9" s="5" customFormat="1" ht="15" customHeight="1" x14ac:dyDescent="0.25">
      <c r="A1285" s="46" t="str">
        <f t="shared" ref="A1285:B1285" si="1466">A1020</f>
        <v>O03_Pola de Lena</v>
      </c>
      <c r="B1285" s="4" t="str">
        <f t="shared" si="1466"/>
        <v>Salida Nacional / National exit</v>
      </c>
      <c r="C1285" s="68">
        <f t="shared" ref="C1285:I1285" si="1467">IF(C225=0,"",C1020/C225)</f>
        <v>178.62073798635637</v>
      </c>
      <c r="D1285" s="68">
        <f t="shared" si="1467"/>
        <v>165.91309438684817</v>
      </c>
      <c r="E1285" s="68">
        <f t="shared" si="1467"/>
        <v>154.0784041822387</v>
      </c>
      <c r="F1285" s="68">
        <f t="shared" si="1467"/>
        <v>147.59595820556905</v>
      </c>
      <c r="G1285" s="68">
        <f t="shared" si="1467"/>
        <v>140.27639527908556</v>
      </c>
      <c r="H1285" s="68">
        <f t="shared" si="1467"/>
        <v>133.22479654576756</v>
      </c>
      <c r="I1285" s="69">
        <f t="shared" si="1467"/>
        <v>134.22204675039498</v>
      </c>
    </row>
    <row r="1286" spans="1:9" s="5" customFormat="1" ht="15" customHeight="1" x14ac:dyDescent="0.25">
      <c r="A1286" s="46" t="str">
        <f t="shared" ref="A1286:B1286" si="1468">A1021</f>
        <v>O04A_Pola de Gordon</v>
      </c>
      <c r="B1286" s="4" t="str">
        <f t="shared" si="1468"/>
        <v>Salida Nacional / National exit</v>
      </c>
      <c r="C1286" s="68">
        <f t="shared" ref="C1286:I1286" si="1469">IF(C226=0,"",C1021/C226)</f>
        <v>179.00418190491354</v>
      </c>
      <c r="D1286" s="68">
        <f t="shared" si="1469"/>
        <v>166.16980017071822</v>
      </c>
      <c r="E1286" s="68">
        <f t="shared" si="1469"/>
        <v>154.17653456585526</v>
      </c>
      <c r="F1286" s="68">
        <f t="shared" si="1469"/>
        <v>147.53982991021562</v>
      </c>
      <c r="G1286" s="68">
        <f t="shared" si="1469"/>
        <v>140.17246547981793</v>
      </c>
      <c r="H1286" s="68">
        <f t="shared" si="1469"/>
        <v>133.0868126173394</v>
      </c>
      <c r="I1286" s="69">
        <f t="shared" si="1469"/>
        <v>133.99773833574085</v>
      </c>
    </row>
    <row r="1287" spans="1:9" s="5" customFormat="1" ht="15" customHeight="1" x14ac:dyDescent="0.25">
      <c r="A1287" s="46" t="str">
        <f t="shared" ref="A1287:B1287" si="1470">A1022</f>
        <v>O05_La Robla</v>
      </c>
      <c r="B1287" s="4" t="str">
        <f t="shared" si="1470"/>
        <v>Salida Nacional / National exit</v>
      </c>
      <c r="C1287" s="68">
        <f t="shared" ref="C1287:I1287" si="1471">IF(C227=0,"",C1022/C227)</f>
        <v>179.09981632586323</v>
      </c>
      <c r="D1287" s="68">
        <f t="shared" si="1471"/>
        <v>166.23382494150408</v>
      </c>
      <c r="E1287" s="68">
        <f t="shared" si="1471"/>
        <v>154.20100918120451</v>
      </c>
      <c r="F1287" s="68">
        <f t="shared" si="1471"/>
        <v>147.52583099990488</v>
      </c>
      <c r="G1287" s="68">
        <f t="shared" si="1471"/>
        <v>140.14654443715335</v>
      </c>
      <c r="H1287" s="68">
        <f t="shared" si="1471"/>
        <v>133.05239816334239</v>
      </c>
      <c r="I1287" s="69">
        <f t="shared" si="1471"/>
        <v>133.94179376520151</v>
      </c>
    </row>
    <row r="1288" spans="1:9" s="5" customFormat="1" ht="15" customHeight="1" x14ac:dyDescent="0.25">
      <c r="A1288" s="46" t="str">
        <f t="shared" ref="A1288:B1288" si="1472">A1023</f>
        <v>O06_ Leon</v>
      </c>
      <c r="B1288" s="4" t="str">
        <f t="shared" si="1472"/>
        <v>Salida Nacional / National exit</v>
      </c>
      <c r="C1288" s="68">
        <f t="shared" ref="C1288:I1288" si="1473">IF(C228=0,"",C1023/C228)</f>
        <v>175.25855002941785</v>
      </c>
      <c r="D1288" s="68">
        <f t="shared" si="1473"/>
        <v>162.65627895500037</v>
      </c>
      <c r="E1288" s="68">
        <f t="shared" si="1473"/>
        <v>150.86052380123567</v>
      </c>
      <c r="F1288" s="68">
        <f t="shared" si="1473"/>
        <v>144.30583302761204</v>
      </c>
      <c r="G1288" s="68">
        <f t="shared" si="1473"/>
        <v>137.0768316971899</v>
      </c>
      <c r="H1288" s="68">
        <f t="shared" si="1473"/>
        <v>130.12633066950625</v>
      </c>
      <c r="I1288" s="69">
        <f t="shared" si="1473"/>
        <v>130.97124391397372</v>
      </c>
    </row>
    <row r="1289" spans="1:9" s="5" customFormat="1" ht="15" customHeight="1" x14ac:dyDescent="0.25">
      <c r="A1289" s="46" t="str">
        <f t="shared" ref="A1289:B1289" si="1474">A1024</f>
        <v>O07_Villamañan</v>
      </c>
      <c r="B1289" s="4" t="str">
        <f t="shared" si="1474"/>
        <v>Salida Nacional / National exit</v>
      </c>
      <c r="C1289" s="68">
        <f t="shared" ref="C1289:I1289" si="1475">IF(C229=0,"",C1024/C229)</f>
        <v>169.46268481221975</v>
      </c>
      <c r="D1289" s="68">
        <f t="shared" si="1475"/>
        <v>157.33283084762485</v>
      </c>
      <c r="E1289" s="68">
        <f t="shared" si="1475"/>
        <v>145.98041369966774</v>
      </c>
      <c r="F1289" s="68">
        <f t="shared" si="1475"/>
        <v>139.69164817691711</v>
      </c>
      <c r="G1289" s="68">
        <f t="shared" si="1475"/>
        <v>132.69883366069388</v>
      </c>
      <c r="H1289" s="68">
        <f t="shared" si="1475"/>
        <v>125.95560601118466</v>
      </c>
      <c r="I1289" s="69">
        <f t="shared" si="1475"/>
        <v>126.74355581128872</v>
      </c>
    </row>
    <row r="1290" spans="1:9" s="5" customFormat="1" ht="15" customHeight="1" x14ac:dyDescent="0.25">
      <c r="A1290" s="46" t="str">
        <f t="shared" ref="A1290:B1290" si="1476">A1025</f>
        <v>O09_Benavente</v>
      </c>
      <c r="B1290" s="4" t="str">
        <f t="shared" si="1476"/>
        <v>Salida Nacional / National exit</v>
      </c>
      <c r="C1290" s="68">
        <f t="shared" ref="C1290:I1290" si="1477">IF(C230=0,"",C1025/C230)</f>
        <v>161.80323973057696</v>
      </c>
      <c r="D1290" s="68">
        <f t="shared" si="1477"/>
        <v>150.29770202813003</v>
      </c>
      <c r="E1290" s="68">
        <f t="shared" si="1477"/>
        <v>139.53117205677813</v>
      </c>
      <c r="F1290" s="68">
        <f t="shared" si="1477"/>
        <v>133.59383635141521</v>
      </c>
      <c r="G1290" s="68">
        <f t="shared" si="1477"/>
        <v>126.9131512351298</v>
      </c>
      <c r="H1290" s="68">
        <f t="shared" si="1477"/>
        <v>120.4438428362449</v>
      </c>
      <c r="I1290" s="69">
        <f t="shared" si="1477"/>
        <v>121.15651338857272</v>
      </c>
    </row>
    <row r="1291" spans="1:9" s="5" customFormat="1" ht="15" customHeight="1" x14ac:dyDescent="0.25">
      <c r="A1291" s="46" t="str">
        <f t="shared" ref="A1291:B1291" si="1478">A1026</f>
        <v>O11_Coreses</v>
      </c>
      <c r="B1291" s="4" t="str">
        <f t="shared" si="1478"/>
        <v>Salida Nacional / National exit</v>
      </c>
      <c r="C1291" s="68">
        <f t="shared" ref="C1291:I1291" si="1479">IF(C231=0,"",C1026/C231)</f>
        <v>151.41124215106879</v>
      </c>
      <c r="D1291" s="68">
        <f t="shared" si="1479"/>
        <v>140.75274924311213</v>
      </c>
      <c r="E1291" s="68">
        <f t="shared" si="1479"/>
        <v>130.78112517633247</v>
      </c>
      <c r="F1291" s="68">
        <f t="shared" si="1479"/>
        <v>125.32059396172998</v>
      </c>
      <c r="G1291" s="68">
        <f t="shared" si="1479"/>
        <v>119.06339226155028</v>
      </c>
      <c r="H1291" s="68">
        <f t="shared" si="1479"/>
        <v>112.96572543188168</v>
      </c>
      <c r="I1291" s="69">
        <f t="shared" si="1479"/>
        <v>113.57626041794596</v>
      </c>
    </row>
    <row r="1292" spans="1:9" s="5" customFormat="1" ht="15" customHeight="1" x14ac:dyDescent="0.25">
      <c r="A1292" s="46" t="str">
        <f t="shared" ref="A1292:B1292" si="1480">A1027</f>
        <v>O12_Santa Clara de Avedino</v>
      </c>
      <c r="B1292" s="4" t="str">
        <f t="shared" si="1480"/>
        <v>Salida Nacional / National exit</v>
      </c>
      <c r="C1292" s="68">
        <f t="shared" ref="C1292:I1292" si="1481">IF(C232=0,"",C1027/C232)</f>
        <v>154.10612182676812</v>
      </c>
      <c r="D1292" s="68">
        <f t="shared" si="1481"/>
        <v>143.27231603090715</v>
      </c>
      <c r="E1292" s="68">
        <f t="shared" si="1481"/>
        <v>133.1429833421854</v>
      </c>
      <c r="F1292" s="68">
        <f t="shared" si="1481"/>
        <v>127.59812215364467</v>
      </c>
      <c r="G1292" s="68">
        <f t="shared" si="1481"/>
        <v>121.23046053374073</v>
      </c>
      <c r="H1292" s="68">
        <f t="shared" si="1481"/>
        <v>115.01901773763389</v>
      </c>
      <c r="I1292" s="69">
        <f t="shared" si="1481"/>
        <v>115.63346450079122</v>
      </c>
    </row>
    <row r="1293" spans="1:9" s="5" customFormat="1" ht="15" customHeight="1" x14ac:dyDescent="0.25">
      <c r="A1293" s="46" t="str">
        <f t="shared" ref="A1293:B1293" si="1482">A1028</f>
        <v>O14_Doñinos de Salamanca</v>
      </c>
      <c r="B1293" s="4" t="str">
        <f t="shared" si="1482"/>
        <v>Salida Nacional / National exit</v>
      </c>
      <c r="C1293" s="68">
        <f t="shared" ref="C1293:I1293" si="1483">IF(C233=0,"",C1028/C233)</f>
        <v>158.58293157097077</v>
      </c>
      <c r="D1293" s="68">
        <f t="shared" si="1483"/>
        <v>147.45789108588355</v>
      </c>
      <c r="E1293" s="68">
        <f t="shared" si="1483"/>
        <v>137.06656840858395</v>
      </c>
      <c r="F1293" s="68">
        <f t="shared" si="1483"/>
        <v>131.38161590076859</v>
      </c>
      <c r="G1293" s="68">
        <f t="shared" si="1483"/>
        <v>124.83045516236064</v>
      </c>
      <c r="H1293" s="68">
        <f t="shared" si="1483"/>
        <v>118.43000453788953</v>
      </c>
      <c r="I1293" s="69">
        <f t="shared" si="1483"/>
        <v>119.05094965493072</v>
      </c>
    </row>
    <row r="1294" spans="1:9" s="5" customFormat="1" ht="15" customHeight="1" x14ac:dyDescent="0.25">
      <c r="A1294" s="46" t="str">
        <f t="shared" ref="A1294:B1294" si="1484">A1029</f>
        <v>O14A_Barbadillo</v>
      </c>
      <c r="B1294" s="4" t="str">
        <f t="shared" si="1484"/>
        <v>Salida Nacional / National exit</v>
      </c>
      <c r="C1294" s="68">
        <f t="shared" ref="C1294:I1294" si="1485">IF(C234=0,"",C1029/C234)</f>
        <v>159.96366999369468</v>
      </c>
      <c r="D1294" s="68">
        <f t="shared" si="1485"/>
        <v>148.74880685622307</v>
      </c>
      <c r="E1294" s="68">
        <f t="shared" si="1485"/>
        <v>138.27668118208692</v>
      </c>
      <c r="F1294" s="68">
        <f t="shared" si="1485"/>
        <v>132.5485216857542</v>
      </c>
      <c r="G1294" s="68">
        <f t="shared" si="1485"/>
        <v>125.94076611800762</v>
      </c>
      <c r="H1294" s="68">
        <f t="shared" si="1485"/>
        <v>119.48202166696589</v>
      </c>
      <c r="I1294" s="69">
        <f t="shared" si="1485"/>
        <v>120.10497100741719</v>
      </c>
    </row>
    <row r="1295" spans="1:9" s="5" customFormat="1" ht="15" customHeight="1" x14ac:dyDescent="0.25">
      <c r="A1295" s="46" t="str">
        <f t="shared" ref="A1295:B1295" si="1486">A1030</f>
        <v>O16_Monleon</v>
      </c>
      <c r="B1295" s="4" t="str">
        <f t="shared" si="1486"/>
        <v>Salida Nacional / National exit</v>
      </c>
      <c r="C1295" s="68">
        <f t="shared" ref="C1295:I1295" si="1487">IF(C235=0,"",C1030/C235)</f>
        <v>163.54908573636868</v>
      </c>
      <c r="D1295" s="68">
        <f t="shared" si="1487"/>
        <v>152.10097671639861</v>
      </c>
      <c r="E1295" s="68">
        <f t="shared" si="1487"/>
        <v>141.4190268408461</v>
      </c>
      <c r="F1295" s="68">
        <f t="shared" si="1487"/>
        <v>135.5786701214374</v>
      </c>
      <c r="G1295" s="68">
        <f t="shared" si="1487"/>
        <v>128.82395261743633</v>
      </c>
      <c r="H1295" s="68">
        <f t="shared" si="1487"/>
        <v>122.21383437969671</v>
      </c>
      <c r="I1295" s="69">
        <f t="shared" si="1487"/>
        <v>122.84198816296511</v>
      </c>
    </row>
    <row r="1296" spans="1:9" s="5" customFormat="1" ht="15" customHeight="1" x14ac:dyDescent="0.25">
      <c r="A1296" s="46" t="str">
        <f t="shared" ref="A1296:B1296" si="1488">A1031</f>
        <v>O17_Valdehijaderos</v>
      </c>
      <c r="B1296" s="4" t="str">
        <f t="shared" si="1488"/>
        <v>Salida Nacional / National exit</v>
      </c>
      <c r="C1296" s="68">
        <f t="shared" ref="C1296:I1296" si="1489">IF(C236=0,"",C1031/C236)</f>
        <v>165.68995417387069</v>
      </c>
      <c r="D1296" s="68">
        <f t="shared" si="1489"/>
        <v>154.10257295121704</v>
      </c>
      <c r="E1296" s="68">
        <f t="shared" si="1489"/>
        <v>143.29533606783173</v>
      </c>
      <c r="F1296" s="68">
        <f t="shared" si="1489"/>
        <v>137.38798586401347</v>
      </c>
      <c r="G1296" s="68">
        <f t="shared" si="1489"/>
        <v>130.545516703462</v>
      </c>
      <c r="H1296" s="68">
        <f t="shared" si="1489"/>
        <v>123.84501247272591</v>
      </c>
      <c r="I1296" s="69">
        <f t="shared" si="1489"/>
        <v>124.47627385303791</v>
      </c>
    </row>
    <row r="1297" spans="1:9" s="5" customFormat="1" ht="15" customHeight="1" x14ac:dyDescent="0.25">
      <c r="A1297" s="46" t="str">
        <f t="shared" ref="A1297:B1297" si="1490">A1032</f>
        <v>O19_Plasencia</v>
      </c>
      <c r="B1297" s="4" t="str">
        <f t="shared" si="1490"/>
        <v>Salida Nacional / National exit</v>
      </c>
      <c r="C1297" s="68">
        <f t="shared" ref="C1297:I1297" si="1491">IF(C237=0,"",C1032/C237)</f>
        <v>168.17804370539079</v>
      </c>
      <c r="D1297" s="68">
        <f t="shared" si="1491"/>
        <v>156.30861649362666</v>
      </c>
      <c r="E1297" s="68">
        <f t="shared" si="1491"/>
        <v>145.22185401251809</v>
      </c>
      <c r="F1297" s="68">
        <f t="shared" si="1491"/>
        <v>139.1011107994934</v>
      </c>
      <c r="G1297" s="68">
        <f t="shared" si="1491"/>
        <v>132.14265294949371</v>
      </c>
      <c r="H1297" s="68">
        <f t="shared" si="1491"/>
        <v>125.3528677267003</v>
      </c>
      <c r="I1297" s="69">
        <f t="shared" si="1491"/>
        <v>125.9719424764271</v>
      </c>
    </row>
    <row r="1298" spans="1:9" s="5" customFormat="1" ht="15" customHeight="1" x14ac:dyDescent="0.25">
      <c r="A1298" s="46" t="str">
        <f t="shared" ref="A1298:B1298" si="1492">A1033</f>
        <v>O22_Caceres</v>
      </c>
      <c r="B1298" s="4" t="str">
        <f t="shared" si="1492"/>
        <v>Salida Nacional / National exit</v>
      </c>
      <c r="C1298" s="68">
        <f t="shared" ref="C1298:I1298" si="1493">IF(C238=0,"",C1033/C238)</f>
        <v>167.38545303165296</v>
      </c>
      <c r="D1298" s="68">
        <f t="shared" si="1493"/>
        <v>155.23872701694316</v>
      </c>
      <c r="E1298" s="68">
        <f t="shared" si="1493"/>
        <v>143.83191092813493</v>
      </c>
      <c r="F1298" s="68">
        <f t="shared" si="1493"/>
        <v>137.36511258933498</v>
      </c>
      <c r="G1298" s="68">
        <f t="shared" si="1493"/>
        <v>130.40082106976047</v>
      </c>
      <c r="H1298" s="68">
        <f t="shared" si="1493"/>
        <v>123.68763419415936</v>
      </c>
      <c r="I1298" s="69">
        <f t="shared" si="1493"/>
        <v>124.26233024399282</v>
      </c>
    </row>
    <row r="1299" spans="1:9" s="5" customFormat="1" ht="15" customHeight="1" x14ac:dyDescent="0.25">
      <c r="A1299" s="46" t="str">
        <f t="shared" ref="A1299:B1299" si="1494">A1034</f>
        <v>O24_Merida</v>
      </c>
      <c r="B1299" s="4" t="str">
        <f t="shared" si="1494"/>
        <v>Salida Nacional / National exit</v>
      </c>
      <c r="C1299" s="68">
        <f t="shared" ref="C1299:I1299" si="1495">IF(C239=0,"",C1034/C239)</f>
        <v>166.69104057491401</v>
      </c>
      <c r="D1299" s="68">
        <f t="shared" si="1495"/>
        <v>154.32186681509614</v>
      </c>
      <c r="E1299" s="68">
        <f t="shared" si="1495"/>
        <v>142.6531626648578</v>
      </c>
      <c r="F1299" s="68">
        <f t="shared" si="1495"/>
        <v>135.90478901960097</v>
      </c>
      <c r="G1299" s="68">
        <f t="shared" si="1495"/>
        <v>128.93585777896752</v>
      </c>
      <c r="H1299" s="68">
        <f t="shared" si="1495"/>
        <v>122.28515735257336</v>
      </c>
      <c r="I1299" s="69">
        <f t="shared" si="1495"/>
        <v>122.81955441063134</v>
      </c>
    </row>
    <row r="1300" spans="1:9" s="5" customFormat="1" ht="15" customHeight="1" x14ac:dyDescent="0.25">
      <c r="A1300" s="46" t="str">
        <f t="shared" ref="A1300:B1300" si="1496">A1035</f>
        <v>P01_Toro</v>
      </c>
      <c r="B1300" s="4" t="str">
        <f t="shared" si="1496"/>
        <v>Salida Nacional / National exit</v>
      </c>
      <c r="C1300" s="68">
        <f t="shared" ref="C1300:I1300" si="1497">IF(C240=0,"",C1035/C240)</f>
        <v>149.27262511908756</v>
      </c>
      <c r="D1300" s="68">
        <f t="shared" si="1497"/>
        <v>138.76240986461656</v>
      </c>
      <c r="E1300" s="68">
        <f t="shared" si="1497"/>
        <v>128.92145466189731</v>
      </c>
      <c r="F1300" s="68">
        <f t="shared" si="1497"/>
        <v>123.53221667134378</v>
      </c>
      <c r="G1300" s="68">
        <f t="shared" si="1497"/>
        <v>117.35942161488124</v>
      </c>
      <c r="H1300" s="68">
        <f t="shared" si="1497"/>
        <v>111.34409927072141</v>
      </c>
      <c r="I1300" s="69">
        <f t="shared" si="1497"/>
        <v>111.93681570569558</v>
      </c>
    </row>
    <row r="1301" spans="1:9" s="5" customFormat="1" ht="15" customHeight="1" x14ac:dyDescent="0.25">
      <c r="A1301" s="46" t="str">
        <f t="shared" ref="A1301:B1301" si="1498">A1036</f>
        <v>P03_Tordesillas</v>
      </c>
      <c r="B1301" s="4" t="str">
        <f t="shared" si="1498"/>
        <v>Salida Nacional / National exit</v>
      </c>
      <c r="C1301" s="68">
        <f t="shared" ref="C1301:I1301" si="1499">IF(C241=0,"",C1036/C241)</f>
        <v>144.78272993752196</v>
      </c>
      <c r="D1301" s="68">
        <f t="shared" si="1499"/>
        <v>134.60059927577558</v>
      </c>
      <c r="E1301" s="68">
        <f t="shared" si="1499"/>
        <v>125.0554473040133</v>
      </c>
      <c r="F1301" s="68">
        <f t="shared" si="1499"/>
        <v>119.8335313036447</v>
      </c>
      <c r="G1301" s="68">
        <f t="shared" si="1499"/>
        <v>113.83996056133495</v>
      </c>
      <c r="H1301" s="68">
        <f t="shared" si="1499"/>
        <v>107.99413335978744</v>
      </c>
      <c r="I1301" s="69">
        <f t="shared" si="1499"/>
        <v>108.548317880417</v>
      </c>
    </row>
    <row r="1302" spans="1:9" s="5" customFormat="1" ht="15" customHeight="1" x14ac:dyDescent="0.25">
      <c r="A1302" s="46" t="str">
        <f t="shared" ref="A1302:B1302" si="1500">A1037</f>
        <v>P04_Boecillo</v>
      </c>
      <c r="B1302" s="4" t="str">
        <f t="shared" si="1500"/>
        <v>Salida Nacional / National exit</v>
      </c>
      <c r="C1302" s="68">
        <f t="shared" ref="C1302:I1302" si="1501">IF(C242=0,"",C1037/C242)</f>
        <v>141.65953536114398</v>
      </c>
      <c r="D1302" s="68">
        <f t="shared" si="1501"/>
        <v>131.73146178082149</v>
      </c>
      <c r="E1302" s="68">
        <f t="shared" si="1501"/>
        <v>122.42512765074049</v>
      </c>
      <c r="F1302" s="68">
        <f t="shared" si="1501"/>
        <v>117.34676765372937</v>
      </c>
      <c r="G1302" s="68">
        <f t="shared" si="1501"/>
        <v>111.48097255309825</v>
      </c>
      <c r="H1302" s="68">
        <f t="shared" si="1501"/>
        <v>105.74784047744227</v>
      </c>
      <c r="I1302" s="69">
        <f t="shared" si="1501"/>
        <v>106.27349322771819</v>
      </c>
    </row>
    <row r="1303" spans="1:9" s="5" customFormat="1" ht="15" customHeight="1" x14ac:dyDescent="0.25">
      <c r="A1303" s="46" t="str">
        <f t="shared" ref="A1303:B1303" si="1502">A1038</f>
        <v>P04A_La Parrilla</v>
      </c>
      <c r="B1303" s="4" t="str">
        <f t="shared" si="1502"/>
        <v>Salida Nacional / National exit</v>
      </c>
      <c r="C1303" s="68">
        <f t="shared" ref="C1303:I1303" si="1503">IF(C243=0,"",C1038/C243)</f>
        <v>138.7823491177559</v>
      </c>
      <c r="D1303" s="68">
        <f t="shared" si="1503"/>
        <v>129.08832100652998</v>
      </c>
      <c r="E1303" s="68">
        <f t="shared" si="1503"/>
        <v>120.00199347288645</v>
      </c>
      <c r="F1303" s="68">
        <f t="shared" si="1503"/>
        <v>115.05588183502019</v>
      </c>
      <c r="G1303" s="68">
        <f t="shared" si="1503"/>
        <v>109.30779772212524</v>
      </c>
      <c r="H1303" s="68">
        <f t="shared" si="1503"/>
        <v>103.67848398310588</v>
      </c>
      <c r="I1303" s="69">
        <f t="shared" si="1503"/>
        <v>104.17785235847222</v>
      </c>
    </row>
    <row r="1304" spans="1:9" s="5" customFormat="1" ht="15" customHeight="1" x14ac:dyDescent="0.25">
      <c r="A1304" s="46" t="str">
        <f t="shared" ref="A1304:B1304" si="1504">A1039</f>
        <v>P06_Peñafiel</v>
      </c>
      <c r="B1304" s="4" t="str">
        <f t="shared" si="1504"/>
        <v>Salida Nacional / National exit</v>
      </c>
      <c r="C1304" s="68">
        <f t="shared" ref="C1304:I1304" si="1505">IF(C244=0,"",C1039/C244)</f>
        <v>132.00754019678629</v>
      </c>
      <c r="D1304" s="68">
        <f t="shared" si="1505"/>
        <v>122.86461069295551</v>
      </c>
      <c r="E1304" s="68">
        <f t="shared" si="1505"/>
        <v>114.29632492864214</v>
      </c>
      <c r="F1304" s="68">
        <f t="shared" si="1505"/>
        <v>109.66161383544922</v>
      </c>
      <c r="G1304" s="68">
        <f t="shared" si="1505"/>
        <v>104.19069963174741</v>
      </c>
      <c r="H1304" s="68">
        <f t="shared" si="1505"/>
        <v>98.805843266602167</v>
      </c>
      <c r="I1304" s="69">
        <f t="shared" si="1505"/>
        <v>99.243320751857283</v>
      </c>
    </row>
    <row r="1305" spans="1:9" s="5" customFormat="1" ht="15" customHeight="1" x14ac:dyDescent="0.25">
      <c r="A1305" s="46" t="str">
        <f t="shared" ref="A1305:B1305" si="1506">A1040</f>
        <v>Q03B_Brihuega</v>
      </c>
      <c r="B1305" s="4" t="str">
        <f t="shared" si="1506"/>
        <v>Salida Nacional / National exit</v>
      </c>
      <c r="C1305" s="68">
        <f t="shared" ref="C1305:I1305" si="1507">IF(C245=0,"",C1040/C245)</f>
        <v>123.8042434264169</v>
      </c>
      <c r="D1305" s="68">
        <f t="shared" si="1507"/>
        <v>114.52041454424487</v>
      </c>
      <c r="E1305" s="68">
        <f t="shared" si="1507"/>
        <v>105.63186706122259</v>
      </c>
      <c r="F1305" s="68">
        <f t="shared" si="1507"/>
        <v>100.47594736049568</v>
      </c>
      <c r="G1305" s="68">
        <f t="shared" si="1507"/>
        <v>95.240948791265936</v>
      </c>
      <c r="H1305" s="68">
        <f t="shared" si="1507"/>
        <v>90.268859991415624</v>
      </c>
      <c r="I1305" s="69">
        <f t="shared" si="1507"/>
        <v>90.558794660619242</v>
      </c>
    </row>
    <row r="1306" spans="1:9" s="5" customFormat="1" ht="15" customHeight="1" x14ac:dyDescent="0.25">
      <c r="A1306" s="46" t="str">
        <f t="shared" ref="A1306:B1306" si="1508">A1041</f>
        <v>Ribadeo</v>
      </c>
      <c r="B1306" s="4" t="str">
        <f t="shared" si="1508"/>
        <v>Salida Nacional / National exit</v>
      </c>
      <c r="C1306" s="68">
        <f t="shared" ref="C1306:I1306" si="1509">IF(C246=0,"",C1041/C246)</f>
        <v>212.74889982080941</v>
      </c>
      <c r="D1306" s="68">
        <f t="shared" si="1509"/>
        <v>197.34660786708199</v>
      </c>
      <c r="E1306" s="68">
        <f t="shared" si="1509"/>
        <v>183.02313105459913</v>
      </c>
      <c r="F1306" s="68">
        <f t="shared" si="1509"/>
        <v>175.1074887773662</v>
      </c>
      <c r="G1306" s="68">
        <f t="shared" si="1509"/>
        <v>166.43167681146969</v>
      </c>
      <c r="H1306" s="68">
        <f t="shared" si="1509"/>
        <v>158.18700599652655</v>
      </c>
      <c r="I1306" s="69">
        <f t="shared" si="1509"/>
        <v>159.62315732431011</v>
      </c>
    </row>
    <row r="1307" spans="1:9" s="5" customFormat="1" ht="15" customHeight="1" x14ac:dyDescent="0.25">
      <c r="A1307" s="46" t="str">
        <f t="shared" ref="A1307:B1307" si="1510">A1042</f>
        <v>RibaRojaTuria</v>
      </c>
      <c r="B1307" s="4" t="str">
        <f t="shared" si="1510"/>
        <v>Salida Nacional / National exit</v>
      </c>
      <c r="C1307" s="68">
        <f t="shared" ref="C1307:I1307" si="1511">IF(C247=0,"",C1042/C247)</f>
        <v>124.84777190746122</v>
      </c>
      <c r="D1307" s="68">
        <f t="shared" si="1511"/>
        <v>113.1846475807362</v>
      </c>
      <c r="E1307" s="68">
        <f t="shared" si="1511"/>
        <v>102.01898174496664</v>
      </c>
      <c r="F1307" s="68">
        <f t="shared" si="1511"/>
        <v>94.878661633171006</v>
      </c>
      <c r="G1307" s="68">
        <f t="shared" si="1511"/>
        <v>89.765895472454687</v>
      </c>
      <c r="H1307" s="68">
        <f t="shared" si="1511"/>
        <v>85.784053964189837</v>
      </c>
      <c r="I1307" s="69">
        <f t="shared" si="1511"/>
        <v>87.519217139460579</v>
      </c>
    </row>
    <row r="1308" spans="1:9" s="5" customFormat="1" ht="15" customHeight="1" x14ac:dyDescent="0.25">
      <c r="A1308" s="46" t="str">
        <f t="shared" ref="A1308:B1308" si="1512">A1043</f>
        <v>Sant Adria del Besos</v>
      </c>
      <c r="B1308" s="4" t="str">
        <f t="shared" si="1512"/>
        <v>Salida Nacional / National exit</v>
      </c>
      <c r="C1308" s="68">
        <f t="shared" ref="C1308:I1308" si="1513">IF(C248=0,"",C1043/C248)</f>
        <v>152.38182504451834</v>
      </c>
      <c r="D1308" s="68">
        <f t="shared" si="1513"/>
        <v>139.31556297205407</v>
      </c>
      <c r="E1308" s="68">
        <f t="shared" si="1513"/>
        <v>127.15216101603475</v>
      </c>
      <c r="F1308" s="68">
        <f t="shared" si="1513"/>
        <v>119.88994042819826</v>
      </c>
      <c r="G1308" s="68">
        <f t="shared" si="1513"/>
        <v>113.89821252123079</v>
      </c>
      <c r="H1308" s="68">
        <f t="shared" si="1513"/>
        <v>109.0413901384418</v>
      </c>
      <c r="I1308" s="69">
        <f t="shared" si="1513"/>
        <v>111.67411051184385</v>
      </c>
    </row>
    <row r="1309" spans="1:9" s="5" customFormat="1" ht="15" customHeight="1" x14ac:dyDescent="0.25">
      <c r="A1309" s="46" t="str">
        <f t="shared" ref="A1309:B1309" si="1514">A1044</f>
        <v>Sto.Tome</v>
      </c>
      <c r="B1309" s="4" t="str">
        <f t="shared" si="1514"/>
        <v>Salida Nacional / National exit</v>
      </c>
      <c r="C1309" s="68">
        <f t="shared" ref="C1309:I1309" si="1515">IF(C249=0,"",C1044/C249)</f>
        <v>124.64357645469192</v>
      </c>
      <c r="D1309" s="68">
        <f t="shared" si="1515"/>
        <v>115.82848994839753</v>
      </c>
      <c r="E1309" s="68">
        <f t="shared" si="1515"/>
        <v>107.51512406051761</v>
      </c>
      <c r="F1309" s="68">
        <f t="shared" si="1515"/>
        <v>102.91798983627513</v>
      </c>
      <c r="G1309" s="68">
        <f t="shared" si="1515"/>
        <v>97.717719617121446</v>
      </c>
      <c r="H1309" s="68">
        <f t="shared" si="1515"/>
        <v>92.639000527421828</v>
      </c>
      <c r="I1309" s="69">
        <f t="shared" si="1515"/>
        <v>92.986426000509198</v>
      </c>
    </row>
    <row r="1310" spans="1:9" s="5" customFormat="1" ht="15" customHeight="1" x14ac:dyDescent="0.25">
      <c r="A1310" s="46" t="str">
        <f t="shared" ref="A1310:B1310" si="1516">A1045</f>
        <v>Torrejón de Velasco</v>
      </c>
      <c r="B1310" s="4" t="str">
        <f t="shared" si="1516"/>
        <v>Salida Nacional / National exit</v>
      </c>
      <c r="C1310" s="68">
        <f t="shared" ref="C1310:I1310" si="1517">IF(C250=0,"",C1045/C250)</f>
        <v>123.94545887750881</v>
      </c>
      <c r="D1310" s="68">
        <f t="shared" si="1517"/>
        <v>114.66817416063222</v>
      </c>
      <c r="E1310" s="68">
        <f t="shared" si="1517"/>
        <v>105.82007340533477</v>
      </c>
      <c r="F1310" s="68">
        <f t="shared" si="1517"/>
        <v>100.67284709187714</v>
      </c>
      <c r="G1310" s="68">
        <f t="shared" si="1517"/>
        <v>95.439681577095854</v>
      </c>
      <c r="H1310" s="68">
        <f t="shared" si="1517"/>
        <v>90.456837525215775</v>
      </c>
      <c r="I1310" s="69">
        <f t="shared" si="1517"/>
        <v>90.737589464059951</v>
      </c>
    </row>
    <row r="1311" spans="1:9" s="5" customFormat="1" ht="15" customHeight="1" x14ac:dyDescent="0.25">
      <c r="A1311" s="46" t="str">
        <f t="shared" ref="A1311:B1311" si="1518">A1046</f>
        <v>Totana15.31.3A</v>
      </c>
      <c r="B1311" s="4" t="str">
        <f t="shared" si="1518"/>
        <v>Salida Nacional / National exit</v>
      </c>
      <c r="C1311" s="68">
        <f t="shared" ref="C1311:I1311" si="1519">IF(C251=0,"",C1046/C251)</f>
        <v>142.63008430908647</v>
      </c>
      <c r="D1311" s="68">
        <f t="shared" si="1519"/>
        <v>128.73589940920996</v>
      </c>
      <c r="E1311" s="68">
        <f t="shared" si="1519"/>
        <v>115.16016981534503</v>
      </c>
      <c r="F1311" s="68">
        <f t="shared" si="1519"/>
        <v>106.10111452122328</v>
      </c>
      <c r="G1311" s="68">
        <f t="shared" si="1519"/>
        <v>100.01070527523096</v>
      </c>
      <c r="H1311" s="68">
        <f t="shared" si="1519"/>
        <v>95.244125559599041</v>
      </c>
      <c r="I1311" s="69">
        <f t="shared" si="1519"/>
        <v>96.458974156060435</v>
      </c>
    </row>
    <row r="1312" spans="1:9" s="5" customFormat="1" ht="15" customHeight="1" x14ac:dyDescent="0.25">
      <c r="A1312" s="46" t="str">
        <f t="shared" ref="A1312:B1312" si="1520">A1047</f>
        <v>ValvulaSansoain</v>
      </c>
      <c r="B1312" s="4" t="str">
        <f t="shared" si="1520"/>
        <v>Salida Nacional / National exit</v>
      </c>
      <c r="C1312" s="68">
        <f t="shared" ref="C1312:I1312" si="1521">IF(C252=0,"",C1047/C252)</f>
        <v>134.27709549605382</v>
      </c>
      <c r="D1312" s="68">
        <f t="shared" si="1521"/>
        <v>124.90454114407736</v>
      </c>
      <c r="E1312" s="68">
        <f t="shared" si="1521"/>
        <v>116.13837000229182</v>
      </c>
      <c r="F1312" s="68">
        <f t="shared" si="1521"/>
        <v>111.43830319743479</v>
      </c>
      <c r="G1312" s="68">
        <f t="shared" si="1521"/>
        <v>105.92264400156131</v>
      </c>
      <c r="H1312" s="68">
        <f t="shared" si="1521"/>
        <v>100.5602732300014</v>
      </c>
      <c r="I1312" s="69">
        <f t="shared" si="1521"/>
        <v>101.251372745655</v>
      </c>
    </row>
    <row r="1313" spans="1:9" s="5" customFormat="1" ht="15" customHeight="1" x14ac:dyDescent="0.25">
      <c r="A1313" s="46" t="str">
        <f t="shared" ref="A1313:B1313" si="1522">A1048</f>
        <v>Villamayor</v>
      </c>
      <c r="B1313" s="4" t="str">
        <f t="shared" si="1522"/>
        <v>Salida Nacional / National exit</v>
      </c>
      <c r="C1313" s="68">
        <f t="shared" ref="C1313:I1313" si="1523">IF(C253=0,"",C1048/C253)</f>
        <v>124.92840069997395</v>
      </c>
      <c r="D1313" s="68">
        <f t="shared" si="1523"/>
        <v>116.51353886321368</v>
      </c>
      <c r="E1313" s="68">
        <f t="shared" si="1523"/>
        <v>108.68542207205917</v>
      </c>
      <c r="F1313" s="68">
        <f t="shared" si="1523"/>
        <v>104.58305562135563</v>
      </c>
      <c r="G1313" s="68">
        <f t="shared" si="1523"/>
        <v>99.445508009645749</v>
      </c>
      <c r="H1313" s="68">
        <f t="shared" si="1523"/>
        <v>94.336254285227085</v>
      </c>
      <c r="I1313" s="69">
        <f t="shared" si="1523"/>
        <v>94.823543988181513</v>
      </c>
    </row>
    <row r="1314" spans="1:9" s="5" customFormat="1" ht="15" customHeight="1" x14ac:dyDescent="0.25">
      <c r="A1314" s="46" t="str">
        <f t="shared" ref="A1314:B1314" si="1524">A1049</f>
        <v>Villareal Norte</v>
      </c>
      <c r="B1314" s="4" t="str">
        <f t="shared" si="1524"/>
        <v>Salida Nacional / National exit</v>
      </c>
      <c r="C1314" s="68" t="str">
        <f t="shared" ref="C1314:I1314" si="1525">IF(C254=0,"",C1049/C254)</f>
        <v/>
      </c>
      <c r="D1314" s="68" t="str">
        <f t="shared" si="1525"/>
        <v/>
      </c>
      <c r="E1314" s="68" t="str">
        <f t="shared" si="1525"/>
        <v/>
      </c>
      <c r="F1314" s="68" t="str">
        <f t="shared" si="1525"/>
        <v/>
      </c>
      <c r="G1314" s="68" t="str">
        <f t="shared" si="1525"/>
        <v/>
      </c>
      <c r="H1314" s="68" t="str">
        <f t="shared" si="1525"/>
        <v/>
      </c>
      <c r="I1314" s="69" t="str">
        <f t="shared" si="1525"/>
        <v/>
      </c>
    </row>
    <row r="1315" spans="1:9" s="5" customFormat="1" ht="15" customHeight="1" x14ac:dyDescent="0.25">
      <c r="A1315" s="46" t="str">
        <f t="shared" ref="A1315:B1315" si="1526">A1050</f>
        <v>Villareal2</v>
      </c>
      <c r="B1315" s="4" t="str">
        <f t="shared" si="1526"/>
        <v>Salida Nacional / National exit</v>
      </c>
      <c r="C1315" s="68">
        <f t="shared" ref="C1315:I1315" si="1527">IF(C255=0,"",C1050/C255)</f>
        <v>124.86887865858149</v>
      </c>
      <c r="D1315" s="68">
        <f t="shared" si="1527"/>
        <v>113.47656974573793</v>
      </c>
      <c r="E1315" s="68">
        <f t="shared" si="1527"/>
        <v>102.64153481002117</v>
      </c>
      <c r="F1315" s="68">
        <f t="shared" si="1527"/>
        <v>95.835897594384051</v>
      </c>
      <c r="G1315" s="68">
        <f t="shared" si="1527"/>
        <v>90.776228910151275</v>
      </c>
      <c r="H1315" s="68">
        <f t="shared" si="1527"/>
        <v>86.790434812018191</v>
      </c>
      <c r="I1315" s="69">
        <f t="shared" si="1527"/>
        <v>88.637527062497213</v>
      </c>
    </row>
    <row r="1316" spans="1:9" s="5" customFormat="1" ht="15" customHeight="1" x14ac:dyDescent="0.25">
      <c r="A1316" s="46" t="str">
        <f t="shared" ref="A1316:B1316" si="1528">A1051</f>
        <v>Zarza del Tajo</v>
      </c>
      <c r="B1316" s="4" t="str">
        <f t="shared" si="1528"/>
        <v>Salida Nacional / National exit</v>
      </c>
      <c r="C1316" s="68">
        <f t="shared" ref="C1316:I1316" si="1529">IF(C256=0,"",C1051/C256)</f>
        <v>120.6076154997786</v>
      </c>
      <c r="D1316" s="68">
        <f t="shared" si="1529"/>
        <v>111.18802145655941</v>
      </c>
      <c r="E1316" s="68">
        <f t="shared" si="1529"/>
        <v>102.12336795205317</v>
      </c>
      <c r="F1316" s="68">
        <f t="shared" si="1529"/>
        <v>96.690852801529999</v>
      </c>
      <c r="G1316" s="68">
        <f t="shared" si="1529"/>
        <v>91.557736035475557</v>
      </c>
      <c r="H1316" s="68">
        <f t="shared" si="1529"/>
        <v>86.778954390988659</v>
      </c>
      <c r="I1316" s="69">
        <f t="shared" si="1529"/>
        <v>87.048753725292755</v>
      </c>
    </row>
    <row r="1317" spans="1:9" s="5" customFormat="1" ht="15" customHeight="1" x14ac:dyDescent="0.25">
      <c r="A1317" s="46" t="str">
        <f t="shared" ref="A1317:B1317" si="1530">A1052</f>
        <v>PR Barcelona</v>
      </c>
      <c r="B1317" s="4" t="str">
        <f t="shared" si="1530"/>
        <v>Planta GNL / LNG Plant</v>
      </c>
      <c r="C1317" s="68" t="str">
        <f t="shared" ref="C1317:I1317" si="1531">IF(C257=0,"",C1052/C257)</f>
        <v/>
      </c>
      <c r="D1317" s="68" t="str">
        <f t="shared" si="1531"/>
        <v/>
      </c>
      <c r="E1317" s="68" t="str">
        <f t="shared" si="1531"/>
        <v/>
      </c>
      <c r="F1317" s="68" t="str">
        <f t="shared" si="1531"/>
        <v/>
      </c>
      <c r="G1317" s="68" t="str">
        <f t="shared" si="1531"/>
        <v/>
      </c>
      <c r="H1317" s="68" t="str">
        <f t="shared" si="1531"/>
        <v/>
      </c>
      <c r="I1317" s="69" t="str">
        <f t="shared" si="1531"/>
        <v/>
      </c>
    </row>
    <row r="1318" spans="1:9" s="5" customFormat="1" ht="15" customHeight="1" x14ac:dyDescent="0.25">
      <c r="A1318" s="46" t="str">
        <f t="shared" ref="A1318:B1318" si="1532">A1053</f>
        <v>PR Cartagena</v>
      </c>
      <c r="B1318" s="4" t="str">
        <f t="shared" si="1532"/>
        <v>Planta GNL / LNG Plant</v>
      </c>
      <c r="C1318" s="68" t="str">
        <f t="shared" ref="C1318:I1318" si="1533">IF(C258=0,"",C1053/C258)</f>
        <v/>
      </c>
      <c r="D1318" s="68" t="str">
        <f t="shared" si="1533"/>
        <v/>
      </c>
      <c r="E1318" s="68" t="str">
        <f t="shared" si="1533"/>
        <v/>
      </c>
      <c r="F1318" s="68" t="str">
        <f t="shared" si="1533"/>
        <v/>
      </c>
      <c r="G1318" s="68" t="str">
        <f t="shared" si="1533"/>
        <v/>
      </c>
      <c r="H1318" s="68" t="str">
        <f t="shared" si="1533"/>
        <v/>
      </c>
      <c r="I1318" s="69" t="str">
        <f t="shared" si="1533"/>
        <v/>
      </c>
    </row>
    <row r="1319" spans="1:9" s="5" customFormat="1" ht="15" customHeight="1" x14ac:dyDescent="0.25">
      <c r="A1319" s="46" t="str">
        <f t="shared" ref="A1319:B1319" si="1534">A1054</f>
        <v>PR Huelva</v>
      </c>
      <c r="B1319" s="4" t="str">
        <f t="shared" si="1534"/>
        <v>Planta GNL / LNG Plant</v>
      </c>
      <c r="C1319" s="68" t="str">
        <f t="shared" ref="C1319:I1319" si="1535">IF(C259=0,"",C1054/C259)</f>
        <v/>
      </c>
      <c r="D1319" s="68" t="str">
        <f t="shared" si="1535"/>
        <v/>
      </c>
      <c r="E1319" s="68" t="str">
        <f t="shared" si="1535"/>
        <v/>
      </c>
      <c r="F1319" s="68" t="str">
        <f t="shared" si="1535"/>
        <v/>
      </c>
      <c r="G1319" s="68" t="str">
        <f t="shared" si="1535"/>
        <v/>
      </c>
      <c r="H1319" s="68" t="str">
        <f t="shared" si="1535"/>
        <v/>
      </c>
      <c r="I1319" s="69" t="str">
        <f t="shared" si="1535"/>
        <v/>
      </c>
    </row>
    <row r="1320" spans="1:9" s="5" customFormat="1" ht="15" customHeight="1" x14ac:dyDescent="0.25">
      <c r="A1320" s="46" t="str">
        <f t="shared" ref="A1320:B1320" si="1536">A1055</f>
        <v>PR Bilbao</v>
      </c>
      <c r="B1320" s="4" t="str">
        <f t="shared" si="1536"/>
        <v>Planta GNL / LNG Plant</v>
      </c>
      <c r="C1320" s="68" t="str">
        <f t="shared" ref="C1320:I1320" si="1537">IF(C260=0,"",C1055/C260)</f>
        <v/>
      </c>
      <c r="D1320" s="68" t="str">
        <f t="shared" si="1537"/>
        <v/>
      </c>
      <c r="E1320" s="68" t="str">
        <f t="shared" si="1537"/>
        <v/>
      </c>
      <c r="F1320" s="68" t="str">
        <f t="shared" si="1537"/>
        <v/>
      </c>
      <c r="G1320" s="68" t="str">
        <f t="shared" si="1537"/>
        <v/>
      </c>
      <c r="H1320" s="68" t="str">
        <f t="shared" si="1537"/>
        <v/>
      </c>
      <c r="I1320" s="69" t="str">
        <f t="shared" si="1537"/>
        <v/>
      </c>
    </row>
    <row r="1321" spans="1:9" s="5" customFormat="1" ht="15" customHeight="1" x14ac:dyDescent="0.25">
      <c r="A1321" s="46" t="str">
        <f t="shared" ref="A1321:B1321" si="1538">A1056</f>
        <v>PR Sagunto</v>
      </c>
      <c r="B1321" s="4" t="str">
        <f t="shared" si="1538"/>
        <v>Planta GNL / LNG Plant</v>
      </c>
      <c r="C1321" s="68" t="str">
        <f t="shared" ref="C1321:I1321" si="1539">IF(C261=0,"",C1056/C261)</f>
        <v/>
      </c>
      <c r="D1321" s="68" t="str">
        <f t="shared" si="1539"/>
        <v/>
      </c>
      <c r="E1321" s="68" t="str">
        <f t="shared" si="1539"/>
        <v/>
      </c>
      <c r="F1321" s="68" t="str">
        <f t="shared" si="1539"/>
        <v/>
      </c>
      <c r="G1321" s="68" t="str">
        <f t="shared" si="1539"/>
        <v/>
      </c>
      <c r="H1321" s="68" t="str">
        <f t="shared" si="1539"/>
        <v/>
      </c>
      <c r="I1321" s="69" t="str">
        <f t="shared" si="1539"/>
        <v/>
      </c>
    </row>
    <row r="1322" spans="1:9" s="5" customFormat="1" ht="15" customHeight="1" x14ac:dyDescent="0.25">
      <c r="A1322" s="46" t="str">
        <f t="shared" ref="A1322:B1322" si="1540">A1057</f>
        <v>PR Mugardos</v>
      </c>
      <c r="B1322" s="4" t="str">
        <f t="shared" si="1540"/>
        <v>Planta GNL / LNG Plant</v>
      </c>
      <c r="C1322" s="68" t="str">
        <f t="shared" ref="C1322:I1322" si="1541">IF(C262=0,"",C1057/C262)</f>
        <v/>
      </c>
      <c r="D1322" s="68" t="str">
        <f t="shared" si="1541"/>
        <v/>
      </c>
      <c r="E1322" s="68" t="str">
        <f t="shared" si="1541"/>
        <v/>
      </c>
      <c r="F1322" s="68" t="str">
        <f t="shared" si="1541"/>
        <v/>
      </c>
      <c r="G1322" s="68" t="str">
        <f t="shared" si="1541"/>
        <v/>
      </c>
      <c r="H1322" s="68" t="str">
        <f t="shared" si="1541"/>
        <v/>
      </c>
      <c r="I1322" s="69" t="str">
        <f t="shared" si="1541"/>
        <v/>
      </c>
    </row>
    <row r="1323" spans="1:9" s="5" customFormat="1" ht="15" customHeight="1" x14ac:dyDescent="0.25">
      <c r="A1323" s="46" t="str">
        <f t="shared" ref="A1323:B1323" si="1542">A1058</f>
        <v>Irún</v>
      </c>
      <c r="B1323" s="4" t="str">
        <f t="shared" si="1542"/>
        <v>VIP Pirineos</v>
      </c>
      <c r="C1323" s="68">
        <f t="shared" ref="C1323:I1323" si="1543">IF(C263=0,"",C1058/C263)</f>
        <v>164.31187569454195</v>
      </c>
      <c r="D1323" s="68">
        <f t="shared" si="1543"/>
        <v>153.52424696665321</v>
      </c>
      <c r="E1323" s="68">
        <f t="shared" si="1543"/>
        <v>143.71050347872941</v>
      </c>
      <c r="F1323" s="68">
        <f t="shared" si="1543"/>
        <v>138.8571009186582</v>
      </c>
      <c r="G1323" s="68">
        <f t="shared" si="1543"/>
        <v>132.30026940808</v>
      </c>
      <c r="H1323" s="68">
        <f t="shared" si="1543"/>
        <v>125.81089125004793</v>
      </c>
      <c r="I1323" s="69">
        <f t="shared" si="1543"/>
        <v>127.11938964046908</v>
      </c>
    </row>
    <row r="1324" spans="1:9" s="5" customFormat="1" ht="15" customHeight="1" x14ac:dyDescent="0.25">
      <c r="A1324" s="46" t="str">
        <f t="shared" ref="A1324:B1324" si="1544">A1059</f>
        <v>Larrau</v>
      </c>
      <c r="B1324" s="4" t="str">
        <f t="shared" si="1544"/>
        <v>VIP Pirineos</v>
      </c>
      <c r="C1324" s="68">
        <f t="shared" ref="C1324:I1324" si="1545">IF(C264=0,"",C1059/C264)</f>
        <v>161.44431329951126</v>
      </c>
      <c r="D1324" s="68">
        <f t="shared" si="1545"/>
        <v>149.78403386860063</v>
      </c>
      <c r="E1324" s="68">
        <f t="shared" si="1545"/>
        <v>139.07196066298326</v>
      </c>
      <c r="F1324" s="68">
        <f t="shared" si="1545"/>
        <v>133.42501846551525</v>
      </c>
      <c r="G1324" s="68">
        <f t="shared" si="1545"/>
        <v>127.05761032732542</v>
      </c>
      <c r="H1324" s="68">
        <f t="shared" si="1545"/>
        <v>121.18241457533685</v>
      </c>
      <c r="I1324" s="69">
        <f t="shared" si="1545"/>
        <v>123.21486740432974</v>
      </c>
    </row>
    <row r="1325" spans="1:9" s="5" customFormat="1" ht="15" customHeight="1" x14ac:dyDescent="0.25">
      <c r="A1325" s="46" t="str">
        <f t="shared" ref="A1325:B1325" si="1546">A1060</f>
        <v>Badajoz</v>
      </c>
      <c r="B1325" s="4" t="str">
        <f t="shared" si="1546"/>
        <v>VIP Ibérico</v>
      </c>
      <c r="C1325" s="68">
        <f t="shared" ref="C1325:I1325" si="1547">IF(C265=0,"",C1060/C265)</f>
        <v>179.29661385934969</v>
      </c>
      <c r="D1325" s="68">
        <f t="shared" si="1547"/>
        <v>165.78975386232301</v>
      </c>
      <c r="E1325" s="68">
        <f t="shared" si="1547"/>
        <v>153.04136598263008</v>
      </c>
      <c r="F1325" s="68">
        <f t="shared" si="1547"/>
        <v>145.60721655463186</v>
      </c>
      <c r="G1325" s="68">
        <f t="shared" si="1547"/>
        <v>138.12259730001438</v>
      </c>
      <c r="H1325" s="68">
        <f t="shared" si="1547"/>
        <v>131.05449112909037</v>
      </c>
      <c r="I1325" s="69">
        <f t="shared" si="1547"/>
        <v>131.74349382202968</v>
      </c>
    </row>
    <row r="1326" spans="1:9" s="5" customFormat="1" ht="15" customHeight="1" x14ac:dyDescent="0.25">
      <c r="A1326" s="46" t="str">
        <f t="shared" ref="A1326:B1326" si="1548">A1061</f>
        <v>Tuy</v>
      </c>
      <c r="B1326" s="4" t="str">
        <f t="shared" si="1548"/>
        <v>VIP Ibérico</v>
      </c>
      <c r="C1326" s="68">
        <f t="shared" ref="C1326:I1326" si="1549">IF(C266=0,"",C1061/C266)</f>
        <v>268.44802737331878</v>
      </c>
      <c r="D1326" s="68">
        <f t="shared" si="1549"/>
        <v>248.62374680909699</v>
      </c>
      <c r="E1326" s="68">
        <f t="shared" si="1549"/>
        <v>230.13528892831377</v>
      </c>
      <c r="F1326" s="68">
        <f t="shared" si="1549"/>
        <v>219.7455405552405</v>
      </c>
      <c r="G1326" s="68">
        <f t="shared" si="1549"/>
        <v>208.77765141717597</v>
      </c>
      <c r="H1326" s="68">
        <f t="shared" si="1549"/>
        <v>198.46779439046242</v>
      </c>
      <c r="I1326" s="69">
        <f t="shared" si="1549"/>
        <v>200.32985266973597</v>
      </c>
    </row>
    <row r="1327" spans="1:9" s="5" customFormat="1" ht="15" customHeight="1" x14ac:dyDescent="0.25">
      <c r="A1327" s="46" t="str">
        <f t="shared" ref="A1327:B1327" si="1550">A1062</f>
        <v>AASS Serrablo</v>
      </c>
      <c r="B1327" s="4" t="str">
        <f t="shared" si="1550"/>
        <v>AA.SS / Storage facilities</v>
      </c>
      <c r="C1327" s="68">
        <f t="shared" ref="C1327:I1327" si="1551">IF(C267=0,"",C1062/C267)</f>
        <v>155.67092193007059</v>
      </c>
      <c r="D1327" s="68">
        <f t="shared" si="1551"/>
        <v>143.66111617948258</v>
      </c>
      <c r="E1327" s="68">
        <f t="shared" si="1551"/>
        <v>132.52069748090915</v>
      </c>
      <c r="F1327" s="68">
        <f t="shared" si="1551"/>
        <v>126.16975405885751</v>
      </c>
      <c r="G1327" s="68">
        <f t="shared" si="1551"/>
        <v>119.92195796984871</v>
      </c>
      <c r="H1327" s="68">
        <f t="shared" si="1551"/>
        <v>114.29487275274819</v>
      </c>
      <c r="I1327" s="69">
        <f t="shared" si="1551"/>
        <v>115.98515099992278</v>
      </c>
    </row>
    <row r="1328" spans="1:9" s="5" customFormat="1" ht="15" customHeight="1" x14ac:dyDescent="0.25">
      <c r="A1328" s="46" t="str">
        <f t="shared" ref="A1328:B1328" si="1552">A1063</f>
        <v>AASS Gaviota</v>
      </c>
      <c r="B1328" s="4" t="str">
        <f t="shared" si="1552"/>
        <v>AA.SS / Storage facilities</v>
      </c>
      <c r="C1328" s="68">
        <f t="shared" ref="C1328:I1328" si="1553">IF(C268=0,"",C1063/C268)</f>
        <v>145.23711338558147</v>
      </c>
      <c r="D1328" s="68">
        <f t="shared" si="1553"/>
        <v>136.08361718714335</v>
      </c>
      <c r="E1328" s="68">
        <f t="shared" si="1553"/>
        <v>127.92242080338717</v>
      </c>
      <c r="F1328" s="68">
        <f t="shared" si="1553"/>
        <v>123.9969303938619</v>
      </c>
      <c r="G1328" s="68">
        <f t="shared" si="1553"/>
        <v>118.22964787098844</v>
      </c>
      <c r="H1328" s="68">
        <f t="shared" si="1553"/>
        <v>112.36373649830855</v>
      </c>
      <c r="I1328" s="69">
        <f t="shared" si="1553"/>
        <v>113.36242957536865</v>
      </c>
    </row>
    <row r="1329" spans="1:9" s="5" customFormat="1" ht="15" customHeight="1" x14ac:dyDescent="0.25">
      <c r="A1329" s="46" t="str">
        <f t="shared" ref="A1329:B1329" si="1554">A1064</f>
        <v>AASS Yela</v>
      </c>
      <c r="B1329" s="4" t="str">
        <f t="shared" si="1554"/>
        <v>AA.SS / Storage facilities</v>
      </c>
      <c r="C1329" s="68">
        <f t="shared" ref="C1329:I1329" si="1555">IF(C269=0,"",C1064/C269)</f>
        <v>124.16558909149614</v>
      </c>
      <c r="D1329" s="68">
        <f t="shared" si="1555"/>
        <v>114.897152426427</v>
      </c>
      <c r="E1329" s="68">
        <f t="shared" si="1555"/>
        <v>106.08236395456679</v>
      </c>
      <c r="F1329" s="68">
        <f t="shared" si="1555"/>
        <v>100.97374052419748</v>
      </c>
      <c r="G1329" s="68">
        <f t="shared" si="1555"/>
        <v>95.74952968740493</v>
      </c>
      <c r="H1329" s="68">
        <f t="shared" si="1555"/>
        <v>90.776041426889037</v>
      </c>
      <c r="I1329" s="69">
        <f t="shared" si="1555"/>
        <v>91.110347538887098</v>
      </c>
    </row>
    <row r="1330" spans="1:9" s="5" customFormat="1" ht="15" customHeight="1" thickBot="1" x14ac:dyDescent="0.3">
      <c r="A1330" s="46" t="str">
        <f t="shared" ref="A1330:B1330" si="1556">A1065</f>
        <v>Marismas</v>
      </c>
      <c r="B1330" s="4" t="str">
        <f t="shared" si="1556"/>
        <v>AA.SS / Storage facilities</v>
      </c>
      <c r="C1330" s="68">
        <f t="shared" ref="C1330:I1330" si="1557">IF(C270=0,"",C1065/C270)</f>
        <v>171.28976418005414</v>
      </c>
      <c r="D1330" s="68">
        <f t="shared" si="1557"/>
        <v>158.1580662789145</v>
      </c>
      <c r="E1330" s="68">
        <f t="shared" si="1557"/>
        <v>145.95665612645203</v>
      </c>
      <c r="F1330" s="68">
        <f t="shared" si="1557"/>
        <v>138.83752605486558</v>
      </c>
      <c r="G1330" s="68">
        <f t="shared" si="1557"/>
        <v>131.84602591389691</v>
      </c>
      <c r="H1330" s="68">
        <f t="shared" si="1557"/>
        <v>125.39844414299543</v>
      </c>
      <c r="I1330" s="69">
        <f t="shared" si="1557"/>
        <v>126.66971850225593</v>
      </c>
    </row>
    <row r="1331" spans="1:9" ht="18.75" customHeight="1" thickBot="1" x14ac:dyDescent="0.3">
      <c r="A1331" s="33" t="s">
        <v>7</v>
      </c>
      <c r="B1331" s="34"/>
      <c r="C1331" s="72">
        <f t="shared" ref="C1331:I1331" si="1558">IF(C271=0,"",C1066/C271)</f>
        <v>149.30550808532334</v>
      </c>
      <c r="D1331" s="72">
        <f t="shared" si="1558"/>
        <v>137.70607507984664</v>
      </c>
      <c r="E1331" s="72">
        <f t="shared" si="1558"/>
        <v>126.57309108085862</v>
      </c>
      <c r="F1331" s="72">
        <f t="shared" si="1558"/>
        <v>119.98723449084036</v>
      </c>
      <c r="G1331" s="72">
        <f t="shared" si="1558"/>
        <v>113.87931701011335</v>
      </c>
      <c r="H1331" s="72">
        <f t="shared" si="1558"/>
        <v>108.38377297435289</v>
      </c>
      <c r="I1331" s="73">
        <f t="shared" si="1558"/>
        <v>109.53152100873525</v>
      </c>
    </row>
  </sheetData>
  <mergeCells count="10">
    <mergeCell ref="A805:A806"/>
    <mergeCell ref="B805:B806"/>
    <mergeCell ref="A1070:A1071"/>
    <mergeCell ref="B1070:B1071"/>
    <mergeCell ref="A10:A11"/>
    <mergeCell ref="B10:B11"/>
    <mergeCell ref="A275:A276"/>
    <mergeCell ref="B275:B276"/>
    <mergeCell ref="A540:A541"/>
    <mergeCell ref="B540:B541"/>
  </mergeCells>
  <printOptions horizontalCentered="1"/>
  <pageMargins left="0.23622047244094491" right="0.23622047244094491" top="0.74803149606299213" bottom="0.74803149606299213" header="0.31496062992125984" footer="0.31496062992125984"/>
  <pageSetup paperSize="9" scale="78" fitToHeight="0" orientation="landscape" verticalDpi="0" r:id="rId1"/>
  <headerFooter>
    <oddFooter>&amp;L&amp;D&amp;RPágina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331"/>
  <sheetViews>
    <sheetView showGridLines="0" zoomScaleNormal="100" workbookViewId="0"/>
  </sheetViews>
  <sheetFormatPr baseColWidth="10" defaultRowHeight="15" x14ac:dyDescent="0.25"/>
  <cols>
    <col min="1" max="1" width="26.28515625" style="1" customWidth="1"/>
    <col min="2" max="2" width="30" style="1" customWidth="1"/>
    <col min="3" max="3" width="16.85546875" style="5" customWidth="1"/>
    <col min="4" max="9" width="18.28515625" style="5" bestFit="1" customWidth="1"/>
    <col min="10" max="16384" width="11.42578125" style="1"/>
  </cols>
  <sheetData>
    <row r="1" spans="1:9" ht="5.0999999999999996" customHeight="1" x14ac:dyDescent="0.25">
      <c r="A1" s="22"/>
      <c r="B1" s="22"/>
      <c r="C1" s="113"/>
      <c r="D1" s="113"/>
      <c r="E1" s="113"/>
      <c r="F1" s="113"/>
      <c r="G1" s="113"/>
      <c r="H1" s="113"/>
      <c r="I1" s="113"/>
    </row>
    <row r="2" spans="1:9" x14ac:dyDescent="0.25">
      <c r="A2" s="22"/>
      <c r="B2" s="22"/>
      <c r="C2" s="113"/>
      <c r="D2" s="113"/>
      <c r="E2" s="113"/>
      <c r="F2" s="113"/>
      <c r="G2" s="113"/>
      <c r="H2" s="113"/>
      <c r="I2" s="113"/>
    </row>
    <row r="3" spans="1:9" x14ac:dyDescent="0.25">
      <c r="A3" s="22"/>
      <c r="B3" s="22"/>
      <c r="C3" s="113"/>
      <c r="D3" s="113"/>
      <c r="E3" s="113"/>
      <c r="F3" s="113"/>
      <c r="G3" s="113"/>
      <c r="H3" s="113"/>
      <c r="I3" s="113"/>
    </row>
    <row r="4" spans="1:9" x14ac:dyDescent="0.25">
      <c r="A4" s="22"/>
      <c r="B4" s="22"/>
      <c r="C4" s="113"/>
      <c r="D4" s="113"/>
      <c r="E4" s="113"/>
      <c r="F4" s="113"/>
      <c r="G4" s="113"/>
      <c r="H4" s="113"/>
      <c r="I4" s="113"/>
    </row>
    <row r="5" spans="1:9" ht="5.0999999999999996" customHeight="1" thickBot="1" x14ac:dyDescent="0.3">
      <c r="A5" s="22"/>
      <c r="B5" s="22"/>
      <c r="C5" s="113"/>
      <c r="D5" s="113"/>
      <c r="E5" s="113"/>
      <c r="F5" s="113"/>
      <c r="G5" s="113"/>
      <c r="H5" s="113"/>
      <c r="I5" s="113"/>
    </row>
    <row r="6" spans="1:9" ht="48" customHeight="1" thickBot="1" x14ac:dyDescent="0.3">
      <c r="A6" s="37" t="s">
        <v>343</v>
      </c>
      <c r="B6" s="38"/>
      <c r="C6" s="39"/>
      <c r="D6" s="39"/>
      <c r="E6" s="39"/>
      <c r="F6" s="39"/>
      <c r="G6" s="39"/>
      <c r="H6" s="39"/>
      <c r="I6" s="40"/>
    </row>
    <row r="7" spans="1:9" ht="5.0999999999999996" customHeight="1" x14ac:dyDescent="0.25"/>
    <row r="8" spans="1:9" ht="27.75" customHeight="1" x14ac:dyDescent="0.25">
      <c r="A8" s="96" t="s">
        <v>341</v>
      </c>
      <c r="B8" s="23"/>
      <c r="C8" s="24"/>
      <c r="D8" s="24"/>
      <c r="E8" s="24"/>
      <c r="F8" s="24"/>
      <c r="G8" s="24"/>
      <c r="H8" s="24"/>
      <c r="I8" s="24"/>
    </row>
    <row r="9" spans="1:9" ht="5.0999999999999996" customHeight="1" thickBot="1" x14ac:dyDescent="0.3"/>
    <row r="10" spans="1:9" ht="15" customHeight="1" x14ac:dyDescent="0.25">
      <c r="A10" s="194" t="s">
        <v>40</v>
      </c>
      <c r="B10" s="196" t="s">
        <v>417</v>
      </c>
      <c r="C10" s="27" t="s">
        <v>13</v>
      </c>
      <c r="D10" s="28"/>
      <c r="E10" s="28"/>
      <c r="F10" s="28"/>
      <c r="G10" s="28"/>
      <c r="H10" s="28"/>
      <c r="I10" s="29"/>
    </row>
    <row r="11" spans="1:9" ht="33" customHeight="1" x14ac:dyDescent="0.25">
      <c r="A11" s="195"/>
      <c r="B11" s="197"/>
      <c r="C11" s="25">
        <v>2020</v>
      </c>
      <c r="D11" s="26" t="s">
        <v>61</v>
      </c>
      <c r="E11" s="26" t="s">
        <v>62</v>
      </c>
      <c r="F11" s="26" t="s">
        <v>63</v>
      </c>
      <c r="G11" s="26" t="s">
        <v>64</v>
      </c>
      <c r="H11" s="26" t="s">
        <v>65</v>
      </c>
      <c r="I11" s="30" t="s">
        <v>66</v>
      </c>
    </row>
    <row r="12" spans="1:9" s="5" customFormat="1" ht="15" customHeight="1" x14ac:dyDescent="0.25">
      <c r="A12" s="54" t="str">
        <f>'Exit Capacity'!A12</f>
        <v>01.1A</v>
      </c>
      <c r="B12" s="4" t="str">
        <f>'Exit Capacity'!B12</f>
        <v>Salida Nacional / National exit</v>
      </c>
      <c r="C12" s="52">
        <f>'Exit Capacity'!C12</f>
        <v>12366.856688809927</v>
      </c>
      <c r="D12" s="52">
        <f>'Exit Capacity'!D12</f>
        <v>12367.076237686497</v>
      </c>
      <c r="E12" s="52">
        <f>'Exit Capacity'!E12</f>
        <v>12376.246983912035</v>
      </c>
      <c r="F12" s="52">
        <f>'Exit Capacity'!F12</f>
        <v>12372.975058941756</v>
      </c>
      <c r="G12" s="52">
        <f>'Exit Capacity'!G12</f>
        <v>12316.234338728671</v>
      </c>
      <c r="H12" s="52">
        <f>'Exit Capacity'!H12</f>
        <v>12181.817827452796</v>
      </c>
      <c r="I12" s="57">
        <f>'Exit Capacity'!I12</f>
        <v>11789.521643970309</v>
      </c>
    </row>
    <row r="13" spans="1:9" s="5" customFormat="1" ht="15" customHeight="1" x14ac:dyDescent="0.25">
      <c r="A13" s="46" t="str">
        <f>'Exit Capacity'!A13</f>
        <v>03A_As pontes</v>
      </c>
      <c r="B13" s="4" t="str">
        <f>'Exit Capacity'!B13</f>
        <v>Salida Nacional / National exit</v>
      </c>
      <c r="C13" s="52">
        <f>'Exit Capacity'!C13</f>
        <v>18721.881760275031</v>
      </c>
      <c r="D13" s="53">
        <f>'Exit Capacity'!D13</f>
        <v>18262.11085118771</v>
      </c>
      <c r="E13" s="53">
        <f>'Exit Capacity'!E13</f>
        <v>17759.977406339145</v>
      </c>
      <c r="F13" s="53">
        <f>'Exit Capacity'!F13</f>
        <v>17053.49761622653</v>
      </c>
      <c r="G13" s="53">
        <f>'Exit Capacity'!G13</f>
        <v>15651.91789618698</v>
      </c>
      <c r="H13" s="53">
        <f>'Exit Capacity'!H13</f>
        <v>13262.922517912082</v>
      </c>
      <c r="I13" s="65">
        <f>'Exit Capacity'!I13</f>
        <v>7601.1148318049318</v>
      </c>
    </row>
    <row r="14" spans="1:9" s="5" customFormat="1" ht="15" customHeight="1" x14ac:dyDescent="0.25">
      <c r="A14" s="46" t="str">
        <f>'Exit Capacity'!A14</f>
        <v>1.01_Foret</v>
      </c>
      <c r="B14" s="4" t="str">
        <f>'Exit Capacity'!B14</f>
        <v>Salida Nacional / National exit</v>
      </c>
      <c r="C14" s="52">
        <f>'Exit Capacity'!C14</f>
        <v>17570.153847235699</v>
      </c>
      <c r="D14" s="53">
        <f>'Exit Capacity'!D14</f>
        <v>17452.098340400749</v>
      </c>
      <c r="E14" s="53">
        <f>'Exit Capacity'!E14</f>
        <v>17284.195738501174</v>
      </c>
      <c r="F14" s="53">
        <f>'Exit Capacity'!F14</f>
        <v>17093.799285301087</v>
      </c>
      <c r="G14" s="53">
        <f>'Exit Capacity'!G14</f>
        <v>16869.546305755473</v>
      </c>
      <c r="H14" s="53">
        <f>'Exit Capacity'!H14</f>
        <v>16609.949964671701</v>
      </c>
      <c r="I14" s="65">
        <f>'Exit Capacity'!I14</f>
        <v>16304.82502632624</v>
      </c>
    </row>
    <row r="15" spans="1:9" s="5" customFormat="1" ht="15" customHeight="1" x14ac:dyDescent="0.25">
      <c r="A15" s="46" t="str">
        <f>'Exit Capacity'!A15</f>
        <v>10_Bonastre</v>
      </c>
      <c r="B15" s="4" t="str">
        <f>'Exit Capacity'!B15</f>
        <v>Salida Nacional / National exit</v>
      </c>
      <c r="C15" s="52">
        <f>'Exit Capacity'!C15</f>
        <v>321.74136775290168</v>
      </c>
      <c r="D15" s="53">
        <f>'Exit Capacity'!D15</f>
        <v>320.42179564421417</v>
      </c>
      <c r="E15" s="53">
        <f>'Exit Capacity'!E15</f>
        <v>318.36069908425679</v>
      </c>
      <c r="F15" s="53">
        <f>'Exit Capacity'!F15</f>
        <v>315.74612281867718</v>
      </c>
      <c r="G15" s="53">
        <f>'Exit Capacity'!G15</f>
        <v>312.37770259684078</v>
      </c>
      <c r="H15" s="53">
        <f>'Exit Capacity'!H15</f>
        <v>308.22343748090907</v>
      </c>
      <c r="I15" s="65">
        <f>'Exit Capacity'!I15</f>
        <v>303.1080817092876</v>
      </c>
    </row>
    <row r="16" spans="1:9" s="5" customFormat="1" ht="15" customHeight="1" x14ac:dyDescent="0.25">
      <c r="A16" s="46" t="str">
        <f>'Exit Capacity'!A16</f>
        <v>11_Constanti</v>
      </c>
      <c r="B16" s="4" t="str">
        <f>'Exit Capacity'!B16</f>
        <v>Salida Nacional / National exit</v>
      </c>
      <c r="C16" s="52">
        <f>'Exit Capacity'!C16</f>
        <v>27311.711972905934</v>
      </c>
      <c r="D16" s="53">
        <f>'Exit Capacity'!D16</f>
        <v>27164.18881709591</v>
      </c>
      <c r="E16" s="53">
        <f>'Exit Capacity'!E16</f>
        <v>27013.439261265008</v>
      </c>
      <c r="F16" s="53">
        <f>'Exit Capacity'!F16</f>
        <v>26769.959768262757</v>
      </c>
      <c r="G16" s="53">
        <f>'Exit Capacity'!G16</f>
        <v>26208.500234371448</v>
      </c>
      <c r="H16" s="53">
        <f>'Exit Capacity'!H16</f>
        <v>25195.73312445575</v>
      </c>
      <c r="I16" s="65">
        <f>'Exit Capacity'!I16</f>
        <v>22704.197010248459</v>
      </c>
    </row>
    <row r="17" spans="1:9" s="5" customFormat="1" ht="15" customHeight="1" x14ac:dyDescent="0.25">
      <c r="A17" s="46" t="str">
        <f>'Exit Capacity'!A17</f>
        <v>12_Reus</v>
      </c>
      <c r="B17" s="4" t="str">
        <f>'Exit Capacity'!B17</f>
        <v>Salida Nacional / National exit</v>
      </c>
      <c r="C17" s="52">
        <f>'Exit Capacity'!C17</f>
        <v>29003.579367925551</v>
      </c>
      <c r="D17" s="53">
        <f>'Exit Capacity'!D17</f>
        <v>28846.917655822428</v>
      </c>
      <c r="E17" s="53">
        <f>'Exit Capacity'!E17</f>
        <v>28686.829679222548</v>
      </c>
      <c r="F17" s="53">
        <f>'Exit Capacity'!F17</f>
        <v>28428.26746215031</v>
      </c>
      <c r="G17" s="53">
        <f>'Exit Capacity'!G17</f>
        <v>27832.02742530276</v>
      </c>
      <c r="H17" s="53">
        <f>'Exit Capacity'!H17</f>
        <v>26756.52284753025</v>
      </c>
      <c r="I17" s="65">
        <f>'Exit Capacity'!I17</f>
        <v>24110.644569809992</v>
      </c>
    </row>
    <row r="18" spans="1:9" s="5" customFormat="1" ht="15" customHeight="1" x14ac:dyDescent="0.25">
      <c r="A18" s="46" t="str">
        <f>'Exit Capacity'!A18</f>
        <v>13_Montroig</v>
      </c>
      <c r="B18" s="4" t="str">
        <f>'Exit Capacity'!B18</f>
        <v>Salida Nacional / National exit</v>
      </c>
      <c r="C18" s="52">
        <f>'Exit Capacity'!C18</f>
        <v>24009.996314597465</v>
      </c>
      <c r="D18" s="53">
        <f>'Exit Capacity'!D18</f>
        <v>23880.307248206089</v>
      </c>
      <c r="E18" s="53">
        <f>'Exit Capacity'!E18</f>
        <v>23747.781821622873</v>
      </c>
      <c r="F18" s="53">
        <f>'Exit Capacity'!F18</f>
        <v>23533.73658947253</v>
      </c>
      <c r="G18" s="53">
        <f>'Exit Capacity'!G18</f>
        <v>23040.151956151145</v>
      </c>
      <c r="H18" s="53">
        <f>'Exit Capacity'!H18</f>
        <v>22149.818365904433</v>
      </c>
      <c r="I18" s="65">
        <f>'Exit Capacity'!I18</f>
        <v>19959.48430778502</v>
      </c>
    </row>
    <row r="19" spans="1:9" s="5" customFormat="1" ht="15" customHeight="1" x14ac:dyDescent="0.25">
      <c r="A19" s="46" t="str">
        <f>'Exit Capacity'!A19</f>
        <v>14 Vandellos</v>
      </c>
      <c r="B19" s="4" t="str">
        <f>'Exit Capacity'!B19</f>
        <v>Salida Nacional / National exit</v>
      </c>
      <c r="C19" s="52">
        <f>'Exit Capacity'!C19</f>
        <v>4.4856212409580598</v>
      </c>
      <c r="D19" s="53">
        <f>'Exit Capacity'!D19</f>
        <v>4.4613923313279686</v>
      </c>
      <c r="E19" s="53">
        <f>'Exit Capacity'!E19</f>
        <v>4.4366335241769956</v>
      </c>
      <c r="F19" s="53">
        <f>'Exit Capacity'!F19</f>
        <v>4.3966449366204179</v>
      </c>
      <c r="G19" s="53">
        <f>'Exit Capacity'!G19</f>
        <v>4.3044319397324999</v>
      </c>
      <c r="H19" s="53">
        <f>'Exit Capacity'!H19</f>
        <v>4.1380970843822293</v>
      </c>
      <c r="I19" s="65">
        <f>'Exit Capacity'!I19</f>
        <v>3.7288921496059197</v>
      </c>
    </row>
    <row r="20" spans="1:9" s="5" customFormat="1" ht="15" customHeight="1" x14ac:dyDescent="0.25">
      <c r="A20" s="46" t="str">
        <f>'Exit Capacity'!A20</f>
        <v>15.02_Tortosa</v>
      </c>
      <c r="B20" s="4" t="str">
        <f>'Exit Capacity'!B20</f>
        <v>Salida Nacional / National exit</v>
      </c>
      <c r="C20" s="52">
        <f>'Exit Capacity'!C20</f>
        <v>5160.3899016367377</v>
      </c>
      <c r="D20" s="53">
        <f>'Exit Capacity'!D20</f>
        <v>5239.2644072941275</v>
      </c>
      <c r="E20" s="53">
        <f>'Exit Capacity'!E20</f>
        <v>5328.6226390201446</v>
      </c>
      <c r="F20" s="53">
        <f>'Exit Capacity'!F20</f>
        <v>5395.5428914539143</v>
      </c>
      <c r="G20" s="53">
        <f>'Exit Capacity'!G20</f>
        <v>5438.4309166319199</v>
      </c>
      <c r="H20" s="53">
        <f>'Exit Capacity'!H20</f>
        <v>5456.3669783686673</v>
      </c>
      <c r="I20" s="65">
        <f>'Exit Capacity'!I20</f>
        <v>5448.457715672992</v>
      </c>
    </row>
    <row r="21" spans="1:9" s="5" customFormat="1" ht="15" customHeight="1" x14ac:dyDescent="0.25">
      <c r="A21" s="46" t="str">
        <f>'Exit Capacity'!A21</f>
        <v>15.04_La Jana</v>
      </c>
      <c r="B21" s="4" t="str">
        <f>'Exit Capacity'!B21</f>
        <v>Salida Nacional / National exit</v>
      </c>
      <c r="C21" s="52">
        <f>'Exit Capacity'!C21</f>
        <v>482.03988650115963</v>
      </c>
      <c r="D21" s="53">
        <f>'Exit Capacity'!D21</f>
        <v>484.45191347947616</v>
      </c>
      <c r="E21" s="53">
        <f>'Exit Capacity'!E21</f>
        <v>486.73472392001827</v>
      </c>
      <c r="F21" s="53">
        <f>'Exit Capacity'!F21</f>
        <v>487.59334470497123</v>
      </c>
      <c r="G21" s="53">
        <f>'Exit Capacity'!G21</f>
        <v>486.79863332945439</v>
      </c>
      <c r="H21" s="53">
        <f>'Exit Capacity'!H21</f>
        <v>484.28481190797447</v>
      </c>
      <c r="I21" s="65">
        <f>'Exit Capacity'!I21</f>
        <v>479.87344580427896</v>
      </c>
    </row>
    <row r="22" spans="1:9" s="5" customFormat="1" ht="15" customHeight="1" x14ac:dyDescent="0.25">
      <c r="A22" s="46" t="str">
        <f>'Exit Capacity'!A22</f>
        <v>15.06A_Cabanes</v>
      </c>
      <c r="B22" s="4" t="str">
        <f>'Exit Capacity'!B22</f>
        <v>Salida Nacional / National exit</v>
      </c>
      <c r="C22" s="52">
        <f>'Exit Capacity'!C22</f>
        <v>0</v>
      </c>
      <c r="D22" s="53">
        <f>'Exit Capacity'!D22</f>
        <v>0</v>
      </c>
      <c r="E22" s="53">
        <f>'Exit Capacity'!E22</f>
        <v>0</v>
      </c>
      <c r="F22" s="53">
        <f>'Exit Capacity'!F22</f>
        <v>0</v>
      </c>
      <c r="G22" s="53">
        <f>'Exit Capacity'!G22</f>
        <v>0</v>
      </c>
      <c r="H22" s="53">
        <f>'Exit Capacity'!H22</f>
        <v>0</v>
      </c>
      <c r="I22" s="65">
        <f>'Exit Capacity'!I22</f>
        <v>0</v>
      </c>
    </row>
    <row r="23" spans="1:9" s="5" customFormat="1" ht="15" customHeight="1" x14ac:dyDescent="0.25">
      <c r="A23" s="46" t="str">
        <f>'Exit Capacity'!A23</f>
        <v>15.07_Villafames</v>
      </c>
      <c r="B23" s="4" t="str">
        <f>'Exit Capacity'!B23</f>
        <v>Salida Nacional / National exit</v>
      </c>
      <c r="C23" s="52">
        <f>'Exit Capacity'!C23</f>
        <v>8979.8056799476581</v>
      </c>
      <c r="D23" s="53">
        <f>'Exit Capacity'!D23</f>
        <v>9135.996356515263</v>
      </c>
      <c r="E23" s="53">
        <f>'Exit Capacity'!E23</f>
        <v>9314.6662769467785</v>
      </c>
      <c r="F23" s="53">
        <f>'Exit Capacity'!F23</f>
        <v>9451.7238288734316</v>
      </c>
      <c r="G23" s="53">
        <f>'Exit Capacity'!G23</f>
        <v>9544.7013537361399</v>
      </c>
      <c r="H23" s="53">
        <f>'Exit Capacity'!H23</f>
        <v>9591.9214330580307</v>
      </c>
      <c r="I23" s="65">
        <f>'Exit Capacity'!I23</f>
        <v>9592.1924658439111</v>
      </c>
    </row>
    <row r="24" spans="1:9" s="5" customFormat="1" ht="15" customHeight="1" x14ac:dyDescent="0.25">
      <c r="A24" s="46" t="str">
        <f>'Exit Capacity'!A24</f>
        <v>15.08_Borriol</v>
      </c>
      <c r="B24" s="4" t="str">
        <f>'Exit Capacity'!B24</f>
        <v>Salida Nacional / National exit</v>
      </c>
      <c r="C24" s="52">
        <f>'Exit Capacity'!C24</f>
        <v>0</v>
      </c>
      <c r="D24" s="53">
        <f>'Exit Capacity'!D24</f>
        <v>0</v>
      </c>
      <c r="E24" s="53">
        <f>'Exit Capacity'!E24</f>
        <v>0</v>
      </c>
      <c r="F24" s="53">
        <f>'Exit Capacity'!F24</f>
        <v>0</v>
      </c>
      <c r="G24" s="53">
        <f>'Exit Capacity'!G24</f>
        <v>0</v>
      </c>
      <c r="H24" s="53">
        <f>'Exit Capacity'!H24</f>
        <v>0</v>
      </c>
      <c r="I24" s="65">
        <f>'Exit Capacity'!I24</f>
        <v>0</v>
      </c>
    </row>
    <row r="25" spans="1:9" s="5" customFormat="1" ht="15" customHeight="1" x14ac:dyDescent="0.25">
      <c r="A25" s="46" t="str">
        <f>'Exit Capacity'!A25</f>
        <v>15.09_Villarreal</v>
      </c>
      <c r="B25" s="4" t="str">
        <f>'Exit Capacity'!B25</f>
        <v>Salida Nacional / National exit</v>
      </c>
      <c r="C25" s="52">
        <f>'Exit Capacity'!C25</f>
        <v>50133.410859373398</v>
      </c>
      <c r="D25" s="53">
        <f>'Exit Capacity'!D25</f>
        <v>51002.882671400788</v>
      </c>
      <c r="E25" s="53">
        <f>'Exit Capacity'!E25</f>
        <v>51997.288954952637</v>
      </c>
      <c r="F25" s="53">
        <f>'Exit Capacity'!F25</f>
        <v>52759.719715202205</v>
      </c>
      <c r="G25" s="53">
        <f>'Exit Capacity'!G25</f>
        <v>53276.357355972228</v>
      </c>
      <c r="H25" s="53">
        <f>'Exit Capacity'!H25</f>
        <v>53537.847271372324</v>
      </c>
      <c r="I25" s="65">
        <f>'Exit Capacity'!I25</f>
        <v>53537.48844961002</v>
      </c>
    </row>
    <row r="26" spans="1:9" s="5" customFormat="1" ht="15" customHeight="1" x14ac:dyDescent="0.25">
      <c r="A26" s="46" t="str">
        <f>'Exit Capacity'!A26</f>
        <v>15.09X.3_Moncofar</v>
      </c>
      <c r="B26" s="4" t="str">
        <f>'Exit Capacity'!B26</f>
        <v>Salida Nacional / National exit</v>
      </c>
      <c r="C26" s="52">
        <f>'Exit Capacity'!C26</f>
        <v>3605.3668262663978</v>
      </c>
      <c r="D26" s="53">
        <f>'Exit Capacity'!D26</f>
        <v>3626.695627582993</v>
      </c>
      <c r="E26" s="53">
        <f>'Exit Capacity'!E26</f>
        <v>3651.7380815413117</v>
      </c>
      <c r="F26" s="53">
        <f>'Exit Capacity'!F26</f>
        <v>3671.9946772728172</v>
      </c>
      <c r="G26" s="53">
        <f>'Exit Capacity'!G26</f>
        <v>3687.1697556777763</v>
      </c>
      <c r="H26" s="53">
        <f>'Exit Capacity'!H26</f>
        <v>3697.0693779827752</v>
      </c>
      <c r="I26" s="65">
        <f>'Exit Capacity'!I26</f>
        <v>3701.5454863933583</v>
      </c>
    </row>
    <row r="27" spans="1:9" s="5" customFormat="1" ht="15" customHeight="1" x14ac:dyDescent="0.25">
      <c r="A27" s="46" t="str">
        <f>'Exit Capacity'!A27</f>
        <v>15.09X_Nules I</v>
      </c>
      <c r="B27" s="4" t="str">
        <f>'Exit Capacity'!B27</f>
        <v>Salida Nacional / National exit</v>
      </c>
      <c r="C27" s="52">
        <f>'Exit Capacity'!C27</f>
        <v>1688.1808831652547</v>
      </c>
      <c r="D27" s="53">
        <f>'Exit Capacity'!D27</f>
        <v>1710.9545163794849</v>
      </c>
      <c r="E27" s="53">
        <f>'Exit Capacity'!E27</f>
        <v>1737.1704264559721</v>
      </c>
      <c r="F27" s="53">
        <f>'Exit Capacity'!F27</f>
        <v>1757.5611298720028</v>
      </c>
      <c r="G27" s="53">
        <f>'Exit Capacity'!G27</f>
        <v>1771.7948951054166</v>
      </c>
      <c r="H27" s="53">
        <f>'Exit Capacity'!H27</f>
        <v>1779.637639425606</v>
      </c>
      <c r="I27" s="65">
        <f>'Exit Capacity'!I27</f>
        <v>1780.9356431012475</v>
      </c>
    </row>
    <row r="28" spans="1:9" s="5" customFormat="1" ht="15" customHeight="1" x14ac:dyDescent="0.25">
      <c r="A28" s="46" t="str">
        <f>'Exit Capacity'!A28</f>
        <v>15.10_Chilches</v>
      </c>
      <c r="B28" s="4" t="str">
        <f>'Exit Capacity'!B28</f>
        <v>Salida Nacional / National exit</v>
      </c>
      <c r="C28" s="52">
        <f>'Exit Capacity'!C28</f>
        <v>4985.7298134831544</v>
      </c>
      <c r="D28" s="53">
        <f>'Exit Capacity'!D28</f>
        <v>5054.4201319251551</v>
      </c>
      <c r="E28" s="53">
        <f>'Exit Capacity'!E28</f>
        <v>5133.306928132075</v>
      </c>
      <c r="F28" s="53">
        <f>'Exit Capacity'!F28</f>
        <v>5194.3316524482934</v>
      </c>
      <c r="G28" s="53">
        <f>'Exit Capacity'!G28</f>
        <v>5236.4374033229415</v>
      </c>
      <c r="H28" s="53">
        <f>'Exit Capacity'!H28</f>
        <v>5258.904138214496</v>
      </c>
      <c r="I28" s="65">
        <f>'Exit Capacity'!I28</f>
        <v>5261.222705920195</v>
      </c>
    </row>
    <row r="29" spans="1:9" s="5" customFormat="1" ht="15" customHeight="1" x14ac:dyDescent="0.25">
      <c r="A29" s="46" t="str">
        <f>'Exit Capacity'!A29</f>
        <v>15.11_Sagunto</v>
      </c>
      <c r="B29" s="4" t="str">
        <f>'Exit Capacity'!B29</f>
        <v>Salida Nacional / National exit</v>
      </c>
      <c r="C29" s="52">
        <f>'Exit Capacity'!C29</f>
        <v>4415.3531248270911</v>
      </c>
      <c r="D29" s="53">
        <f>'Exit Capacity'!D29</f>
        <v>4427.0855193704238</v>
      </c>
      <c r="E29" s="53">
        <f>'Exit Capacity'!E29</f>
        <v>4442.5975629191425</v>
      </c>
      <c r="F29" s="53">
        <f>'Exit Capacity'!F29</f>
        <v>4459.1065299548909</v>
      </c>
      <c r="G29" s="53">
        <f>'Exit Capacity'!G29</f>
        <v>4475.5312044423281</v>
      </c>
      <c r="H29" s="53">
        <f>'Exit Capacity'!H29</f>
        <v>4491.4063553430688</v>
      </c>
      <c r="I29" s="65">
        <f>'Exit Capacity'!I29</f>
        <v>4506.5447712711975</v>
      </c>
    </row>
    <row r="30" spans="1:9" s="5" customFormat="1" ht="15" customHeight="1" x14ac:dyDescent="0.25">
      <c r="A30" s="46" t="str">
        <f>'Exit Capacity'!A30</f>
        <v>15.12_Puzol</v>
      </c>
      <c r="B30" s="4" t="str">
        <f>'Exit Capacity'!B30</f>
        <v>Salida Nacional / National exit</v>
      </c>
      <c r="C30" s="52">
        <f>'Exit Capacity'!C30</f>
        <v>0</v>
      </c>
      <c r="D30" s="53">
        <f>'Exit Capacity'!D30</f>
        <v>0</v>
      </c>
      <c r="E30" s="53">
        <f>'Exit Capacity'!E30</f>
        <v>0</v>
      </c>
      <c r="F30" s="53">
        <f>'Exit Capacity'!F30</f>
        <v>0</v>
      </c>
      <c r="G30" s="53">
        <f>'Exit Capacity'!G30</f>
        <v>0</v>
      </c>
      <c r="H30" s="53">
        <f>'Exit Capacity'!H30</f>
        <v>0</v>
      </c>
      <c r="I30" s="65">
        <f>'Exit Capacity'!I30</f>
        <v>0</v>
      </c>
    </row>
    <row r="31" spans="1:9" s="5" customFormat="1" ht="15" customHeight="1" x14ac:dyDescent="0.25">
      <c r="A31" s="46" t="str">
        <f>'Exit Capacity'!A31</f>
        <v>15.14_Paterna</v>
      </c>
      <c r="B31" s="4" t="str">
        <f>'Exit Capacity'!B31</f>
        <v>Salida Nacional / National exit</v>
      </c>
      <c r="C31" s="52">
        <f>'Exit Capacity'!C31</f>
        <v>0</v>
      </c>
      <c r="D31" s="53">
        <f>'Exit Capacity'!D31</f>
        <v>0</v>
      </c>
      <c r="E31" s="53">
        <f>'Exit Capacity'!E31</f>
        <v>0</v>
      </c>
      <c r="F31" s="53">
        <f>'Exit Capacity'!F31</f>
        <v>0</v>
      </c>
      <c r="G31" s="53">
        <f>'Exit Capacity'!G31</f>
        <v>0</v>
      </c>
      <c r="H31" s="53">
        <f>'Exit Capacity'!H31</f>
        <v>0</v>
      </c>
      <c r="I31" s="65">
        <f>'Exit Capacity'!I31</f>
        <v>0</v>
      </c>
    </row>
    <row r="32" spans="1:9" s="5" customFormat="1" ht="15" customHeight="1" x14ac:dyDescent="0.25">
      <c r="A32" s="46" t="str">
        <f>'Exit Capacity'!A32</f>
        <v>15.16_Llombay</v>
      </c>
      <c r="B32" s="4" t="str">
        <f>'Exit Capacity'!B32</f>
        <v>Salida Nacional / National exit</v>
      </c>
      <c r="C32" s="52">
        <f>'Exit Capacity'!C32</f>
        <v>2996.469648785619</v>
      </c>
      <c r="D32" s="53">
        <f>'Exit Capacity'!D32</f>
        <v>3000.6403215593805</v>
      </c>
      <c r="E32" s="53">
        <f>'Exit Capacity'!E32</f>
        <v>3006.2095599366103</v>
      </c>
      <c r="F32" s="53">
        <f>'Exit Capacity'!F32</f>
        <v>3011.7899367905943</v>
      </c>
      <c r="G32" s="53">
        <f>'Exit Capacity'!G32</f>
        <v>3017.3814743982866</v>
      </c>
      <c r="H32" s="53">
        <f>'Exit Capacity'!H32</f>
        <v>3022.9841950811938</v>
      </c>
      <c r="I32" s="65">
        <f>'Exit Capacity'!I32</f>
        <v>3028.5981212054676</v>
      </c>
    </row>
    <row r="33" spans="1:9" s="5" customFormat="1" ht="15" customHeight="1" x14ac:dyDescent="0.25">
      <c r="A33" s="46" t="str">
        <f>'Exit Capacity'!A33</f>
        <v>15.17_Carlet</v>
      </c>
      <c r="B33" s="4" t="str">
        <f>'Exit Capacity'!B33</f>
        <v>Salida Nacional / National exit</v>
      </c>
      <c r="C33" s="52">
        <f>'Exit Capacity'!C33</f>
        <v>2726.009578192708</v>
      </c>
      <c r="D33" s="53">
        <f>'Exit Capacity'!D33</f>
        <v>2729.8377610161606</v>
      </c>
      <c r="E33" s="53">
        <f>'Exit Capacity'!E33</f>
        <v>2734.6528961288054</v>
      </c>
      <c r="F33" s="53">
        <f>'Exit Capacity'!F33</f>
        <v>2739.5351946996179</v>
      </c>
      <c r="G33" s="53">
        <f>'Exit Capacity'!G33</f>
        <v>2743.6669781240389</v>
      </c>
      <c r="H33" s="53">
        <f>'Exit Capacity'!H33</f>
        <v>2746.7672765351649</v>
      </c>
      <c r="I33" s="65">
        <f>'Exit Capacity'!I33</f>
        <v>2748.5233473874841</v>
      </c>
    </row>
    <row r="34" spans="1:9" s="5" customFormat="1" ht="15" customHeight="1" x14ac:dyDescent="0.25">
      <c r="A34" s="46" t="str">
        <f>'Exit Capacity'!A34</f>
        <v>15.19_Alcudia de Crespins</v>
      </c>
      <c r="B34" s="4" t="str">
        <f>'Exit Capacity'!B34</f>
        <v>Salida Nacional / National exit</v>
      </c>
      <c r="C34" s="52">
        <f>'Exit Capacity'!C34</f>
        <v>1479.6729929002213</v>
      </c>
      <c r="D34" s="53">
        <f>'Exit Capacity'!D34</f>
        <v>1497.4453280392186</v>
      </c>
      <c r="E34" s="53">
        <f>'Exit Capacity'!E34</f>
        <v>1517.1402407897403</v>
      </c>
      <c r="F34" s="53">
        <f>'Exit Capacity'!F34</f>
        <v>1531.0579720845808</v>
      </c>
      <c r="G34" s="53">
        <f>'Exit Capacity'!G34</f>
        <v>1538.6629823156463</v>
      </c>
      <c r="H34" s="53">
        <f>'Exit Capacity'!H34</f>
        <v>1539.71123086955</v>
      </c>
      <c r="I34" s="65">
        <f>'Exit Capacity'!I34</f>
        <v>1533.8537183762242</v>
      </c>
    </row>
    <row r="35" spans="1:9" s="5" customFormat="1" ht="15" customHeight="1" x14ac:dyDescent="0.25">
      <c r="A35" s="46" t="str">
        <f>'Exit Capacity'!A35</f>
        <v>15.20.04_Denia</v>
      </c>
      <c r="B35" s="4" t="str">
        <f>'Exit Capacity'!B35</f>
        <v>Salida Nacional / National exit</v>
      </c>
      <c r="C35" s="52">
        <f>'Exit Capacity'!C35</f>
        <v>125.75726395570761</v>
      </c>
      <c r="D35" s="53">
        <f>'Exit Capacity'!D35</f>
        <v>127.28234303963849</v>
      </c>
      <c r="E35" s="53">
        <f>'Exit Capacity'!E35</f>
        <v>128.97408982096843</v>
      </c>
      <c r="F35" s="53">
        <f>'Exit Capacity'!F35</f>
        <v>130.17285405241336</v>
      </c>
      <c r="G35" s="53">
        <f>'Exit Capacity'!G35</f>
        <v>130.83335677480699</v>
      </c>
      <c r="H35" s="53">
        <f>'Exit Capacity'!H35</f>
        <v>130.9347976370909</v>
      </c>
      <c r="I35" s="65">
        <f>'Exit Capacity'!I35</f>
        <v>130.44779523966901</v>
      </c>
    </row>
    <row r="36" spans="1:9" s="5" customFormat="1" ht="15" customHeight="1" x14ac:dyDescent="0.25">
      <c r="A36" s="46" t="str">
        <f>'Exit Capacity'!A36</f>
        <v>15.20.05_Ibiza</v>
      </c>
      <c r="B36" s="4" t="str">
        <f>'Exit Capacity'!B36</f>
        <v>Salida Nacional / National exit</v>
      </c>
      <c r="C36" s="52">
        <f>'Exit Capacity'!C36</f>
        <v>212.29646753185438</v>
      </c>
      <c r="D36" s="53">
        <f>'Exit Capacity'!D36</f>
        <v>211.08376525945485</v>
      </c>
      <c r="E36" s="53">
        <f>'Exit Capacity'!E36</f>
        <v>209.30527886925472</v>
      </c>
      <c r="F36" s="53">
        <f>'Exit Capacity'!F36</f>
        <v>207.20794662454969</v>
      </c>
      <c r="G36" s="53">
        <f>'Exit Capacity'!G36</f>
        <v>204.65402487612377</v>
      </c>
      <c r="H36" s="53">
        <f>'Exit Capacity'!H36</f>
        <v>201.62378786807307</v>
      </c>
      <c r="I36" s="65">
        <f>'Exit Capacity'!I36</f>
        <v>197.99504721800358</v>
      </c>
    </row>
    <row r="37" spans="1:9" s="5" customFormat="1" ht="15" customHeight="1" x14ac:dyDescent="0.25">
      <c r="A37" s="46" t="str">
        <f>'Exit Capacity'!A37</f>
        <v>15.20.06_Mallorca-S. Juan Dios</v>
      </c>
      <c r="B37" s="4" t="str">
        <f>'Exit Capacity'!B37</f>
        <v>Salida Nacional / National exit</v>
      </c>
      <c r="C37" s="52">
        <f>'Exit Capacity'!C37</f>
        <v>5236.7164765107909</v>
      </c>
      <c r="D37" s="53">
        <f>'Exit Capacity'!D37</f>
        <v>5209.0178397925838</v>
      </c>
      <c r="E37" s="53">
        <f>'Exit Capacity'!E37</f>
        <v>5167.9761441821647</v>
      </c>
      <c r="F37" s="53">
        <f>'Exit Capacity'!F37</f>
        <v>5118.9734403389984</v>
      </c>
      <c r="G37" s="53">
        <f>'Exit Capacity'!G37</f>
        <v>5058.6670188617845</v>
      </c>
      <c r="H37" s="53">
        <f>'Exit Capacity'!H37</f>
        <v>4986.5628424009228</v>
      </c>
      <c r="I37" s="65">
        <f>'Exit Capacity'!I37</f>
        <v>4899.7159421387059</v>
      </c>
    </row>
    <row r="38" spans="1:9" s="5" customFormat="1" ht="15" customHeight="1" x14ac:dyDescent="0.25">
      <c r="A38" s="46" t="str">
        <f>'Exit Capacity'!A38</f>
        <v>15.20A.1_Onteniente</v>
      </c>
      <c r="B38" s="4" t="str">
        <f>'Exit Capacity'!B38</f>
        <v>Salida Nacional / National exit</v>
      </c>
      <c r="C38" s="52">
        <f>'Exit Capacity'!C38</f>
        <v>5372.1587381178397</v>
      </c>
      <c r="D38" s="53">
        <f>'Exit Capacity'!D38</f>
        <v>5449.8413522291557</v>
      </c>
      <c r="E38" s="53">
        <f>'Exit Capacity'!E38</f>
        <v>5537.6531768959412</v>
      </c>
      <c r="F38" s="53">
        <f>'Exit Capacity'!F38</f>
        <v>5603.0360002265634</v>
      </c>
      <c r="G38" s="53">
        <f>'Exit Capacity'!G38</f>
        <v>5644.3297030946032</v>
      </c>
      <c r="H38" s="53">
        <f>'Exit Capacity'!H38</f>
        <v>5660.611053394724</v>
      </c>
      <c r="I38" s="65">
        <f>'Exit Capacity'!I38</f>
        <v>5650.9237860113171</v>
      </c>
    </row>
    <row r="39" spans="1:9" s="5" customFormat="1" ht="15" customHeight="1" x14ac:dyDescent="0.25">
      <c r="A39" s="46" t="str">
        <f>'Exit Capacity'!A39</f>
        <v>15.21_Bañeres</v>
      </c>
      <c r="B39" s="4" t="str">
        <f>'Exit Capacity'!B39</f>
        <v>Salida Nacional / National exit</v>
      </c>
      <c r="C39" s="52">
        <f>'Exit Capacity'!C39</f>
        <v>1980.5210117204711</v>
      </c>
      <c r="D39" s="53">
        <f>'Exit Capacity'!D39</f>
        <v>2008.1685748602472</v>
      </c>
      <c r="E39" s="53">
        <f>'Exit Capacity'!E39</f>
        <v>2039.2527941868905</v>
      </c>
      <c r="F39" s="53">
        <f>'Exit Capacity'!F39</f>
        <v>2062.0811597231573</v>
      </c>
      <c r="G39" s="53">
        <f>'Exit Capacity'!G39</f>
        <v>2075.9993358418869</v>
      </c>
      <c r="H39" s="53">
        <f>'Exit Capacity'!H39</f>
        <v>2080.6649957121758</v>
      </c>
      <c r="I39" s="65">
        <f>'Exit Capacity'!I39</f>
        <v>2075.6849826014568</v>
      </c>
    </row>
    <row r="40" spans="1:9" s="5" customFormat="1" ht="15" customHeight="1" x14ac:dyDescent="0.25">
      <c r="A40" s="46" t="str">
        <f>'Exit Capacity'!A40</f>
        <v>15.22_Ibi</v>
      </c>
      <c r="B40" s="4" t="str">
        <f>'Exit Capacity'!B40</f>
        <v>Salida Nacional / National exit</v>
      </c>
      <c r="C40" s="52">
        <f>'Exit Capacity'!C40</f>
        <v>522.90637426568628</v>
      </c>
      <c r="D40" s="53">
        <f>'Exit Capacity'!D40</f>
        <v>522.09252631519939</v>
      </c>
      <c r="E40" s="53">
        <f>'Exit Capacity'!E40</f>
        <v>520.37119478482907</v>
      </c>
      <c r="F40" s="53">
        <f>'Exit Capacity'!F40</f>
        <v>517.56993472329611</v>
      </c>
      <c r="G40" s="53">
        <f>'Exit Capacity'!G40</f>
        <v>513.38464834419744</v>
      </c>
      <c r="H40" s="53">
        <f>'Exit Capacity'!H40</f>
        <v>507.75791935718877</v>
      </c>
      <c r="I40" s="65">
        <f>'Exit Capacity'!I40</f>
        <v>500.43043782901498</v>
      </c>
    </row>
    <row r="41" spans="1:9" s="5" customFormat="1" ht="15" customHeight="1" x14ac:dyDescent="0.25">
      <c r="A41" s="46" t="str">
        <f>'Exit Capacity'!A41</f>
        <v>15.23_Tibi</v>
      </c>
      <c r="B41" s="4" t="str">
        <f>'Exit Capacity'!B41</f>
        <v>Salida Nacional / National exit</v>
      </c>
      <c r="C41" s="52">
        <f>'Exit Capacity'!C41</f>
        <v>57.179332336610088</v>
      </c>
      <c r="D41" s="53">
        <f>'Exit Capacity'!D41</f>
        <v>57.197955326717164</v>
      </c>
      <c r="E41" s="53">
        <f>'Exit Capacity'!E41</f>
        <v>57.141417760076401</v>
      </c>
      <c r="F41" s="53">
        <f>'Exit Capacity'!F41</f>
        <v>56.952203084983282</v>
      </c>
      <c r="G41" s="53">
        <f>'Exit Capacity'!G41</f>
        <v>56.598800529702466</v>
      </c>
      <c r="H41" s="53">
        <f>'Exit Capacity'!H41</f>
        <v>56.074494411899579</v>
      </c>
      <c r="I41" s="65">
        <f>'Exit Capacity'!I41</f>
        <v>55.352992056630946</v>
      </c>
    </row>
    <row r="42" spans="1:9" s="5" customFormat="1" ht="15" customHeight="1" x14ac:dyDescent="0.25">
      <c r="A42" s="46" t="str">
        <f>'Exit Capacity'!A42</f>
        <v>15.24_Alicante</v>
      </c>
      <c r="B42" s="4" t="str">
        <f>'Exit Capacity'!B42</f>
        <v>Salida Nacional / National exit</v>
      </c>
      <c r="C42" s="52">
        <f>'Exit Capacity'!C42</f>
        <v>1811.7493144925647</v>
      </c>
      <c r="D42" s="53">
        <f>'Exit Capacity'!D42</f>
        <v>1821.8730568270162</v>
      </c>
      <c r="E42" s="53">
        <f>'Exit Capacity'!E42</f>
        <v>1831.7478227212396</v>
      </c>
      <c r="F42" s="53">
        <f>'Exit Capacity'!F42</f>
        <v>1836.1263307259173</v>
      </c>
      <c r="G42" s="53">
        <f>'Exit Capacity'!G42</f>
        <v>1834.1644760234044</v>
      </c>
      <c r="H42" s="53">
        <f>'Exit Capacity'!H42</f>
        <v>1825.6107327592406</v>
      </c>
      <c r="I42" s="65">
        <f>'Exit Capacity'!I42</f>
        <v>1809.8147340186047</v>
      </c>
    </row>
    <row r="43" spans="1:9" s="5" customFormat="1" ht="15" customHeight="1" x14ac:dyDescent="0.25">
      <c r="A43" s="46" t="str">
        <f>'Exit Capacity'!A43</f>
        <v>15.26_Elche</v>
      </c>
      <c r="B43" s="4" t="str">
        <f>'Exit Capacity'!B43</f>
        <v>Salida Nacional / National exit</v>
      </c>
      <c r="C43" s="52">
        <f>'Exit Capacity'!C43</f>
        <v>3171.9095201689238</v>
      </c>
      <c r="D43" s="53">
        <f>'Exit Capacity'!D43</f>
        <v>3189.6336028736978</v>
      </c>
      <c r="E43" s="53">
        <f>'Exit Capacity'!E43</f>
        <v>3206.9217915313543</v>
      </c>
      <c r="F43" s="53">
        <f>'Exit Capacity'!F43</f>
        <v>3214.5874388221127</v>
      </c>
      <c r="G43" s="53">
        <f>'Exit Capacity'!G43</f>
        <v>3211.1527331714401</v>
      </c>
      <c r="H43" s="53">
        <f>'Exit Capacity'!H43</f>
        <v>3196.1773171601576</v>
      </c>
      <c r="I43" s="65">
        <f>'Exit Capacity'!I43</f>
        <v>3168.5225647144352</v>
      </c>
    </row>
    <row r="44" spans="1:9" s="5" customFormat="1" ht="15" customHeight="1" x14ac:dyDescent="0.25">
      <c r="A44" s="46" t="str">
        <f>'Exit Capacity'!A44</f>
        <v>15.28_16_Callosa Segura</v>
      </c>
      <c r="B44" s="4" t="str">
        <f>'Exit Capacity'!B44</f>
        <v>Salida Nacional / National exit</v>
      </c>
      <c r="C44" s="52">
        <f>'Exit Capacity'!C44</f>
        <v>970.36583070249935</v>
      </c>
      <c r="D44" s="53">
        <f>'Exit Capacity'!D44</f>
        <v>978.69380566787868</v>
      </c>
      <c r="E44" s="53">
        <f>'Exit Capacity'!E44</f>
        <v>987.53839286000721</v>
      </c>
      <c r="F44" s="53">
        <f>'Exit Capacity'!F44</f>
        <v>993.04531967577168</v>
      </c>
      <c r="G44" s="53">
        <f>'Exit Capacity'!G44</f>
        <v>994.80952351844098</v>
      </c>
      <c r="H44" s="53">
        <f>'Exit Capacity'!H44</f>
        <v>992.68448163261155</v>
      </c>
      <c r="I44" s="65">
        <f>'Exit Capacity'!I44</f>
        <v>986.37755278347754</v>
      </c>
    </row>
    <row r="45" spans="1:9" s="5" customFormat="1" ht="15" customHeight="1" x14ac:dyDescent="0.25">
      <c r="A45" s="46" t="str">
        <f>'Exit Capacity'!A45</f>
        <v>15.30_San Javier</v>
      </c>
      <c r="B45" s="4" t="str">
        <f>'Exit Capacity'!B45</f>
        <v>Salida Nacional / National exit</v>
      </c>
      <c r="C45" s="52">
        <f>'Exit Capacity'!C45</f>
        <v>358.85744172084907</v>
      </c>
      <c r="D45" s="53">
        <f>'Exit Capacity'!D45</f>
        <v>362.58227131387275</v>
      </c>
      <c r="E45" s="53">
        <f>'Exit Capacity'!E45</f>
        <v>366.6424292683414</v>
      </c>
      <c r="F45" s="53">
        <f>'Exit Capacity'!F45</f>
        <v>369.38083133753918</v>
      </c>
      <c r="G45" s="53">
        <f>'Exit Capacity'!G45</f>
        <v>370.65811965886292</v>
      </c>
      <c r="H45" s="53">
        <f>'Exit Capacity'!H45</f>
        <v>370.41748691275302</v>
      </c>
      <c r="I45" s="65">
        <f>'Exit Capacity'!I45</f>
        <v>368.56307197961104</v>
      </c>
    </row>
    <row r="46" spans="1:9" s="5" customFormat="1" ht="15" customHeight="1" x14ac:dyDescent="0.25">
      <c r="A46" s="46" t="str">
        <f>'Exit Capacity'!A46</f>
        <v>15.31.1A_EnergyWorks Cartagena</v>
      </c>
      <c r="B46" s="4" t="str">
        <f>'Exit Capacity'!B46</f>
        <v>Salida Nacional / National exit</v>
      </c>
      <c r="C46" s="52">
        <f>'Exit Capacity'!C46</f>
        <v>10921.110826839129</v>
      </c>
      <c r="D46" s="53">
        <f>'Exit Capacity'!D46</f>
        <v>10779.16434776021</v>
      </c>
      <c r="E46" s="53">
        <f>'Exit Capacity'!E46</f>
        <v>10625.747333151754</v>
      </c>
      <c r="F46" s="53">
        <f>'Exit Capacity'!F46</f>
        <v>10405.87282307729</v>
      </c>
      <c r="G46" s="53">
        <f>'Exit Capacity'!G46</f>
        <v>9960.3497913381034</v>
      </c>
      <c r="H46" s="53">
        <f>'Exit Capacity'!H46</f>
        <v>9194.3621489548241</v>
      </c>
      <c r="I46" s="65">
        <f>'Exit Capacity'!I46</f>
        <v>7366.6650751341203</v>
      </c>
    </row>
    <row r="47" spans="1:9" s="5" customFormat="1" ht="15" customHeight="1" x14ac:dyDescent="0.25">
      <c r="A47" s="46" t="str">
        <f>'Exit Capacity'!A47</f>
        <v>15.31_General Electric</v>
      </c>
      <c r="B47" s="4" t="str">
        <f>'Exit Capacity'!B47</f>
        <v>Salida Nacional / National exit</v>
      </c>
      <c r="C47" s="52">
        <f>'Exit Capacity'!C47</f>
        <v>2129.4794751379573</v>
      </c>
      <c r="D47" s="53">
        <f>'Exit Capacity'!D47</f>
        <v>2101.8016941356977</v>
      </c>
      <c r="E47" s="53">
        <f>'Exit Capacity'!E47</f>
        <v>2071.8873027403856</v>
      </c>
      <c r="F47" s="53">
        <f>'Exit Capacity'!F47</f>
        <v>2029.0145342341893</v>
      </c>
      <c r="G47" s="53">
        <f>'Exit Capacity'!G47</f>
        <v>1942.1431374658052</v>
      </c>
      <c r="H47" s="53">
        <f>'Exit Capacity'!H47</f>
        <v>1792.7851656873422</v>
      </c>
      <c r="I47" s="65">
        <f>'Exit Capacity'!I47</f>
        <v>1436.4071866354298</v>
      </c>
    </row>
    <row r="48" spans="1:9" s="5" customFormat="1" ht="15" customHeight="1" x14ac:dyDescent="0.25">
      <c r="A48" s="46" t="str">
        <f>'Exit Capacity'!A48</f>
        <v>15.31A.2_Fuente Alamo</v>
      </c>
      <c r="B48" s="4" t="str">
        <f>'Exit Capacity'!B48</f>
        <v>Salida Nacional / National exit</v>
      </c>
      <c r="C48" s="52">
        <f>'Exit Capacity'!C48</f>
        <v>4.111502185210651</v>
      </c>
      <c r="D48" s="53">
        <f>'Exit Capacity'!D48</f>
        <v>4.0826847459910489</v>
      </c>
      <c r="E48" s="53">
        <f>'Exit Capacity'!E48</f>
        <v>4.0417173666002073</v>
      </c>
      <c r="F48" s="53">
        <f>'Exit Capacity'!F48</f>
        <v>3.9952976448044719</v>
      </c>
      <c r="G48" s="53">
        <f>'Exit Capacity'!G48</f>
        <v>3.9406716274401812</v>
      </c>
      <c r="H48" s="53">
        <f>'Exit Capacity'!H48</f>
        <v>3.8774789517159922</v>
      </c>
      <c r="I48" s="65">
        <f>'Exit Capacity'!I48</f>
        <v>3.8032510384136859</v>
      </c>
    </row>
    <row r="49" spans="1:9" s="5" customFormat="1" ht="15" customHeight="1" x14ac:dyDescent="0.25">
      <c r="A49" s="46" t="str">
        <f>'Exit Capacity'!A49</f>
        <v>15.31A.4_Lorca</v>
      </c>
      <c r="B49" s="4" t="str">
        <f>'Exit Capacity'!B49</f>
        <v>Salida Nacional / National exit</v>
      </c>
      <c r="C49" s="52">
        <f>'Exit Capacity'!C49</f>
        <v>1264.6066411884538</v>
      </c>
      <c r="D49" s="53">
        <f>'Exit Capacity'!D49</f>
        <v>1281.8752605405077</v>
      </c>
      <c r="E49" s="53">
        <f>'Exit Capacity'!E49</f>
        <v>1301.2521515244334</v>
      </c>
      <c r="F49" s="53">
        <f>'Exit Capacity'!F49</f>
        <v>1315.4096801387964</v>
      </c>
      <c r="G49" s="53">
        <f>'Exit Capacity'!G49</f>
        <v>1323.9238069591277</v>
      </c>
      <c r="H49" s="53">
        <f>'Exit Capacity'!H49</f>
        <v>1326.5775128734942</v>
      </c>
      <c r="I49" s="65">
        <f>'Exit Capacity'!I49</f>
        <v>1323.1123801866577</v>
      </c>
    </row>
    <row r="50" spans="1:9" s="5" customFormat="1" ht="15" customHeight="1" x14ac:dyDescent="0.25">
      <c r="A50" s="46" t="str">
        <f>'Exit Capacity'!A50</f>
        <v>15.34_Escombreras</v>
      </c>
      <c r="B50" s="4" t="str">
        <f>'Exit Capacity'!B50</f>
        <v>Salida Nacional / National exit</v>
      </c>
      <c r="C50" s="52">
        <f>'Exit Capacity'!C50</f>
        <v>56266.631434399351</v>
      </c>
      <c r="D50" s="53">
        <f>'Exit Capacity'!D50</f>
        <v>55535.309287011558</v>
      </c>
      <c r="E50" s="53">
        <f>'Exit Capacity'!E50</f>
        <v>54744.889818368705</v>
      </c>
      <c r="F50" s="53">
        <f>'Exit Capacity'!F50</f>
        <v>53612.07483129108</v>
      </c>
      <c r="G50" s="53">
        <f>'Exit Capacity'!G50</f>
        <v>51316.696584528931</v>
      </c>
      <c r="H50" s="53">
        <f>'Exit Capacity'!H50</f>
        <v>47370.253311435743</v>
      </c>
      <c r="I50" s="65">
        <f>'Exit Capacity'!I50</f>
        <v>37953.779176435688</v>
      </c>
    </row>
    <row r="51" spans="1:9" s="5" customFormat="1" ht="15" customHeight="1" x14ac:dyDescent="0.25">
      <c r="A51" s="46" t="str">
        <f>'Exit Capacity'!A51</f>
        <v>15_Tivissa</v>
      </c>
      <c r="B51" s="4" t="str">
        <f>'Exit Capacity'!B51</f>
        <v>Salida Nacional / National exit</v>
      </c>
      <c r="C51" s="52">
        <f>'Exit Capacity'!C51</f>
        <v>10.381445781821871</v>
      </c>
      <c r="D51" s="53">
        <f>'Exit Capacity'!D51</f>
        <v>10.308682429316461</v>
      </c>
      <c r="E51" s="53">
        <f>'Exit Capacity'!E51</f>
        <v>10.205240765221232</v>
      </c>
      <c r="F51" s="53">
        <f>'Exit Capacity'!F51</f>
        <v>10.088032065499968</v>
      </c>
      <c r="G51" s="53">
        <f>'Exit Capacity'!G51</f>
        <v>9.9501026635446124</v>
      </c>
      <c r="H51" s="53">
        <f>'Exit Capacity'!H51</f>
        <v>9.7905426518295009</v>
      </c>
      <c r="I51" s="65">
        <f>'Exit Capacity'!I51</f>
        <v>9.6031189262098131</v>
      </c>
    </row>
    <row r="52" spans="1:9" s="5" customFormat="1" ht="15" customHeight="1" x14ac:dyDescent="0.25">
      <c r="A52" s="46" t="str">
        <f>'Exit Capacity'!A52</f>
        <v>16A_Benisanet</v>
      </c>
      <c r="B52" s="4" t="str">
        <f>'Exit Capacity'!B52</f>
        <v>Salida Nacional / National exit</v>
      </c>
      <c r="C52" s="52">
        <f>'Exit Capacity'!C52</f>
        <v>254.78066607353227</v>
      </c>
      <c r="D52" s="53">
        <f>'Exit Capacity'!D52</f>
        <v>252.99491331744377</v>
      </c>
      <c r="E52" s="53">
        <f>'Exit Capacity'!E52</f>
        <v>250.45625573238132</v>
      </c>
      <c r="F52" s="53">
        <f>'Exit Capacity'!F52</f>
        <v>247.57972858845631</v>
      </c>
      <c r="G52" s="53">
        <f>'Exit Capacity'!G52</f>
        <v>244.19467551975526</v>
      </c>
      <c r="H52" s="53">
        <f>'Exit Capacity'!H52</f>
        <v>240.27876564382444</v>
      </c>
      <c r="I52" s="65">
        <f>'Exit Capacity'!I52</f>
        <v>235.67902658484081</v>
      </c>
    </row>
    <row r="53" spans="1:9" s="5" customFormat="1" ht="15" customHeight="1" x14ac:dyDescent="0.25">
      <c r="A53" s="46" t="str">
        <f>'Exit Capacity'!A53</f>
        <v>19_Caspe</v>
      </c>
      <c r="B53" s="4" t="str">
        <f>'Exit Capacity'!B53</f>
        <v>Salida Nacional / National exit</v>
      </c>
      <c r="C53" s="52">
        <f>'Exit Capacity'!C53</f>
        <v>6409.7093265369276</v>
      </c>
      <c r="D53" s="53">
        <f>'Exit Capacity'!D53</f>
        <v>6455.5664959966562</v>
      </c>
      <c r="E53" s="53">
        <f>'Exit Capacity'!E53</f>
        <v>6506.4844547755783</v>
      </c>
      <c r="F53" s="53">
        <f>'Exit Capacity'!F53</f>
        <v>6543.0110803184434</v>
      </c>
      <c r="G53" s="53">
        <f>'Exit Capacity'!G53</f>
        <v>6562.9242763894945</v>
      </c>
      <c r="H53" s="53">
        <f>'Exit Capacity'!H53</f>
        <v>6565.3416941283667</v>
      </c>
      <c r="I53" s="65">
        <f>'Exit Capacity'!I53</f>
        <v>6548.9902596066931</v>
      </c>
    </row>
    <row r="54" spans="1:9" s="5" customFormat="1" ht="15" customHeight="1" x14ac:dyDescent="0.25">
      <c r="A54" s="46" t="str">
        <f>'Exit Capacity'!A54</f>
        <v>20_Andorra</v>
      </c>
      <c r="B54" s="4" t="str">
        <f>'Exit Capacity'!B54</f>
        <v>Salida Nacional / National exit</v>
      </c>
      <c r="C54" s="52">
        <f>'Exit Capacity'!C54</f>
        <v>5243.464148877365</v>
      </c>
      <c r="D54" s="53">
        <f>'Exit Capacity'!D54</f>
        <v>5170.9109504023645</v>
      </c>
      <c r="E54" s="53">
        <f>'Exit Capacity'!E54</f>
        <v>5127.3815137378369</v>
      </c>
      <c r="F54" s="53">
        <f>'Exit Capacity'!F54</f>
        <v>5077.9792197068818</v>
      </c>
      <c r="G54" s="53">
        <f>'Exit Capacity'!G54</f>
        <v>4958.6428352179328</v>
      </c>
      <c r="H54" s="53">
        <f>'Exit Capacity'!H54</f>
        <v>4740.5753367085154</v>
      </c>
      <c r="I54" s="65">
        <f>'Exit Capacity'!I54</f>
        <v>4235.3233347532323</v>
      </c>
    </row>
    <row r="55" spans="1:9" s="5" customFormat="1" ht="15" customHeight="1" x14ac:dyDescent="0.25">
      <c r="A55" s="46" t="str">
        <f>'Exit Capacity'!A55</f>
        <v>21.1_Azaila</v>
      </c>
      <c r="B55" s="4" t="str">
        <f>'Exit Capacity'!B55</f>
        <v>Salida Nacional / National exit</v>
      </c>
      <c r="C55" s="52">
        <f>'Exit Capacity'!C55</f>
        <v>257.51419760864064</v>
      </c>
      <c r="D55" s="53">
        <f>'Exit Capacity'!D55</f>
        <v>251.12265600764556</v>
      </c>
      <c r="E55" s="53">
        <f>'Exit Capacity'!E55</f>
        <v>247.20990127974409</v>
      </c>
      <c r="F55" s="53">
        <f>'Exit Capacity'!F55</f>
        <v>243.34606459142398</v>
      </c>
      <c r="G55" s="53">
        <f>'Exit Capacity'!G55</f>
        <v>234.89284559561472</v>
      </c>
      <c r="H55" s="53">
        <f>'Exit Capacity'!H55</f>
        <v>219.90483165315047</v>
      </c>
      <c r="I55" s="65">
        <f>'Exit Capacity'!I55</f>
        <v>186.2616356234594</v>
      </c>
    </row>
    <row r="56" spans="1:9" s="5" customFormat="1" ht="15" customHeight="1" x14ac:dyDescent="0.25">
      <c r="A56" s="46" t="str">
        <f>'Exit Capacity'!A56</f>
        <v>22_Epysa</v>
      </c>
      <c r="B56" s="4" t="str">
        <f>'Exit Capacity'!B56</f>
        <v>Salida Nacional / National exit</v>
      </c>
      <c r="C56" s="52">
        <f>'Exit Capacity'!C56</f>
        <v>1138.4586268193748</v>
      </c>
      <c r="D56" s="53">
        <f>'Exit Capacity'!D56</f>
        <v>1158.3631419972992</v>
      </c>
      <c r="E56" s="53">
        <f>'Exit Capacity'!E56</f>
        <v>1181.1405408128276</v>
      </c>
      <c r="F56" s="53">
        <f>'Exit Capacity'!F56</f>
        <v>1198.6284099394263</v>
      </c>
      <c r="G56" s="53">
        <f>'Exit Capacity'!G56</f>
        <v>1210.5155620858134</v>
      </c>
      <c r="H56" s="53">
        <f>'Exit Capacity'!H56</f>
        <v>1216.5889171401609</v>
      </c>
      <c r="I56" s="65">
        <f>'Exit Capacity'!I56</f>
        <v>1216.6993721108693</v>
      </c>
    </row>
    <row r="57" spans="1:9" s="5" customFormat="1" ht="15" customHeight="1" x14ac:dyDescent="0.25">
      <c r="A57" s="46" t="str">
        <f>'Exit Capacity'!A57</f>
        <v>23_Mediana Zaragoza</v>
      </c>
      <c r="B57" s="4" t="str">
        <f>'Exit Capacity'!B57</f>
        <v>Salida Nacional / National exit</v>
      </c>
      <c r="C57" s="52">
        <f>'Exit Capacity'!C57</f>
        <v>12153.482383889313</v>
      </c>
      <c r="D57" s="53">
        <f>'Exit Capacity'!D57</f>
        <v>12182.493949688998</v>
      </c>
      <c r="E57" s="53">
        <f>'Exit Capacity'!E57</f>
        <v>12218.607843657916</v>
      </c>
      <c r="F57" s="53">
        <f>'Exit Capacity'!F57</f>
        <v>12251.087866966791</v>
      </c>
      <c r="G57" s="53">
        <f>'Exit Capacity'!G57</f>
        <v>12279.685827958552</v>
      </c>
      <c r="H57" s="53">
        <f>'Exit Capacity'!H57</f>
        <v>12304.251013031326</v>
      </c>
      <c r="I57" s="65">
        <f>'Exit Capacity'!I57</f>
        <v>12324.651141970437</v>
      </c>
    </row>
    <row r="58" spans="1:9" s="5" customFormat="1" ht="15" customHeight="1" x14ac:dyDescent="0.25">
      <c r="A58" s="46" t="str">
        <f>'Exit Capacity'!A58</f>
        <v>23A_La Cartuja</v>
      </c>
      <c r="B58" s="4" t="str">
        <f>'Exit Capacity'!B58</f>
        <v>Salida Nacional / National exit</v>
      </c>
      <c r="C58" s="52">
        <f>'Exit Capacity'!C58</f>
        <v>302.53155103673896</v>
      </c>
      <c r="D58" s="53">
        <f>'Exit Capacity'!D58</f>
        <v>303.01546284600784</v>
      </c>
      <c r="E58" s="53">
        <f>'Exit Capacity'!E58</f>
        <v>303.3530127079822</v>
      </c>
      <c r="F58" s="53">
        <f>'Exit Capacity'!F58</f>
        <v>303.22291568983638</v>
      </c>
      <c r="G58" s="53">
        <f>'Exit Capacity'!G58</f>
        <v>302.49156948688255</v>
      </c>
      <c r="H58" s="53">
        <f>'Exit Capacity'!H58</f>
        <v>301.12403436738828</v>
      </c>
      <c r="I58" s="65">
        <f>'Exit Capacity'!I58</f>
        <v>299.02590490281563</v>
      </c>
    </row>
    <row r="59" spans="1:9" s="5" customFormat="1" ht="15" customHeight="1" x14ac:dyDescent="0.25">
      <c r="A59" s="46" t="str">
        <f>'Exit Capacity'!A59</f>
        <v>24_Santa Fe</v>
      </c>
      <c r="B59" s="4" t="str">
        <f>'Exit Capacity'!B59</f>
        <v>Salida Nacional / National exit</v>
      </c>
      <c r="C59" s="52">
        <f>'Exit Capacity'!C59</f>
        <v>132.48841950530067</v>
      </c>
      <c r="D59" s="53">
        <f>'Exit Capacity'!D59</f>
        <v>131.55981073789476</v>
      </c>
      <c r="E59" s="53">
        <f>'Exit Capacity'!E59</f>
        <v>130.2396841510014</v>
      </c>
      <c r="F59" s="53">
        <f>'Exit Capacity'!F59</f>
        <v>128.74386211381145</v>
      </c>
      <c r="G59" s="53">
        <f>'Exit Capacity'!G59</f>
        <v>126.98360165949451</v>
      </c>
      <c r="H59" s="53">
        <f>'Exit Capacity'!H59</f>
        <v>124.94729051240951</v>
      </c>
      <c r="I59" s="65">
        <f>'Exit Capacity'!I59</f>
        <v>122.55538155223097</v>
      </c>
    </row>
    <row r="60" spans="1:9" s="5" customFormat="1" ht="15" customHeight="1" x14ac:dyDescent="0.25">
      <c r="A60" s="46" t="str">
        <f>'Exit Capacity'!A60</f>
        <v>24A_Zaragoza I+D</v>
      </c>
      <c r="B60" s="4" t="str">
        <f>'Exit Capacity'!B60</f>
        <v>Salida Nacional / National exit</v>
      </c>
      <c r="C60" s="52">
        <f>'Exit Capacity'!C60</f>
        <v>1196.6357595342397</v>
      </c>
      <c r="D60" s="53">
        <f>'Exit Capacity'!D60</f>
        <v>1201.1959900796869</v>
      </c>
      <c r="E60" s="53">
        <f>'Exit Capacity'!E60</f>
        <v>1205.1161446102833</v>
      </c>
      <c r="F60" s="53">
        <f>'Exit Capacity'!F60</f>
        <v>1205.6943339778395</v>
      </c>
      <c r="G60" s="53">
        <f>'Exit Capacity'!G60</f>
        <v>1202.338617934814</v>
      </c>
      <c r="H60" s="53">
        <f>'Exit Capacity'!H60</f>
        <v>1194.891506843665</v>
      </c>
      <c r="I60" s="65">
        <f>'Exit Capacity'!I60</f>
        <v>1182.882687336165</v>
      </c>
    </row>
    <row r="61" spans="1:9" s="5" customFormat="1" ht="15" customHeight="1" x14ac:dyDescent="0.25">
      <c r="A61" s="46" t="str">
        <f>'Exit Capacity'!A61</f>
        <v>25A_Barboles</v>
      </c>
      <c r="B61" s="4" t="str">
        <f>'Exit Capacity'!B61</f>
        <v>Salida Nacional / National exit</v>
      </c>
      <c r="C61" s="52">
        <f>'Exit Capacity'!C61</f>
        <v>0</v>
      </c>
      <c r="D61" s="53">
        <f>'Exit Capacity'!D61</f>
        <v>0</v>
      </c>
      <c r="E61" s="53">
        <f>'Exit Capacity'!E61</f>
        <v>0</v>
      </c>
      <c r="F61" s="53">
        <f>'Exit Capacity'!F61</f>
        <v>0</v>
      </c>
      <c r="G61" s="53">
        <f>'Exit Capacity'!G61</f>
        <v>0</v>
      </c>
      <c r="H61" s="53">
        <f>'Exit Capacity'!H61</f>
        <v>0</v>
      </c>
      <c r="I61" s="65">
        <f>'Exit Capacity'!I61</f>
        <v>0</v>
      </c>
    </row>
    <row r="62" spans="1:9" s="5" customFormat="1" ht="15" customHeight="1" x14ac:dyDescent="0.25">
      <c r="A62" s="46" t="str">
        <f>'Exit Capacity'!A62</f>
        <v>25X_General Motors</v>
      </c>
      <c r="B62" s="4" t="str">
        <f>'Exit Capacity'!B62</f>
        <v>Salida Nacional / National exit</v>
      </c>
      <c r="C62" s="52">
        <f>'Exit Capacity'!C62</f>
        <v>2206.8850602486077</v>
      </c>
      <c r="D62" s="53">
        <f>'Exit Capacity'!D62</f>
        <v>2214.3747706676877</v>
      </c>
      <c r="E62" s="53">
        <f>'Exit Capacity'!E62</f>
        <v>2224.394569235772</v>
      </c>
      <c r="F62" s="53">
        <f>'Exit Capacity'!F62</f>
        <v>2235.1736439818542</v>
      </c>
      <c r="G62" s="53">
        <f>'Exit Capacity'!G62</f>
        <v>2246.2430454650284</v>
      </c>
      <c r="H62" s="53">
        <f>'Exit Capacity'!H62</f>
        <v>2257.3672616219342</v>
      </c>
      <c r="I62" s="65">
        <f>'Exit Capacity'!I62</f>
        <v>2268.5465638642718</v>
      </c>
    </row>
    <row r="63" spans="1:9" s="5" customFormat="1" ht="15" customHeight="1" x14ac:dyDescent="0.25">
      <c r="A63" s="46" t="str">
        <f>'Exit Capacity'!A63</f>
        <v>26A_Magallon</v>
      </c>
      <c r="B63" s="4" t="str">
        <f>'Exit Capacity'!B63</f>
        <v>Salida Nacional / National exit</v>
      </c>
      <c r="C63" s="52">
        <f>'Exit Capacity'!C63</f>
        <v>1351.8370340886477</v>
      </c>
      <c r="D63" s="53">
        <f>'Exit Capacity'!D63</f>
        <v>1367.4847548033449</v>
      </c>
      <c r="E63" s="53">
        <f>'Exit Capacity'!E63</f>
        <v>1384.757163640905</v>
      </c>
      <c r="F63" s="53">
        <f>'Exit Capacity'!F63</f>
        <v>1396.8313749123211</v>
      </c>
      <c r="G63" s="53">
        <f>'Exit Capacity'!G63</f>
        <v>1403.2085794914542</v>
      </c>
      <c r="H63" s="53">
        <f>'Exit Capacity'!H63</f>
        <v>1403.6682145177085</v>
      </c>
      <c r="I63" s="65">
        <f>'Exit Capacity'!I63</f>
        <v>1397.8801398653036</v>
      </c>
    </row>
    <row r="64" spans="1:9" s="5" customFormat="1" ht="15" customHeight="1" x14ac:dyDescent="0.25">
      <c r="A64" s="46" t="str">
        <f>'Exit Capacity'!A64</f>
        <v>27X_Ribaforada</v>
      </c>
      <c r="B64" s="4" t="str">
        <f>'Exit Capacity'!B64</f>
        <v>Salida Nacional / National exit</v>
      </c>
      <c r="C64" s="52">
        <f>'Exit Capacity'!C64</f>
        <v>1196.5196784994266</v>
      </c>
      <c r="D64" s="53">
        <f>'Exit Capacity'!D64</f>
        <v>1209.1173252853287</v>
      </c>
      <c r="E64" s="53">
        <f>'Exit Capacity'!E64</f>
        <v>1222.872887105262</v>
      </c>
      <c r="F64" s="53">
        <f>'Exit Capacity'!F64</f>
        <v>1232.1972392189627</v>
      </c>
      <c r="G64" s="53">
        <f>'Exit Capacity'!G64</f>
        <v>1236.6286116277124</v>
      </c>
      <c r="H64" s="53">
        <f>'Exit Capacity'!H64</f>
        <v>1235.9768708263009</v>
      </c>
      <c r="I64" s="65">
        <f>'Exit Capacity'!I64</f>
        <v>1229.925806418566</v>
      </c>
    </row>
    <row r="65" spans="1:9" s="5" customFormat="1" ht="15" customHeight="1" x14ac:dyDescent="0.25">
      <c r="A65" s="46" t="str">
        <f>'Exit Capacity'!A65</f>
        <v>28_Tudela</v>
      </c>
      <c r="B65" s="4" t="str">
        <f>'Exit Capacity'!B65</f>
        <v>Salida Nacional / National exit</v>
      </c>
      <c r="C65" s="52">
        <f>'Exit Capacity'!C65</f>
        <v>2262.5507981743067</v>
      </c>
      <c r="D65" s="53">
        <f>'Exit Capacity'!D65</f>
        <v>2286.5296245284603</v>
      </c>
      <c r="E65" s="53">
        <f>'Exit Capacity'!E65</f>
        <v>2312.7332081855275</v>
      </c>
      <c r="F65" s="53">
        <f>'Exit Capacity'!F65</f>
        <v>2330.5362906837036</v>
      </c>
      <c r="G65" s="53">
        <f>'Exit Capacity'!G65</f>
        <v>2339.0682389370309</v>
      </c>
      <c r="H65" s="53">
        <f>'Exit Capacity'!H65</f>
        <v>2337.9688817721594</v>
      </c>
      <c r="I65" s="65">
        <f>'Exit Capacity'!I65</f>
        <v>2326.6432999133394</v>
      </c>
    </row>
    <row r="66" spans="1:9" s="5" customFormat="1" ht="15" customHeight="1" x14ac:dyDescent="0.25">
      <c r="A66" s="46" t="str">
        <f>'Exit Capacity'!A66</f>
        <v>28A_Tudela Norte</v>
      </c>
      <c r="B66" s="4" t="str">
        <f>'Exit Capacity'!B66</f>
        <v>Salida Nacional / National exit</v>
      </c>
      <c r="C66" s="52">
        <f>'Exit Capacity'!C66</f>
        <v>22560.878687369757</v>
      </c>
      <c r="D66" s="53">
        <f>'Exit Capacity'!D66</f>
        <v>22082.415010408102</v>
      </c>
      <c r="E66" s="53">
        <f>'Exit Capacity'!E66</f>
        <v>21559.958665950424</v>
      </c>
      <c r="F66" s="53">
        <f>'Exit Capacity'!F66</f>
        <v>20806.537105234616</v>
      </c>
      <c r="G66" s="53">
        <f>'Exit Capacity'!G66</f>
        <v>19285.871388187184</v>
      </c>
      <c r="H66" s="53">
        <f>'Exit Capacity'!H66</f>
        <v>16678.670028612254</v>
      </c>
      <c r="I66" s="65">
        <f>'Exit Capacity'!I66</f>
        <v>10490.757311439151</v>
      </c>
    </row>
    <row r="67" spans="1:9" s="5" customFormat="1" ht="15" customHeight="1" x14ac:dyDescent="0.25">
      <c r="A67" s="46" t="str">
        <f>'Exit Capacity'!A67</f>
        <v>29_Alfaro</v>
      </c>
      <c r="B67" s="4" t="str">
        <f>'Exit Capacity'!B67</f>
        <v>Salida Nacional / National exit</v>
      </c>
      <c r="C67" s="52">
        <f>'Exit Capacity'!C67</f>
        <v>621.96038595252753</v>
      </c>
      <c r="D67" s="53">
        <f>'Exit Capacity'!D67</f>
        <v>619.84539864002033</v>
      </c>
      <c r="E67" s="53">
        <f>'Exit Capacity'!E67</f>
        <v>616.39446564183186</v>
      </c>
      <c r="F67" s="53">
        <f>'Exit Capacity'!F67</f>
        <v>611.81451092978148</v>
      </c>
      <c r="G67" s="53">
        <f>'Exit Capacity'!G67</f>
        <v>605.72526494296289</v>
      </c>
      <c r="H67" s="53">
        <f>'Exit Capacity'!H67</f>
        <v>598.06309537671495</v>
      </c>
      <c r="I67" s="65">
        <f>'Exit Capacity'!I67</f>
        <v>588.49758788034865</v>
      </c>
    </row>
    <row r="68" spans="1:9" s="5" customFormat="1" ht="15" customHeight="1" x14ac:dyDescent="0.25">
      <c r="A68" s="46" t="str">
        <f>'Exit Capacity'!A68</f>
        <v>30_Rioja Baja</v>
      </c>
      <c r="B68" s="4" t="str">
        <f>'Exit Capacity'!B68</f>
        <v>Salida Nacional / National exit</v>
      </c>
      <c r="C68" s="52">
        <f>'Exit Capacity'!C68</f>
        <v>976.7057223500135</v>
      </c>
      <c r="D68" s="53">
        <f>'Exit Capacity'!D68</f>
        <v>985.00968491595972</v>
      </c>
      <c r="E68" s="53">
        <f>'Exit Capacity'!E68</f>
        <v>993.81609307652764</v>
      </c>
      <c r="F68" s="53">
        <f>'Exit Capacity'!F68</f>
        <v>999.27366487087511</v>
      </c>
      <c r="G68" s="53">
        <f>'Exit Capacity'!G68</f>
        <v>1000.9734217463379</v>
      </c>
      <c r="H68" s="53">
        <f>'Exit Capacity'!H68</f>
        <v>998.76820228682732</v>
      </c>
      <c r="I68" s="65">
        <f>'Exit Capacity'!I68</f>
        <v>992.36195018690182</v>
      </c>
    </row>
    <row r="69" spans="1:9" s="5" customFormat="1" ht="15" customHeight="1" x14ac:dyDescent="0.25">
      <c r="A69" s="46" t="str">
        <f>'Exit Capacity'!A69</f>
        <v>32_Sequero</v>
      </c>
      <c r="B69" s="4" t="str">
        <f>'Exit Capacity'!B69</f>
        <v>Salida Nacional / National exit</v>
      </c>
      <c r="C69" s="52">
        <f>'Exit Capacity'!C69</f>
        <v>0</v>
      </c>
      <c r="D69" s="53">
        <f>'Exit Capacity'!D69</f>
        <v>0</v>
      </c>
      <c r="E69" s="53">
        <f>'Exit Capacity'!E69</f>
        <v>0</v>
      </c>
      <c r="F69" s="53">
        <f>'Exit Capacity'!F69</f>
        <v>0</v>
      </c>
      <c r="G69" s="53">
        <f>'Exit Capacity'!G69</f>
        <v>0</v>
      </c>
      <c r="H69" s="53">
        <f>'Exit Capacity'!H69</f>
        <v>0</v>
      </c>
      <c r="I69" s="65">
        <f>'Exit Capacity'!I69</f>
        <v>0</v>
      </c>
    </row>
    <row r="70" spans="1:9" s="5" customFormat="1" ht="15" customHeight="1" x14ac:dyDescent="0.25">
      <c r="A70" s="46" t="str">
        <f>'Exit Capacity'!A70</f>
        <v>33_Logroño</v>
      </c>
      <c r="B70" s="4" t="str">
        <f>'Exit Capacity'!B70</f>
        <v>Salida Nacional / National exit</v>
      </c>
      <c r="C70" s="52">
        <f>'Exit Capacity'!C70</f>
        <v>29488.842573816735</v>
      </c>
      <c r="D70" s="53">
        <f>'Exit Capacity'!D70</f>
        <v>28925.127650811377</v>
      </c>
      <c r="E70" s="53">
        <f>'Exit Capacity'!E70</f>
        <v>28299.948869125539</v>
      </c>
      <c r="F70" s="53">
        <f>'Exit Capacity'!F70</f>
        <v>27410.541043048594</v>
      </c>
      <c r="G70" s="53">
        <f>'Exit Capacity'!G70</f>
        <v>25654.076386762528</v>
      </c>
      <c r="H70" s="53">
        <f>'Exit Capacity'!H70</f>
        <v>22672.944013910586</v>
      </c>
      <c r="I70" s="65">
        <f>'Exit Capacity'!I70</f>
        <v>15674.060289709761</v>
      </c>
    </row>
    <row r="71" spans="1:9" s="5" customFormat="1" ht="15" customHeight="1" x14ac:dyDescent="0.25">
      <c r="A71" s="46" t="str">
        <f>'Exit Capacity'!A71</f>
        <v>33X_Navarrete</v>
      </c>
      <c r="B71" s="4" t="str">
        <f>'Exit Capacity'!B71</f>
        <v>Salida Nacional / National exit</v>
      </c>
      <c r="C71" s="52">
        <f>'Exit Capacity'!C71</f>
        <v>152.63450997042602</v>
      </c>
      <c r="D71" s="53">
        <f>'Exit Capacity'!D71</f>
        <v>151.8454033281493</v>
      </c>
      <c r="E71" s="53">
        <f>'Exit Capacity'!E71</f>
        <v>150.6680339297796</v>
      </c>
      <c r="F71" s="53">
        <f>'Exit Capacity'!F71</f>
        <v>149.25020201421006</v>
      </c>
      <c r="G71" s="53">
        <f>'Exit Capacity'!G71</f>
        <v>147.4942143480433</v>
      </c>
      <c r="H71" s="53">
        <f>'Exit Capacity'!H71</f>
        <v>145.38555234816232</v>
      </c>
      <c r="I71" s="65">
        <f>'Exit Capacity'!I71</f>
        <v>142.83795315443513</v>
      </c>
    </row>
    <row r="72" spans="1:9" s="5" customFormat="1" ht="15" customHeight="1" x14ac:dyDescent="0.25">
      <c r="A72" s="46" t="str">
        <f>'Exit Capacity'!A72</f>
        <v>34_Cenicero</v>
      </c>
      <c r="B72" s="4" t="str">
        <f>'Exit Capacity'!B72</f>
        <v>Salida Nacional / National exit</v>
      </c>
      <c r="C72" s="52">
        <f>'Exit Capacity'!C72</f>
        <v>951.0530251940952</v>
      </c>
      <c r="D72" s="53">
        <f>'Exit Capacity'!D72</f>
        <v>954.69185159015433</v>
      </c>
      <c r="E72" s="53">
        <f>'Exit Capacity'!E72</f>
        <v>957.892189755083</v>
      </c>
      <c r="F72" s="53">
        <f>'Exit Capacity'!F72</f>
        <v>958.55073568133878</v>
      </c>
      <c r="G72" s="53">
        <f>'Exit Capacity'!G72</f>
        <v>956.20817218210368</v>
      </c>
      <c r="H72" s="53">
        <f>'Exit Capacity'!H72</f>
        <v>950.74014768665961</v>
      </c>
      <c r="I72" s="65">
        <f>'Exit Capacity'!I72</f>
        <v>941.78828973557654</v>
      </c>
    </row>
    <row r="73" spans="1:9" s="5" customFormat="1" ht="15" customHeight="1" x14ac:dyDescent="0.25">
      <c r="A73" s="46" t="str">
        <f>'Exit Capacity'!A73</f>
        <v>35_Haro</v>
      </c>
      <c r="B73" s="4" t="str">
        <f>'Exit Capacity'!B73</f>
        <v>Salida Nacional / National exit</v>
      </c>
      <c r="C73" s="52">
        <f>'Exit Capacity'!C73</f>
        <v>428.45679503863204</v>
      </c>
      <c r="D73" s="53">
        <f>'Exit Capacity'!D73</f>
        <v>425.45374965690655</v>
      </c>
      <c r="E73" s="53">
        <f>'Exit Capacity'!E73</f>
        <v>421.1845674251494</v>
      </c>
      <c r="F73" s="53">
        <f>'Exit Capacity'!F73</f>
        <v>416.34720036774468</v>
      </c>
      <c r="G73" s="53">
        <f>'Exit Capacity'!G73</f>
        <v>410.65466093293236</v>
      </c>
      <c r="H73" s="53">
        <f>'Exit Capacity'!H73</f>
        <v>404.06939596381875</v>
      </c>
      <c r="I73" s="65">
        <f>'Exit Capacity'!I73</f>
        <v>396.33415652984479</v>
      </c>
    </row>
    <row r="74" spans="1:9" s="5" customFormat="1" ht="15" customHeight="1" x14ac:dyDescent="0.25">
      <c r="A74" s="46" t="str">
        <f>'Exit Capacity'!A74</f>
        <v>35X_Genfibre</v>
      </c>
      <c r="B74" s="4" t="str">
        <f>'Exit Capacity'!B74</f>
        <v>Salida Nacional / National exit</v>
      </c>
      <c r="C74" s="52">
        <f>'Exit Capacity'!C74</f>
        <v>3200.727690324768</v>
      </c>
      <c r="D74" s="53">
        <f>'Exit Capacity'!D74</f>
        <v>3205.1826621412429</v>
      </c>
      <c r="E74" s="53">
        <f>'Exit Capacity'!E74</f>
        <v>3211.1315345068424</v>
      </c>
      <c r="F74" s="53">
        <f>'Exit Capacity'!F74</f>
        <v>3217.0923046171729</v>
      </c>
      <c r="G74" s="53">
        <f>'Exit Capacity'!G74</f>
        <v>3223.0649962677248</v>
      </c>
      <c r="H74" s="53">
        <f>'Exit Capacity'!H74</f>
        <v>3229.0496333015772</v>
      </c>
      <c r="I74" s="65">
        <f>'Exit Capacity'!I74</f>
        <v>3235.0462396094977</v>
      </c>
    </row>
    <row r="75" spans="1:9" s="5" customFormat="1" ht="15" customHeight="1" x14ac:dyDescent="0.25">
      <c r="A75" s="46" t="str">
        <f>'Exit Capacity'!A75</f>
        <v>36_Miranda</v>
      </c>
      <c r="B75" s="4" t="str">
        <f>'Exit Capacity'!B75</f>
        <v>Salida Nacional / National exit</v>
      </c>
      <c r="C75" s="52">
        <f>'Exit Capacity'!C75</f>
        <v>3111.0623056378718</v>
      </c>
      <c r="D75" s="53">
        <f>'Exit Capacity'!D75</f>
        <v>3149.0501378214235</v>
      </c>
      <c r="E75" s="53">
        <f>'Exit Capacity'!E75</f>
        <v>3191.2191384684666</v>
      </c>
      <c r="F75" s="53">
        <f>'Exit Capacity'!F75</f>
        <v>3221.1572548083122</v>
      </c>
      <c r="G75" s="53">
        <f>'Exit Capacity'!G75</f>
        <v>3237.7485475780272</v>
      </c>
      <c r="H75" s="53">
        <f>'Exit Capacity'!H75</f>
        <v>3240.477390353406</v>
      </c>
      <c r="I75" s="65">
        <f>'Exit Capacity'!I75</f>
        <v>3228.6219006429369</v>
      </c>
    </row>
    <row r="76" spans="1:9" s="5" customFormat="1" ht="15" customHeight="1" x14ac:dyDescent="0.25">
      <c r="A76" s="46" t="str">
        <f>'Exit Capacity'!A76</f>
        <v>38_Vitoria</v>
      </c>
      <c r="B76" s="4" t="str">
        <f>'Exit Capacity'!B76</f>
        <v>Salida Nacional / National exit</v>
      </c>
      <c r="C76" s="52">
        <f>'Exit Capacity'!C76</f>
        <v>12172.847764646071</v>
      </c>
      <c r="D76" s="53">
        <f>'Exit Capacity'!D76</f>
        <v>12231.253002135778</v>
      </c>
      <c r="E76" s="53">
        <f>'Exit Capacity'!E76</f>
        <v>12285.834803821874</v>
      </c>
      <c r="F76" s="53">
        <f>'Exit Capacity'!F76</f>
        <v>12304.79144068194</v>
      </c>
      <c r="G76" s="53">
        <f>'Exit Capacity'!G76</f>
        <v>12282.295875041294</v>
      </c>
      <c r="H76" s="53">
        <f>'Exit Capacity'!H76</f>
        <v>12216.697211197867</v>
      </c>
      <c r="I76" s="65">
        <f>'Exit Capacity'!I76</f>
        <v>12103.441463419644</v>
      </c>
    </row>
    <row r="77" spans="1:9" s="5" customFormat="1" ht="15" customHeight="1" x14ac:dyDescent="0.25">
      <c r="A77" s="46" t="str">
        <f>'Exit Capacity'!A77</f>
        <v>38X.02_Parque Tecnologico</v>
      </c>
      <c r="B77" s="4" t="str">
        <f>'Exit Capacity'!B77</f>
        <v>Salida Nacional / National exit</v>
      </c>
      <c r="C77" s="52">
        <f>'Exit Capacity'!C77</f>
        <v>197.33540344638175</v>
      </c>
      <c r="D77" s="53">
        <f>'Exit Capacity'!D77</f>
        <v>198.28221731658283</v>
      </c>
      <c r="E77" s="53">
        <f>'Exit Capacity'!E77</f>
        <v>199.16704903918423</v>
      </c>
      <c r="F77" s="53">
        <f>'Exit Capacity'!F77</f>
        <v>199.47435721021321</v>
      </c>
      <c r="G77" s="53">
        <f>'Exit Capacity'!G77</f>
        <v>199.10967906691599</v>
      </c>
      <c r="H77" s="53">
        <f>'Exit Capacity'!H77</f>
        <v>198.04625175349116</v>
      </c>
      <c r="I77" s="65">
        <f>'Exit Capacity'!I77</f>
        <v>196.21025009532974</v>
      </c>
    </row>
    <row r="78" spans="1:9" s="5" customFormat="1" ht="15" customHeight="1" x14ac:dyDescent="0.25">
      <c r="A78" s="46" t="str">
        <f>'Exit Capacity'!A78</f>
        <v>39.01_Legutiano</v>
      </c>
      <c r="B78" s="4" t="str">
        <f>'Exit Capacity'!B78</f>
        <v>Salida Nacional / National exit</v>
      </c>
      <c r="C78" s="52">
        <f>'Exit Capacity'!C78</f>
        <v>841.35262349829918</v>
      </c>
      <c r="D78" s="53">
        <f>'Exit Capacity'!D78</f>
        <v>847.89884247538589</v>
      </c>
      <c r="E78" s="53">
        <f>'Exit Capacity'!E78</f>
        <v>854.7421088739635</v>
      </c>
      <c r="F78" s="53">
        <f>'Exit Capacity'!F78</f>
        <v>858.78290242150638</v>
      </c>
      <c r="G78" s="53">
        <f>'Exit Capacity'!G78</f>
        <v>859.65909599641384</v>
      </c>
      <c r="H78" s="53">
        <f>'Exit Capacity'!H78</f>
        <v>857.24638821499275</v>
      </c>
      <c r="I78" s="65">
        <f>'Exit Capacity'!I78</f>
        <v>851.27811715248652</v>
      </c>
    </row>
    <row r="79" spans="1:9" s="5" customFormat="1" ht="15" customHeight="1" x14ac:dyDescent="0.25">
      <c r="A79" s="46" t="str">
        <f>'Exit Capacity'!A79</f>
        <v>4_Papiol</v>
      </c>
      <c r="B79" s="4" t="str">
        <f>'Exit Capacity'!B79</f>
        <v>Salida Nacional / National exit</v>
      </c>
      <c r="C79" s="52">
        <f>'Exit Capacity'!C79</f>
        <v>36985.664824723601</v>
      </c>
      <c r="D79" s="53">
        <f>'Exit Capacity'!D79</f>
        <v>37087.24200935624</v>
      </c>
      <c r="E79" s="53">
        <f>'Exit Capacity'!E79</f>
        <v>37170.280271211581</v>
      </c>
      <c r="F79" s="53">
        <f>'Exit Capacity'!F79</f>
        <v>37172.8078499076</v>
      </c>
      <c r="G79" s="53">
        <f>'Exit Capacity'!G79</f>
        <v>37077.528130893843</v>
      </c>
      <c r="H79" s="53">
        <f>'Exit Capacity'!H79</f>
        <v>36879.864778606141</v>
      </c>
      <c r="I79" s="65">
        <f>'Exit Capacity'!I79</f>
        <v>36566.798718405458</v>
      </c>
    </row>
    <row r="80" spans="1:9" s="5" customFormat="1" ht="15" customHeight="1" x14ac:dyDescent="0.25">
      <c r="A80" s="46" t="str">
        <f>'Exit Capacity'!A80</f>
        <v>40_Mondragon</v>
      </c>
      <c r="B80" s="4" t="str">
        <f>'Exit Capacity'!B80</f>
        <v>Salida Nacional / National exit</v>
      </c>
      <c r="C80" s="52">
        <f>'Exit Capacity'!C80</f>
        <v>3289.3734436997474</v>
      </c>
      <c r="D80" s="53">
        <f>'Exit Capacity'!D80</f>
        <v>3332.2520273242176</v>
      </c>
      <c r="E80" s="53">
        <f>'Exit Capacity'!E80</f>
        <v>3380.1583801969923</v>
      </c>
      <c r="F80" s="53">
        <f>'Exit Capacity'!F80</f>
        <v>3414.7650097108954</v>
      </c>
      <c r="G80" s="53">
        <f>'Exit Capacity'!G80</f>
        <v>3434.9359406447775</v>
      </c>
      <c r="H80" s="53">
        <f>'Exit Capacity'!H80</f>
        <v>3440.1149680639937</v>
      </c>
      <c r="I80" s="65">
        <f>'Exit Capacity'!I80</f>
        <v>3429.5908423030505</v>
      </c>
    </row>
    <row r="81" spans="1:9" s="5" customFormat="1" ht="15" customHeight="1" x14ac:dyDescent="0.25">
      <c r="A81" s="46" t="str">
        <f>'Exit Capacity'!A81</f>
        <v>41.01_ERM_Legazpia</v>
      </c>
      <c r="B81" s="4" t="str">
        <f>'Exit Capacity'!B81</f>
        <v>Salida Nacional / National exit</v>
      </c>
      <c r="C81" s="52">
        <f>'Exit Capacity'!C81</f>
        <v>23768.403238517614</v>
      </c>
      <c r="D81" s="53">
        <f>'Exit Capacity'!D81</f>
        <v>23939.071120301465</v>
      </c>
      <c r="E81" s="53">
        <f>'Exit Capacity'!E81</f>
        <v>24114.939985018733</v>
      </c>
      <c r="F81" s="53">
        <f>'Exit Capacity'!F81</f>
        <v>24213.571944294148</v>
      </c>
      <c r="G81" s="53">
        <f>'Exit Capacity'!G81</f>
        <v>24224.505921201962</v>
      </c>
      <c r="H81" s="53">
        <f>'Exit Capacity'!H81</f>
        <v>24144.288331526364</v>
      </c>
      <c r="I81" s="65">
        <f>'Exit Capacity'!I81</f>
        <v>23965.112519019422</v>
      </c>
    </row>
    <row r="82" spans="1:9" s="5" customFormat="1" ht="15" customHeight="1" x14ac:dyDescent="0.25">
      <c r="A82" s="46" t="str">
        <f>'Exit Capacity'!A82</f>
        <v>41.03_ERM_Zaldibia</v>
      </c>
      <c r="B82" s="4" t="str">
        <f>'Exit Capacity'!B82</f>
        <v>Salida Nacional / National exit</v>
      </c>
      <c r="C82" s="52">
        <f>'Exit Capacity'!C82</f>
        <v>1373.3222615751308</v>
      </c>
      <c r="D82" s="53">
        <f>'Exit Capacity'!D82</f>
        <v>1397.9372011431085</v>
      </c>
      <c r="E82" s="53">
        <f>'Exit Capacity'!E82</f>
        <v>1426.1528325415757</v>
      </c>
      <c r="F82" s="53">
        <f>'Exit Capacity'!F82</f>
        <v>1447.9058134999741</v>
      </c>
      <c r="G82" s="53">
        <f>'Exit Capacity'!G82</f>
        <v>1462.8305382391113</v>
      </c>
      <c r="H82" s="53">
        <f>'Exit Capacity'!H82</f>
        <v>1470.667513613203</v>
      </c>
      <c r="I82" s="65">
        <f>'Exit Capacity'!I82</f>
        <v>1471.2484557621365</v>
      </c>
    </row>
    <row r="83" spans="1:9" s="5" customFormat="1" ht="15" customHeight="1" x14ac:dyDescent="0.25">
      <c r="A83" s="46" t="str">
        <f>'Exit Capacity'!A83</f>
        <v>41.03X01_ERM_Legorreta</v>
      </c>
      <c r="B83" s="4" t="str">
        <f>'Exit Capacity'!B83</f>
        <v>Salida Nacional / National exit</v>
      </c>
      <c r="C83" s="52">
        <f>'Exit Capacity'!C83</f>
        <v>60.252240305680317</v>
      </c>
      <c r="D83" s="53">
        <f>'Exit Capacity'!D83</f>
        <v>61.354481207619834</v>
      </c>
      <c r="E83" s="53">
        <f>'Exit Capacity'!E83</f>
        <v>62.619684888355856</v>
      </c>
      <c r="F83" s="53">
        <f>'Exit Capacity'!F83</f>
        <v>63.598327453438081</v>
      </c>
      <c r="G83" s="53">
        <f>'Exit Capacity'!G83</f>
        <v>64.274729555079546</v>
      </c>
      <c r="H83" s="53">
        <f>'Exit Capacity'!H83</f>
        <v>64.637415747778832</v>
      </c>
      <c r="I83" s="65">
        <f>'Exit Capacity'!I83</f>
        <v>64.679430290739234</v>
      </c>
    </row>
    <row r="84" spans="1:9" s="5" customFormat="1" ht="15" customHeight="1" x14ac:dyDescent="0.25">
      <c r="A84" s="46" t="str">
        <f>'Exit Capacity'!A84</f>
        <v>41.04_ERM_Altzo</v>
      </c>
      <c r="B84" s="4" t="str">
        <f>'Exit Capacity'!B84</f>
        <v>Salida Nacional / National exit</v>
      </c>
      <c r="C84" s="52">
        <f>'Exit Capacity'!C84</f>
        <v>292.5240700150967</v>
      </c>
      <c r="D84" s="53">
        <f>'Exit Capacity'!D84</f>
        <v>297.79284000951867</v>
      </c>
      <c r="E84" s="53">
        <f>'Exit Capacity'!E84</f>
        <v>303.83431674222516</v>
      </c>
      <c r="F84" s="53">
        <f>'Exit Capacity'!F84</f>
        <v>308.49573863497756</v>
      </c>
      <c r="G84" s="53">
        <f>'Exit Capacity'!G84</f>
        <v>311.69964552142437</v>
      </c>
      <c r="H84" s="53">
        <f>'Exit Capacity'!H84</f>
        <v>313.39065983466583</v>
      </c>
      <c r="I84" s="65">
        <f>'Exit Capacity'!I84</f>
        <v>313.53342837873709</v>
      </c>
    </row>
    <row r="85" spans="1:9" s="5" customFormat="1" ht="15" customHeight="1" x14ac:dyDescent="0.25">
      <c r="A85" s="46" t="str">
        <f>'Exit Capacity'!A85</f>
        <v>41.05_ERM_Belanuntza_Tolosa</v>
      </c>
      <c r="B85" s="4" t="str">
        <f>'Exit Capacity'!B85</f>
        <v>Salida Nacional / National exit</v>
      </c>
      <c r="C85" s="52">
        <f>'Exit Capacity'!C85</f>
        <v>745.5243644523357</v>
      </c>
      <c r="D85" s="53">
        <f>'Exit Capacity'!D85</f>
        <v>747.23401002191804</v>
      </c>
      <c r="E85" s="53">
        <f>'Exit Capacity'!E85</f>
        <v>748.29179052636664</v>
      </c>
      <c r="F85" s="53">
        <f>'Exit Capacity'!F85</f>
        <v>747.420844062264</v>
      </c>
      <c r="G85" s="53">
        <f>'Exit Capacity'!G85</f>
        <v>744.23406638790675</v>
      </c>
      <c r="H85" s="53">
        <f>'Exit Capacity'!H85</f>
        <v>738.63793607898515</v>
      </c>
      <c r="I85" s="65">
        <f>'Exit Capacity'!I85</f>
        <v>730.31775393243379</v>
      </c>
    </row>
    <row r="86" spans="1:9" s="5" customFormat="1" ht="15" customHeight="1" x14ac:dyDescent="0.25">
      <c r="A86" s="46" t="str">
        <f>'Exit Capacity'!A86</f>
        <v>41.06_ERM_Billabona</v>
      </c>
      <c r="B86" s="4" t="str">
        <f>'Exit Capacity'!B86</f>
        <v>Salida Nacional / National exit</v>
      </c>
      <c r="C86" s="52">
        <f>'Exit Capacity'!C86</f>
        <v>732.19654875995911</v>
      </c>
      <c r="D86" s="53">
        <f>'Exit Capacity'!D86</f>
        <v>745.59118736937353</v>
      </c>
      <c r="E86" s="53">
        <f>'Exit Capacity'!E86</f>
        <v>760.96618029600131</v>
      </c>
      <c r="F86" s="53">
        <f>'Exit Capacity'!F86</f>
        <v>772.858828685297</v>
      </c>
      <c r="G86" s="53">
        <f>'Exit Capacity'!G86</f>
        <v>781.07859415597886</v>
      </c>
      <c r="H86" s="53">
        <f>'Exit Capacity'!H86</f>
        <v>785.48602493747421</v>
      </c>
      <c r="I86" s="65">
        <f>'Exit Capacity'!I86</f>
        <v>785.99659356027166</v>
      </c>
    </row>
    <row r="87" spans="1:9" s="5" customFormat="1" ht="15" customHeight="1" x14ac:dyDescent="0.25">
      <c r="A87" s="46" t="str">
        <f>'Exit Capacity'!A87</f>
        <v>41.07X_Hernani_Osiñaga</v>
      </c>
      <c r="B87" s="4" t="str">
        <f>'Exit Capacity'!B87</f>
        <v>Salida Nacional / National exit</v>
      </c>
      <c r="C87" s="52">
        <f>'Exit Capacity'!C87</f>
        <v>3779.6539780933035</v>
      </c>
      <c r="D87" s="53">
        <f>'Exit Capacity'!D87</f>
        <v>3848.7981159493711</v>
      </c>
      <c r="E87" s="53">
        <f>'Exit Capacity'!E87</f>
        <v>3928.1649926120695</v>
      </c>
      <c r="F87" s="53">
        <f>'Exit Capacity'!F87</f>
        <v>3989.5557433207323</v>
      </c>
      <c r="G87" s="53">
        <f>'Exit Capacity'!G87</f>
        <v>4031.9867945362471</v>
      </c>
      <c r="H87" s="53">
        <f>'Exit Capacity'!H87</f>
        <v>4054.7382856688705</v>
      </c>
      <c r="I87" s="65">
        <f>'Exit Capacity'!I87</f>
        <v>4057.3738795261679</v>
      </c>
    </row>
    <row r="88" spans="1:9" s="5" customFormat="1" ht="15" customHeight="1" x14ac:dyDescent="0.25">
      <c r="A88" s="46" t="str">
        <f>'Exit Capacity'!A88</f>
        <v>41.10_ERM_Irun</v>
      </c>
      <c r="B88" s="4" t="str">
        <f>'Exit Capacity'!B88</f>
        <v>Salida Nacional / National exit</v>
      </c>
      <c r="C88" s="52">
        <f>'Exit Capacity'!C88</f>
        <v>2231.3358784877355</v>
      </c>
      <c r="D88" s="53">
        <f>'Exit Capacity'!D88</f>
        <v>2247.3578789607277</v>
      </c>
      <c r="E88" s="53">
        <f>'Exit Capacity'!E88</f>
        <v>2263.868138561028</v>
      </c>
      <c r="F88" s="53">
        <f>'Exit Capacity'!F88</f>
        <v>2273.1275333671597</v>
      </c>
      <c r="G88" s="53">
        <f>'Exit Capacity'!G88</f>
        <v>2274.153995882295</v>
      </c>
      <c r="H88" s="53">
        <f>'Exit Capacity'!H88</f>
        <v>2266.6233096964052</v>
      </c>
      <c r="I88" s="65">
        <f>'Exit Capacity'!I88</f>
        <v>2249.8025996557726</v>
      </c>
    </row>
    <row r="89" spans="1:9" s="5" customFormat="1" ht="15" customHeight="1" x14ac:dyDescent="0.25">
      <c r="A89" s="46" t="str">
        <f>'Exit Capacity'!A89</f>
        <v>41-16_Vergara</v>
      </c>
      <c r="B89" s="4" t="str">
        <f>'Exit Capacity'!B89</f>
        <v>Salida Nacional / National exit</v>
      </c>
      <c r="C89" s="52">
        <f>'Exit Capacity'!C89</f>
        <v>460.97283419217001</v>
      </c>
      <c r="D89" s="53">
        <f>'Exit Capacity'!D89</f>
        <v>457.74188452151088</v>
      </c>
      <c r="E89" s="53">
        <f>'Exit Capacity'!E89</f>
        <v>453.14870953667139</v>
      </c>
      <c r="F89" s="53">
        <f>'Exit Capacity'!F89</f>
        <v>447.94422957906301</v>
      </c>
      <c r="G89" s="53">
        <f>'Exit Capacity'!G89</f>
        <v>441.81967730821032</v>
      </c>
      <c r="H89" s="53">
        <f>'Exit Capacity'!H89</f>
        <v>434.73464961844059</v>
      </c>
      <c r="I89" s="65">
        <f>'Exit Capacity'!I89</f>
        <v>426.41237468588287</v>
      </c>
    </row>
    <row r="90" spans="1:9" s="5" customFormat="1" ht="15" customHeight="1" x14ac:dyDescent="0.25">
      <c r="A90" s="46" t="str">
        <f>'Exit Capacity'!A90</f>
        <v>43X.00_Dima</v>
      </c>
      <c r="B90" s="4" t="str">
        <f>'Exit Capacity'!B90</f>
        <v>Salida Nacional / National exit</v>
      </c>
      <c r="C90" s="52">
        <f>'Exit Capacity'!C90</f>
        <v>33497.991931387325</v>
      </c>
      <c r="D90" s="53">
        <f>'Exit Capacity'!D90</f>
        <v>33482.483545863302</v>
      </c>
      <c r="E90" s="53">
        <f>'Exit Capacity'!E90</f>
        <v>33453.323714278878</v>
      </c>
      <c r="F90" s="53">
        <f>'Exit Capacity'!F90</f>
        <v>33255.967074597123</v>
      </c>
      <c r="G90" s="53">
        <f>'Exit Capacity'!G90</f>
        <v>32673.021553329705</v>
      </c>
      <c r="H90" s="53">
        <f>'Exit Capacity'!H90</f>
        <v>31578.08508454368</v>
      </c>
      <c r="I90" s="65">
        <f>'Exit Capacity'!I90</f>
        <v>29003.283274821402</v>
      </c>
    </row>
    <row r="91" spans="1:9" s="5" customFormat="1" ht="15" customHeight="1" x14ac:dyDescent="0.25">
      <c r="A91" s="46" t="str">
        <f>'Exit Capacity'!A91</f>
        <v>45.01DXC_Zabalgarbi</v>
      </c>
      <c r="B91" s="4" t="str">
        <f>'Exit Capacity'!B91</f>
        <v>Salida Nacional / National exit</v>
      </c>
      <c r="C91" s="52">
        <f>'Exit Capacity'!C91</f>
        <v>3692.7975825111548</v>
      </c>
      <c r="D91" s="53">
        <f>'Exit Capacity'!D91</f>
        <v>3697.8428983734761</v>
      </c>
      <c r="E91" s="53">
        <f>'Exit Capacity'!E91</f>
        <v>3704.5732703409126</v>
      </c>
      <c r="F91" s="53">
        <f>'Exit Capacity'!F91</f>
        <v>3711.3024021914521</v>
      </c>
      <c r="G91" s="53">
        <f>'Exit Capacity'!G91</f>
        <v>3718.0227826714863</v>
      </c>
      <c r="H91" s="53">
        <f>'Exit Capacity'!H91</f>
        <v>3724.7334527549533</v>
      </c>
      <c r="I91" s="65">
        <f>'Exit Capacity'!I91</f>
        <v>3731.4276824755307</v>
      </c>
    </row>
    <row r="92" spans="1:9" s="5" customFormat="1" ht="15" customHeight="1" x14ac:dyDescent="0.25">
      <c r="A92" s="46" t="str">
        <f>'Exit Capacity'!A92</f>
        <v>45.01X_ESC Rezola</v>
      </c>
      <c r="B92" s="4" t="str">
        <f>'Exit Capacity'!B92</f>
        <v>Salida Nacional / National exit</v>
      </c>
      <c r="C92" s="52">
        <f>'Exit Capacity'!C92</f>
        <v>50.993742831215258</v>
      </c>
      <c r="D92" s="53">
        <f>'Exit Capacity'!D92</f>
        <v>51.06471909321229</v>
      </c>
      <c r="E92" s="53">
        <f>'Exit Capacity'!E92</f>
        <v>51.15949606173232</v>
      </c>
      <c r="F92" s="53">
        <f>'Exit Capacity'!F92</f>
        <v>51.25446258418939</v>
      </c>
      <c r="G92" s="53">
        <f>'Exit Capacity'!G92</f>
        <v>51.349619039691383</v>
      </c>
      <c r="H92" s="53">
        <f>'Exit Capacity'!H92</f>
        <v>51.444965808104371</v>
      </c>
      <c r="I92" s="65">
        <f>'Exit Capacity'!I92</f>
        <v>51.540503270054188</v>
      </c>
    </row>
    <row r="93" spans="1:9" s="5" customFormat="1" ht="15" customHeight="1" x14ac:dyDescent="0.25">
      <c r="A93" s="46" t="str">
        <f>'Exit Capacity'!A93</f>
        <v>45.02_Barakaldo</v>
      </c>
      <c r="B93" s="4" t="str">
        <f>'Exit Capacity'!B93</f>
        <v>Salida Nacional / National exit</v>
      </c>
      <c r="C93" s="52">
        <f>'Exit Capacity'!C93</f>
        <v>4051.4042997357019</v>
      </c>
      <c r="D93" s="53">
        <f>'Exit Capacity'!D93</f>
        <v>4049.4973269128614</v>
      </c>
      <c r="E93" s="53">
        <f>'Exit Capacity'!E93</f>
        <v>4045.9367179350484</v>
      </c>
      <c r="F93" s="53">
        <f>'Exit Capacity'!F93</f>
        <v>4022.0263397017061</v>
      </c>
      <c r="G93" s="53">
        <f>'Exit Capacity'!G93</f>
        <v>3951.4489891596163</v>
      </c>
      <c r="H93" s="53">
        <f>'Exit Capacity'!H93</f>
        <v>3818.902142630584</v>
      </c>
      <c r="I93" s="65">
        <f>'Exit Capacity'!I93</f>
        <v>3507.2094960117502</v>
      </c>
    </row>
    <row r="94" spans="1:9" s="5" customFormat="1" ht="15" customHeight="1" x14ac:dyDescent="0.25">
      <c r="A94" s="46" t="str">
        <f>'Exit Capacity'!A94</f>
        <v>45.05.0 BBC Zierbana-Superpuerto</v>
      </c>
      <c r="B94" s="4" t="str">
        <f>'Exit Capacity'!B94</f>
        <v>Salida Nacional / National exit</v>
      </c>
      <c r="C94" s="52">
        <f>'Exit Capacity'!C94</f>
        <v>18985.417951847234</v>
      </c>
      <c r="D94" s="53">
        <f>'Exit Capacity'!D94</f>
        <v>19047.127856943447</v>
      </c>
      <c r="E94" s="53">
        <f>'Exit Capacity'!E94</f>
        <v>19122.370944750204</v>
      </c>
      <c r="F94" s="53">
        <f>'Exit Capacity'!F94</f>
        <v>19187.748059766785</v>
      </c>
      <c r="G94" s="53">
        <f>'Exit Capacity'!G94</f>
        <v>19242.716068714963</v>
      </c>
      <c r="H94" s="53">
        <f>'Exit Capacity'!H94</f>
        <v>19286.877495604989</v>
      </c>
      <c r="I94" s="65">
        <f>'Exit Capacity'!I94</f>
        <v>19319.991463675728</v>
      </c>
    </row>
    <row r="95" spans="1:9" s="5" customFormat="1" ht="15" customHeight="1" x14ac:dyDescent="0.25">
      <c r="A95" s="46" t="str">
        <f>'Exit Capacity'!A95</f>
        <v>45_16_Arrigorriaga_16</v>
      </c>
      <c r="B95" s="4" t="str">
        <f>'Exit Capacity'!B95</f>
        <v>Salida Nacional / National exit</v>
      </c>
      <c r="C95" s="52">
        <f>'Exit Capacity'!C95</f>
        <v>0</v>
      </c>
      <c r="D95" s="53">
        <f>'Exit Capacity'!D95</f>
        <v>0</v>
      </c>
      <c r="E95" s="53">
        <f>'Exit Capacity'!E95</f>
        <v>0</v>
      </c>
      <c r="F95" s="53">
        <f>'Exit Capacity'!F95</f>
        <v>0</v>
      </c>
      <c r="G95" s="53">
        <f>'Exit Capacity'!G95</f>
        <v>0</v>
      </c>
      <c r="H95" s="53">
        <f>'Exit Capacity'!H95</f>
        <v>0</v>
      </c>
      <c r="I95" s="65">
        <f>'Exit Capacity'!I95</f>
        <v>0</v>
      </c>
    </row>
    <row r="96" spans="1:9" s="5" customFormat="1" ht="15" customHeight="1" x14ac:dyDescent="0.25">
      <c r="A96" s="46" t="str">
        <f>'Exit Capacity'!A96</f>
        <v>6_Subirats</v>
      </c>
      <c r="B96" s="4" t="str">
        <f>'Exit Capacity'!B96</f>
        <v>Salida Nacional / National exit</v>
      </c>
      <c r="C96" s="52">
        <f>'Exit Capacity'!C96</f>
        <v>33833.571738758073</v>
      </c>
      <c r="D96" s="53">
        <f>'Exit Capacity'!D96</f>
        <v>34039.482202853418</v>
      </c>
      <c r="E96" s="53">
        <f>'Exit Capacity'!E96</f>
        <v>34258.017868825984</v>
      </c>
      <c r="F96" s="53">
        <f>'Exit Capacity'!F96</f>
        <v>34395.069417198916</v>
      </c>
      <c r="G96" s="53">
        <f>'Exit Capacity'!G96</f>
        <v>34437.345103756394</v>
      </c>
      <c r="H96" s="53">
        <f>'Exit Capacity'!H96</f>
        <v>34380.255856744116</v>
      </c>
      <c r="I96" s="65">
        <f>'Exit Capacity'!I96</f>
        <v>34215.032068125714</v>
      </c>
    </row>
    <row r="97" spans="1:9" s="5" customFormat="1" ht="15" customHeight="1" x14ac:dyDescent="0.25">
      <c r="A97" s="46" t="str">
        <f>'Exit Capacity'!A97</f>
        <v>7A_Vilafranca</v>
      </c>
      <c r="B97" s="4" t="str">
        <f>'Exit Capacity'!B97</f>
        <v>Salida Nacional / National exit</v>
      </c>
      <c r="C97" s="52">
        <f>'Exit Capacity'!C97</f>
        <v>0</v>
      </c>
      <c r="D97" s="53">
        <f>'Exit Capacity'!D97</f>
        <v>0</v>
      </c>
      <c r="E97" s="53">
        <f>'Exit Capacity'!E97</f>
        <v>0</v>
      </c>
      <c r="F97" s="53">
        <f>'Exit Capacity'!F97</f>
        <v>0</v>
      </c>
      <c r="G97" s="53">
        <f>'Exit Capacity'!G97</f>
        <v>0</v>
      </c>
      <c r="H97" s="53">
        <f>'Exit Capacity'!H97</f>
        <v>0</v>
      </c>
      <c r="I97" s="65">
        <f>'Exit Capacity'!I97</f>
        <v>0</v>
      </c>
    </row>
    <row r="98" spans="1:9" s="5" customFormat="1" ht="15" customHeight="1" x14ac:dyDescent="0.25">
      <c r="A98" s="46" t="str">
        <f>'Exit Capacity'!A98</f>
        <v>7B_Santa Margarita</v>
      </c>
      <c r="B98" s="4" t="str">
        <f>'Exit Capacity'!B98</f>
        <v>Salida Nacional / National exit</v>
      </c>
      <c r="C98" s="52">
        <f>'Exit Capacity'!C98</f>
        <v>1674.8092850028133</v>
      </c>
      <c r="D98" s="53">
        <f>'Exit Capacity'!D98</f>
        <v>1681.7622160678902</v>
      </c>
      <c r="E98" s="53">
        <f>'Exit Capacity'!E98</f>
        <v>1687.9468954792565</v>
      </c>
      <c r="F98" s="53">
        <f>'Exit Capacity'!F98</f>
        <v>1689.3768405464521</v>
      </c>
      <c r="G98" s="53">
        <f>'Exit Capacity'!G98</f>
        <v>1685.2328067544606</v>
      </c>
      <c r="H98" s="53">
        <f>'Exit Capacity'!H98</f>
        <v>1675.2920540923442</v>
      </c>
      <c r="I98" s="65">
        <f>'Exit Capacity'!I98</f>
        <v>1658.9072661333184</v>
      </c>
    </row>
    <row r="99" spans="1:9" s="5" customFormat="1" ht="15" customHeight="1" x14ac:dyDescent="0.25">
      <c r="A99" s="46" t="str">
        <f>'Exit Capacity'!A99</f>
        <v>A1_Sabiñanigo</v>
      </c>
      <c r="B99" s="4" t="str">
        <f>'Exit Capacity'!B99</f>
        <v>Salida Nacional / National exit</v>
      </c>
      <c r="C99" s="52">
        <f>'Exit Capacity'!C99</f>
        <v>1661.2058532884757</v>
      </c>
      <c r="D99" s="53">
        <f>'Exit Capacity'!D99</f>
        <v>1676.3869661789249</v>
      </c>
      <c r="E99" s="53">
        <f>'Exit Capacity'!E99</f>
        <v>1692.6592007128979</v>
      </c>
      <c r="F99" s="53">
        <f>'Exit Capacity'!F99</f>
        <v>1703.0922973687461</v>
      </c>
      <c r="G99" s="53">
        <f>'Exit Capacity'!G99</f>
        <v>1707.0077737057672</v>
      </c>
      <c r="H99" s="53">
        <f>'Exit Capacity'!H99</f>
        <v>1704.1510369670375</v>
      </c>
      <c r="I99" s="65">
        <f>'Exit Capacity'!I99</f>
        <v>1694.0388160591237</v>
      </c>
    </row>
    <row r="100" spans="1:9" s="5" customFormat="1" ht="15" customHeight="1" x14ac:dyDescent="0.25">
      <c r="A100" s="46" t="str">
        <f>'Exit Capacity'!A100</f>
        <v>A10_Zaragoza</v>
      </c>
      <c r="B100" s="4" t="str">
        <f>'Exit Capacity'!B100</f>
        <v>Salida Nacional / National exit</v>
      </c>
      <c r="C100" s="52">
        <f>'Exit Capacity'!C100</f>
        <v>0</v>
      </c>
      <c r="D100" s="53">
        <f>'Exit Capacity'!D100</f>
        <v>0</v>
      </c>
      <c r="E100" s="53">
        <f>'Exit Capacity'!E100</f>
        <v>0</v>
      </c>
      <c r="F100" s="53">
        <f>'Exit Capacity'!F100</f>
        <v>0</v>
      </c>
      <c r="G100" s="53">
        <f>'Exit Capacity'!G100</f>
        <v>0</v>
      </c>
      <c r="H100" s="53">
        <f>'Exit Capacity'!H100</f>
        <v>0</v>
      </c>
      <c r="I100" s="65">
        <f>'Exit Capacity'!I100</f>
        <v>0</v>
      </c>
    </row>
    <row r="101" spans="1:9" s="5" customFormat="1" ht="15" customHeight="1" x14ac:dyDescent="0.25">
      <c r="A101" s="46" t="str">
        <f>'Exit Capacity'!A101</f>
        <v>A36 Barcelona</v>
      </c>
      <c r="B101" s="4" t="str">
        <f>'Exit Capacity'!B101</f>
        <v>Salida Nacional / National exit</v>
      </c>
      <c r="C101" s="52">
        <f>'Exit Capacity'!C101</f>
        <v>80206.498251100449</v>
      </c>
      <c r="D101" s="53">
        <f>'Exit Capacity'!D101</f>
        <v>80426.776846069595</v>
      </c>
      <c r="E101" s="53">
        <f>'Exit Capacity'!E101</f>
        <v>80606.85224111352</v>
      </c>
      <c r="F101" s="53">
        <f>'Exit Capacity'!F101</f>
        <v>80612.333506279989</v>
      </c>
      <c r="G101" s="53">
        <f>'Exit Capacity'!G101</f>
        <v>80405.711490624497</v>
      </c>
      <c r="H101" s="53">
        <f>'Exit Capacity'!H101</f>
        <v>79977.062028874876</v>
      </c>
      <c r="I101" s="65">
        <f>'Exit Capacity'!I101</f>
        <v>79298.152172070579</v>
      </c>
    </row>
    <row r="102" spans="1:9" s="5" customFormat="1" ht="15" customHeight="1" x14ac:dyDescent="0.25">
      <c r="A102" s="46" t="str">
        <f>'Exit Capacity'!A102</f>
        <v>A5A_Gurrea Gallego</v>
      </c>
      <c r="B102" s="4" t="str">
        <f>'Exit Capacity'!B102</f>
        <v>Salida Nacional / National exit</v>
      </c>
      <c r="C102" s="52">
        <f>'Exit Capacity'!C102</f>
        <v>118.55102481602894</v>
      </c>
      <c r="D102" s="53">
        <f>'Exit Capacity'!D102</f>
        <v>120.71977053994114</v>
      </c>
      <c r="E102" s="53">
        <f>'Exit Capacity'!E102</f>
        <v>123.20915835674778</v>
      </c>
      <c r="F102" s="53">
        <f>'Exit Capacity'!F102</f>
        <v>125.13471462536918</v>
      </c>
      <c r="G102" s="53">
        <f>'Exit Capacity'!G102</f>
        <v>126.46558899502729</v>
      </c>
      <c r="H102" s="53">
        <f>'Exit Capacity'!H102</f>
        <v>127.17920262354943</v>
      </c>
      <c r="I102" s="65">
        <f>'Exit Capacity'!I102</f>
        <v>127.26186954348242</v>
      </c>
    </row>
    <row r="103" spans="1:9" s="5" customFormat="1" ht="15" customHeight="1" x14ac:dyDescent="0.25">
      <c r="A103" s="46" t="str">
        <f>'Exit Capacity'!A103</f>
        <v>A6_Zuera</v>
      </c>
      <c r="B103" s="4" t="str">
        <f>'Exit Capacity'!B103</f>
        <v>Salida Nacional / National exit</v>
      </c>
      <c r="C103" s="52">
        <f>'Exit Capacity'!C103</f>
        <v>736.41638301560374</v>
      </c>
      <c r="D103" s="53">
        <f>'Exit Capacity'!D103</f>
        <v>742.26874758510553</v>
      </c>
      <c r="E103" s="53">
        <f>'Exit Capacity'!E103</f>
        <v>748.80334701684285</v>
      </c>
      <c r="F103" s="53">
        <f>'Exit Capacity'!F103</f>
        <v>753.50014652855975</v>
      </c>
      <c r="G103" s="53">
        <f>'Exit Capacity'!G103</f>
        <v>756.18078721891754</v>
      </c>
      <c r="H103" s="53">
        <f>'Exit Capacity'!H103</f>
        <v>756.76714068632646</v>
      </c>
      <c r="I103" s="65">
        <f>'Exit Capacity'!I103</f>
        <v>755.14060432861174</v>
      </c>
    </row>
    <row r="104" spans="1:9" s="5" customFormat="1" ht="15" customHeight="1" x14ac:dyDescent="0.25">
      <c r="A104" s="46" t="str">
        <f>'Exit Capacity'!A104</f>
        <v>A7_Villanueva de Gallego</v>
      </c>
      <c r="B104" s="4" t="str">
        <f>'Exit Capacity'!B104</f>
        <v>Salida Nacional / National exit</v>
      </c>
      <c r="C104" s="52">
        <f>'Exit Capacity'!C104</f>
        <v>145.99082322168675</v>
      </c>
      <c r="D104" s="53">
        <f>'Exit Capacity'!D104</f>
        <v>146.22434162054384</v>
      </c>
      <c r="E104" s="53">
        <f>'Exit Capacity'!E104</f>
        <v>146.38723101855581</v>
      </c>
      <c r="F104" s="53">
        <f>'Exit Capacity'!F104</f>
        <v>146.32445088632596</v>
      </c>
      <c r="G104" s="53">
        <f>'Exit Capacity'!G104</f>
        <v>145.97152956667057</v>
      </c>
      <c r="H104" s="53">
        <f>'Exit Capacity'!H104</f>
        <v>145.31160640429169</v>
      </c>
      <c r="I104" s="65">
        <f>'Exit Capacity'!I104</f>
        <v>144.29912474177104</v>
      </c>
    </row>
    <row r="105" spans="1:9" s="5" customFormat="1" ht="15" customHeight="1" x14ac:dyDescent="0.25">
      <c r="A105" s="46" t="str">
        <f>'Exit Capacity'!A105</f>
        <v>A8_Zorongo</v>
      </c>
      <c r="B105" s="4" t="str">
        <f>'Exit Capacity'!B105</f>
        <v>Salida Nacional / National exit</v>
      </c>
      <c r="C105" s="52">
        <f>'Exit Capacity'!C105</f>
        <v>47.339154815633478</v>
      </c>
      <c r="D105" s="53">
        <f>'Exit Capacity'!D105</f>
        <v>47.414875764333175</v>
      </c>
      <c r="E105" s="53">
        <f>'Exit Capacity'!E105</f>
        <v>47.467694470743261</v>
      </c>
      <c r="F105" s="53">
        <f>'Exit Capacity'!F105</f>
        <v>47.447337311756215</v>
      </c>
      <c r="G105" s="53">
        <f>'Exit Capacity'!G105</f>
        <v>47.33289863252817</v>
      </c>
      <c r="H105" s="53">
        <f>'Exit Capacity'!H105</f>
        <v>47.11891117728355</v>
      </c>
      <c r="I105" s="65">
        <f>'Exit Capacity'!I105</f>
        <v>46.790602691090044</v>
      </c>
    </row>
    <row r="106" spans="1:9" s="5" customFormat="1" ht="15" customHeight="1" x14ac:dyDescent="0.25">
      <c r="A106" s="46" t="str">
        <f>'Exit Capacity'!A106</f>
        <v>A9_Juslibol</v>
      </c>
      <c r="B106" s="4" t="str">
        <f>'Exit Capacity'!B106</f>
        <v>Salida Nacional / National exit</v>
      </c>
      <c r="C106" s="52">
        <f>'Exit Capacity'!C106</f>
        <v>25801.687769165765</v>
      </c>
      <c r="D106" s="53">
        <f>'Exit Capacity'!D106</f>
        <v>25842.95864279128</v>
      </c>
      <c r="E106" s="53">
        <f>'Exit Capacity'!E106</f>
        <v>25871.746900132835</v>
      </c>
      <c r="F106" s="53">
        <f>'Exit Capacity'!F106</f>
        <v>25860.651453623559</v>
      </c>
      <c r="G106" s="53">
        <f>'Exit Capacity'!G106</f>
        <v>25798.277905095765</v>
      </c>
      <c r="H106" s="53">
        <f>'Exit Capacity'!H106</f>
        <v>25681.646386678447</v>
      </c>
      <c r="I106" s="65">
        <f>'Exit Capacity'!I106</f>
        <v>25502.705442639137</v>
      </c>
    </row>
    <row r="107" spans="1:9" s="5" customFormat="1" ht="15" customHeight="1" x14ac:dyDescent="0.25">
      <c r="A107" s="46" t="str">
        <f>'Exit Capacity'!A107</f>
        <v>A9A_Ramal Utebo-Sobradiel</v>
      </c>
      <c r="B107" s="4" t="str">
        <f>'Exit Capacity'!B107</f>
        <v>Salida Nacional / National exit</v>
      </c>
      <c r="C107" s="52">
        <f>'Exit Capacity'!C107</f>
        <v>756.64767923596423</v>
      </c>
      <c r="D107" s="53">
        <f>'Exit Capacity'!D107</f>
        <v>757.85796869563706</v>
      </c>
      <c r="E107" s="53">
        <f>'Exit Capacity'!E107</f>
        <v>758.70219905380623</v>
      </c>
      <c r="F107" s="53">
        <f>'Exit Capacity'!F107</f>
        <v>758.37681941482924</v>
      </c>
      <c r="G107" s="53">
        <f>'Exit Capacity'!G107</f>
        <v>756.54768322957284</v>
      </c>
      <c r="H107" s="53">
        <f>'Exit Capacity'!H107</f>
        <v>753.12740434992168</v>
      </c>
      <c r="I107" s="65">
        <f>'Exit Capacity'!I107</f>
        <v>747.87986972199553</v>
      </c>
    </row>
    <row r="108" spans="1:9" s="5" customFormat="1" ht="15" customHeight="1" x14ac:dyDescent="0.25">
      <c r="A108" s="46" t="str">
        <f>'Exit Capacity'!A108</f>
        <v>A9B_Zaragoza Plaza</v>
      </c>
      <c r="B108" s="4" t="str">
        <f>'Exit Capacity'!B108</f>
        <v>Salida Nacional / National exit</v>
      </c>
      <c r="C108" s="52">
        <f>'Exit Capacity'!C108</f>
        <v>269.36476195083219</v>
      </c>
      <c r="D108" s="53">
        <f>'Exit Capacity'!D108</f>
        <v>269.7956221003347</v>
      </c>
      <c r="E108" s="53">
        <f>'Exit Capacity'!E108</f>
        <v>270.09616608626163</v>
      </c>
      <c r="F108" s="53">
        <f>'Exit Capacity'!F108</f>
        <v>269.98033171393502</v>
      </c>
      <c r="G108" s="53">
        <f>'Exit Capacity'!G108</f>
        <v>269.3291636120058</v>
      </c>
      <c r="H108" s="53">
        <f>'Exit Capacity'!H108</f>
        <v>268.11155252099843</v>
      </c>
      <c r="I108" s="65">
        <f>'Exit Capacity'!I108</f>
        <v>266.24344275912438</v>
      </c>
    </row>
    <row r="109" spans="1:9" s="5" customFormat="1" ht="15" customHeight="1" x14ac:dyDescent="0.25">
      <c r="A109" s="46" t="str">
        <f>'Exit Capacity'!A109</f>
        <v>Abegondo (I15)</v>
      </c>
      <c r="B109" s="4" t="str">
        <f>'Exit Capacity'!B109</f>
        <v>Salida Nacional / National exit</v>
      </c>
      <c r="C109" s="52">
        <f>'Exit Capacity'!C109</f>
        <v>5438.9523555353153</v>
      </c>
      <c r="D109" s="53">
        <f>'Exit Capacity'!D109</f>
        <v>5463.3056790034752</v>
      </c>
      <c r="E109" s="53">
        <f>'Exit Capacity'!E109</f>
        <v>5485.5608337421054</v>
      </c>
      <c r="F109" s="53">
        <f>'Exit Capacity'!F109</f>
        <v>5492.1345372850592</v>
      </c>
      <c r="G109" s="53">
        <f>'Exit Capacity'!G109</f>
        <v>5480.3949993902024</v>
      </c>
      <c r="H109" s="53">
        <f>'Exit Capacity'!H109</f>
        <v>5449.6116640496857</v>
      </c>
      <c r="I109" s="65">
        <f>'Exit Capacity'!I109</f>
        <v>5397.7163620538577</v>
      </c>
    </row>
    <row r="110" spans="1:9" s="5" customFormat="1" ht="15" customHeight="1" x14ac:dyDescent="0.25">
      <c r="A110" s="46" t="str">
        <f>'Exit Capacity'!A110</f>
        <v>Andosilla</v>
      </c>
      <c r="B110" s="4" t="str">
        <f>'Exit Capacity'!B110</f>
        <v>Salida Nacional / National exit</v>
      </c>
      <c r="C110" s="52">
        <f>'Exit Capacity'!C110</f>
        <v>19660.874201538994</v>
      </c>
      <c r="D110" s="53">
        <f>'Exit Capacity'!D110</f>
        <v>19735.601109494171</v>
      </c>
      <c r="E110" s="53">
        <f>'Exit Capacity'!E110</f>
        <v>19799.767144717094</v>
      </c>
      <c r="F110" s="53">
        <f>'Exit Capacity'!F110</f>
        <v>19809.05115032164</v>
      </c>
      <c r="G110" s="53">
        <f>'Exit Capacity'!G110</f>
        <v>19753.724265382247</v>
      </c>
      <c r="H110" s="53">
        <f>'Exit Capacity'!H110</f>
        <v>19631.1997210954</v>
      </c>
      <c r="I110" s="65">
        <f>'Exit Capacity'!I110</f>
        <v>19433.74641070396</v>
      </c>
    </row>
    <row r="111" spans="1:9" s="5" customFormat="1" ht="15" customHeight="1" x14ac:dyDescent="0.25">
      <c r="A111" s="46" t="str">
        <f>'Exit Capacity'!A111</f>
        <v>B02_Briviesca</v>
      </c>
      <c r="B111" s="4" t="str">
        <f>'Exit Capacity'!B111</f>
        <v>Salida Nacional / National exit</v>
      </c>
      <c r="C111" s="52">
        <f>'Exit Capacity'!C111</f>
        <v>3021.1224703718231</v>
      </c>
      <c r="D111" s="53">
        <f>'Exit Capacity'!D111</f>
        <v>3028.0131261938195</v>
      </c>
      <c r="E111" s="53">
        <f>'Exit Capacity'!E111</f>
        <v>3036.5984069030815</v>
      </c>
      <c r="F111" s="53">
        <f>'Exit Capacity'!F111</f>
        <v>3044.4794467389215</v>
      </c>
      <c r="G111" s="53">
        <f>'Exit Capacity'!G111</f>
        <v>3051.3814893583976</v>
      </c>
      <c r="H111" s="53">
        <f>'Exit Capacity'!H111</f>
        <v>3057.1936025669661</v>
      </c>
      <c r="I111" s="65">
        <f>'Exit Capacity'!I111</f>
        <v>3061.8102319089498</v>
      </c>
    </row>
    <row r="112" spans="1:9" s="5" customFormat="1" ht="15" customHeight="1" x14ac:dyDescent="0.25">
      <c r="A112" s="46" t="str">
        <f>'Exit Capacity'!A112</f>
        <v>B04_Burgos</v>
      </c>
      <c r="B112" s="4" t="str">
        <f>'Exit Capacity'!B112</f>
        <v>Salida Nacional / National exit</v>
      </c>
      <c r="C112" s="52">
        <f>'Exit Capacity'!C112</f>
        <v>0</v>
      </c>
      <c r="D112" s="53">
        <f>'Exit Capacity'!D112</f>
        <v>0</v>
      </c>
      <c r="E112" s="53">
        <f>'Exit Capacity'!E112</f>
        <v>0</v>
      </c>
      <c r="F112" s="53">
        <f>'Exit Capacity'!F112</f>
        <v>0</v>
      </c>
      <c r="G112" s="53">
        <f>'Exit Capacity'!G112</f>
        <v>0</v>
      </c>
      <c r="H112" s="53">
        <f>'Exit Capacity'!H112</f>
        <v>0</v>
      </c>
      <c r="I112" s="65">
        <f>'Exit Capacity'!I112</f>
        <v>0</v>
      </c>
    </row>
    <row r="113" spans="1:9" s="5" customFormat="1" ht="15" customHeight="1" x14ac:dyDescent="0.25">
      <c r="A113" s="46" t="str">
        <f>'Exit Capacity'!A113</f>
        <v>B05_Villalonquejar</v>
      </c>
      <c r="B113" s="4" t="str">
        <f>'Exit Capacity'!B113</f>
        <v>Salida Nacional / National exit</v>
      </c>
      <c r="C113" s="52">
        <f>'Exit Capacity'!C113</f>
        <v>14800.90316715285</v>
      </c>
      <c r="D113" s="53">
        <f>'Exit Capacity'!D113</f>
        <v>14923.434256254208</v>
      </c>
      <c r="E113" s="53">
        <f>'Exit Capacity'!E113</f>
        <v>15052.839784177446</v>
      </c>
      <c r="F113" s="53">
        <f>'Exit Capacity'!F113</f>
        <v>15131.945563553285</v>
      </c>
      <c r="G113" s="53">
        <f>'Exit Capacity'!G113</f>
        <v>15154.500451800523</v>
      </c>
      <c r="H113" s="53">
        <f>'Exit Capacity'!H113</f>
        <v>15118.287813427267</v>
      </c>
      <c r="I113" s="65">
        <f>'Exit Capacity'!I113</f>
        <v>15018.757869055868</v>
      </c>
    </row>
    <row r="114" spans="1:9" s="5" customFormat="1" ht="15" customHeight="1" x14ac:dyDescent="0.25">
      <c r="A114" s="46" t="str">
        <f>'Exit Capacity'!A114</f>
        <v>B08_Lerma</v>
      </c>
      <c r="B114" s="4" t="str">
        <f>'Exit Capacity'!B114</f>
        <v>Salida Nacional / National exit</v>
      </c>
      <c r="C114" s="52">
        <f>'Exit Capacity'!C114</f>
        <v>81.138250862414111</v>
      </c>
      <c r="D114" s="53">
        <f>'Exit Capacity'!D114</f>
        <v>80.569554432913691</v>
      </c>
      <c r="E114" s="53">
        <f>'Exit Capacity'!E114</f>
        <v>79.761085567654035</v>
      </c>
      <c r="F114" s="53">
        <f>'Exit Capacity'!F114</f>
        <v>78.845017701856989</v>
      </c>
      <c r="G114" s="53">
        <f>'Exit Capacity'!G114</f>
        <v>77.767003073417399</v>
      </c>
      <c r="H114" s="53">
        <f>'Exit Capacity'!H114</f>
        <v>76.519930119395923</v>
      </c>
      <c r="I114" s="65">
        <f>'Exit Capacity'!I114</f>
        <v>75.055082776694704</v>
      </c>
    </row>
    <row r="115" spans="1:9" s="5" customFormat="1" ht="15" customHeight="1" x14ac:dyDescent="0.25">
      <c r="A115" s="46" t="str">
        <f>'Exit Capacity'!A115</f>
        <v>B10_Aranda de Duero</v>
      </c>
      <c r="B115" s="4" t="str">
        <f>'Exit Capacity'!B115</f>
        <v>Salida Nacional / National exit</v>
      </c>
      <c r="C115" s="52">
        <f>'Exit Capacity'!C115</f>
        <v>9523.80189796386</v>
      </c>
      <c r="D115" s="53">
        <f>'Exit Capacity'!D115</f>
        <v>9569.0842073378699</v>
      </c>
      <c r="E115" s="53">
        <f>'Exit Capacity'!E115</f>
        <v>9616.6848906924661</v>
      </c>
      <c r="F115" s="53">
        <f>'Exit Capacity'!F115</f>
        <v>9645.1133196109258</v>
      </c>
      <c r="G115" s="53">
        <f>'Exit Capacity'!G115</f>
        <v>9651.6731595946494</v>
      </c>
      <c r="H115" s="53">
        <f>'Exit Capacity'!H115</f>
        <v>9635.5009223280576</v>
      </c>
      <c r="I115" s="65">
        <f>'Exit Capacity'!I115</f>
        <v>9594.5643774632917</v>
      </c>
    </row>
    <row r="116" spans="1:9" s="5" customFormat="1" ht="15" customHeight="1" x14ac:dyDescent="0.25">
      <c r="A116" s="46" t="str">
        <f>'Exit Capacity'!A116</f>
        <v>B18_Algete</v>
      </c>
      <c r="B116" s="4" t="str">
        <f>'Exit Capacity'!B116</f>
        <v>Salida Nacional / National exit</v>
      </c>
      <c r="C116" s="52">
        <f>'Exit Capacity'!C116</f>
        <v>26101.730745888959</v>
      </c>
      <c r="D116" s="53">
        <f>'Exit Capacity'!D116</f>
        <v>26013.343857302181</v>
      </c>
      <c r="E116" s="53">
        <f>'Exit Capacity'!E116</f>
        <v>25870.552575268877</v>
      </c>
      <c r="F116" s="53">
        <f>'Exit Capacity'!F116</f>
        <v>25682.853931682635</v>
      </c>
      <c r="G116" s="53">
        <f>'Exit Capacity'!G116</f>
        <v>25434.841185739875</v>
      </c>
      <c r="H116" s="53">
        <f>'Exit Capacity'!H116</f>
        <v>25123.966928485512</v>
      </c>
      <c r="I116" s="65">
        <f>'Exit Capacity'!I116</f>
        <v>24736.821217994049</v>
      </c>
    </row>
    <row r="117" spans="1:9" s="5" customFormat="1" ht="15" customHeight="1" x14ac:dyDescent="0.25">
      <c r="A117" s="46" t="str">
        <f>'Exit Capacity'!A117</f>
        <v>B19_San Fernando</v>
      </c>
      <c r="B117" s="4" t="str">
        <f>'Exit Capacity'!B117</f>
        <v>Salida Nacional / National exit</v>
      </c>
      <c r="C117" s="52">
        <f>'Exit Capacity'!C117</f>
        <v>21349.547913978964</v>
      </c>
      <c r="D117" s="53">
        <f>'Exit Capacity'!D117</f>
        <v>21273.944599047169</v>
      </c>
      <c r="E117" s="53">
        <f>'Exit Capacity'!E117</f>
        <v>21153.176050024267</v>
      </c>
      <c r="F117" s="53">
        <f>'Exit Capacity'!F117</f>
        <v>20996.243256667738</v>
      </c>
      <c r="G117" s="53">
        <f>'Exit Capacity'!G117</f>
        <v>20790.516586385176</v>
      </c>
      <c r="H117" s="53">
        <f>'Exit Capacity'!H117</f>
        <v>20533.931716833169</v>
      </c>
      <c r="I117" s="65">
        <f>'Exit Capacity'!I117</f>
        <v>20215.47787545294</v>
      </c>
    </row>
    <row r="118" spans="1:9" s="5" customFormat="1" ht="15" customHeight="1" x14ac:dyDescent="0.25">
      <c r="A118" s="46" t="str">
        <f>'Exit Capacity'!A118</f>
        <v>B20_Rivas</v>
      </c>
      <c r="B118" s="4" t="str">
        <f>'Exit Capacity'!B118</f>
        <v>Salida Nacional / National exit</v>
      </c>
      <c r="C118" s="52">
        <f>'Exit Capacity'!C118</f>
        <v>23679.975821929111</v>
      </c>
      <c r="D118" s="53">
        <f>'Exit Capacity'!D118</f>
        <v>23629.777628694632</v>
      </c>
      <c r="E118" s="53">
        <f>'Exit Capacity'!E118</f>
        <v>23536.881053620149</v>
      </c>
      <c r="F118" s="53">
        <f>'Exit Capacity'!F118</f>
        <v>23399.099451759674</v>
      </c>
      <c r="G118" s="53">
        <f>'Exit Capacity'!G118</f>
        <v>23202.923841988402</v>
      </c>
      <c r="H118" s="53">
        <f>'Exit Capacity'!H118</f>
        <v>22945.917413020943</v>
      </c>
      <c r="I118" s="65">
        <f>'Exit Capacity'!I118</f>
        <v>22616.47508057742</v>
      </c>
    </row>
    <row r="119" spans="1:9" s="5" customFormat="1" ht="15" customHeight="1" x14ac:dyDescent="0.25">
      <c r="A119" s="46" t="str">
        <f>'Exit Capacity'!A119</f>
        <v>BI Madrid</v>
      </c>
      <c r="B119" s="4" t="str">
        <f>'Exit Capacity'!B119</f>
        <v>Salida Nacional / National exit</v>
      </c>
      <c r="C119" s="52">
        <f>'Exit Capacity'!C119</f>
        <v>14.356013229978535</v>
      </c>
      <c r="D119" s="53">
        <f>'Exit Capacity'!D119</f>
        <v>14.618638899838905</v>
      </c>
      <c r="E119" s="53">
        <f>'Exit Capacity'!E119</f>
        <v>14.920092931873485</v>
      </c>
      <c r="F119" s="53">
        <f>'Exit Capacity'!F119</f>
        <v>15.153269416937993</v>
      </c>
      <c r="G119" s="53">
        <f>'Exit Capacity'!G119</f>
        <v>15.314432511798628</v>
      </c>
      <c r="H119" s="53">
        <f>'Exit Capacity'!H119</f>
        <v>15.400848016920198</v>
      </c>
      <c r="I119" s="65">
        <f>'Exit Capacity'!I119</f>
        <v>15.410858621198662</v>
      </c>
    </row>
    <row r="120" spans="1:9" s="5" customFormat="1" ht="15" customHeight="1" x14ac:dyDescent="0.25">
      <c r="A120" s="46" t="str">
        <f>'Exit Capacity'!A120</f>
        <v>B22_Getafe</v>
      </c>
      <c r="B120" s="4" t="str">
        <f>'Exit Capacity'!B120</f>
        <v>Salida Nacional / National exit</v>
      </c>
      <c r="C120" s="52">
        <f>'Exit Capacity'!C120</f>
        <v>2.2767328557529654</v>
      </c>
      <c r="D120" s="53">
        <f>'Exit Capacity'!D120</f>
        <v>2.2686704578135526</v>
      </c>
      <c r="E120" s="53">
        <f>'Exit Capacity'!E120</f>
        <v>2.2557916032068928</v>
      </c>
      <c r="F120" s="53">
        <f>'Exit Capacity'!F120</f>
        <v>2.2390561646758518</v>
      </c>
      <c r="G120" s="53">
        <f>'Exit Capacity'!G120</f>
        <v>2.2171173081050166</v>
      </c>
      <c r="H120" s="53">
        <f>'Exit Capacity'!H120</f>
        <v>2.1897548925095252</v>
      </c>
      <c r="I120" s="65">
        <f>'Exit Capacity'!I120</f>
        <v>2.15579472030202</v>
      </c>
    </row>
    <row r="121" spans="1:9" s="5" customFormat="1" ht="15" customHeight="1" x14ac:dyDescent="0.25">
      <c r="A121" s="46" t="str">
        <f>'Exit Capacity'!A121</f>
        <v>C1.01_Arrieta</v>
      </c>
      <c r="B121" s="4" t="str">
        <f>'Exit Capacity'!B121</f>
        <v>Salida Nacional / National exit</v>
      </c>
      <c r="C121" s="52">
        <f>'Exit Capacity'!C121</f>
        <v>45.925075242085612</v>
      </c>
      <c r="D121" s="53">
        <f>'Exit Capacity'!D121</f>
        <v>45.903458571940078</v>
      </c>
      <c r="E121" s="53">
        <f>'Exit Capacity'!E121</f>
        <v>45.863096953321971</v>
      </c>
      <c r="F121" s="53">
        <f>'Exit Capacity'!F121</f>
        <v>45.592058607555145</v>
      </c>
      <c r="G121" s="53">
        <f>'Exit Capacity'!G121</f>
        <v>44.79202239930904</v>
      </c>
      <c r="H121" s="53">
        <f>'Exit Capacity'!H121</f>
        <v>43.289525129326854</v>
      </c>
      <c r="I121" s="65">
        <f>'Exit Capacity'!I121</f>
        <v>39.756303759810955</v>
      </c>
    </row>
    <row r="122" spans="1:9" s="5" customFormat="1" ht="15" customHeight="1" x14ac:dyDescent="0.25">
      <c r="A122" s="46" t="str">
        <f>'Exit Capacity'!A122</f>
        <v>C2X.01_Sollube</v>
      </c>
      <c r="B122" s="4" t="str">
        <f>'Exit Capacity'!B122</f>
        <v>Salida Nacional / National exit</v>
      </c>
      <c r="C122" s="52">
        <f>'Exit Capacity'!C122</f>
        <v>664.30154661931476</v>
      </c>
      <c r="D122" s="53">
        <f>'Exit Capacity'!D122</f>
        <v>671.50638689275706</v>
      </c>
      <c r="E122" s="53">
        <f>'Exit Capacity'!E122</f>
        <v>679.40122370645224</v>
      </c>
      <c r="F122" s="53">
        <f>'Exit Capacity'!F122</f>
        <v>684.80731552644079</v>
      </c>
      <c r="G122" s="53">
        <f>'Exit Capacity'!G122</f>
        <v>687.47170060783515</v>
      </c>
      <c r="H122" s="53">
        <f>'Exit Capacity'!H122</f>
        <v>687.28796173473745</v>
      </c>
      <c r="I122" s="65">
        <f>'Exit Capacity'!I122</f>
        <v>684.08457874610338</v>
      </c>
    </row>
    <row r="123" spans="1:9" s="5" customFormat="1" ht="15" customHeight="1" x14ac:dyDescent="0.25">
      <c r="A123" s="46" t="str">
        <f>'Exit Capacity'!A123</f>
        <v>Cas Tresorer</v>
      </c>
      <c r="B123" s="4" t="str">
        <f>'Exit Capacity'!B123</f>
        <v>Salida Nacional / National exit</v>
      </c>
      <c r="C123" s="52">
        <f>'Exit Capacity'!C123</f>
        <v>38938.785153612218</v>
      </c>
      <c r="D123" s="53">
        <f>'Exit Capacity'!D123</f>
        <v>37981.40489043534</v>
      </c>
      <c r="E123" s="53">
        <f>'Exit Capacity'!E123</f>
        <v>36935.961065894822</v>
      </c>
      <c r="F123" s="53">
        <f>'Exit Capacity'!F123</f>
        <v>35464.892592758966</v>
      </c>
      <c r="G123" s="53">
        <f>'Exit Capacity'!G123</f>
        <v>32545.867840795258</v>
      </c>
      <c r="H123" s="53">
        <f>'Exit Capacity'!H123</f>
        <v>27569.91846351475</v>
      </c>
      <c r="I123" s="65">
        <f>'Exit Capacity'!I123</f>
        <v>15775.973905497605</v>
      </c>
    </row>
    <row r="124" spans="1:9" s="5" customFormat="1" ht="15" customHeight="1" x14ac:dyDescent="0.25">
      <c r="A124" s="46" t="str">
        <f>'Exit Capacity'!A124</f>
        <v>cc Escatron</v>
      </c>
      <c r="B124" s="4" t="str">
        <f>'Exit Capacity'!B124</f>
        <v>Salida Nacional / National exit</v>
      </c>
      <c r="C124" s="52">
        <f>'Exit Capacity'!C124</f>
        <v>7.2697676929172506</v>
      </c>
      <c r="D124" s="53">
        <f>'Exit Capacity'!D124</f>
        <v>7.0910273423998111</v>
      </c>
      <c r="E124" s="53">
        <f>'Exit Capacity'!E124</f>
        <v>6.8958457590396165</v>
      </c>
      <c r="F124" s="53">
        <f>'Exit Capacity'!F124</f>
        <v>6.62120118505295</v>
      </c>
      <c r="G124" s="53">
        <f>'Exit Capacity'!G124</f>
        <v>6.0762270223271004</v>
      </c>
      <c r="H124" s="53">
        <f>'Exit Capacity'!H124</f>
        <v>5.1472304991474394</v>
      </c>
      <c r="I124" s="65">
        <f>'Exit Capacity'!I124</f>
        <v>2.9453323972500178</v>
      </c>
    </row>
    <row r="125" spans="1:9" s="5" customFormat="1" ht="15" customHeight="1" x14ac:dyDescent="0.25">
      <c r="A125" s="46" t="str">
        <f>'Exit Capacity'!A125</f>
        <v>cc SAGUNTO</v>
      </c>
      <c r="B125" s="4" t="str">
        <f>'Exit Capacity'!B125</f>
        <v>Salida Nacional / National exit</v>
      </c>
      <c r="C125" s="52">
        <f>'Exit Capacity'!C125</f>
        <v>31884.257736057079</v>
      </c>
      <c r="D125" s="53">
        <f>'Exit Capacity'!D125</f>
        <v>31100.32575301949</v>
      </c>
      <c r="E125" s="53">
        <f>'Exit Capacity'!E125</f>
        <v>30244.284656238462</v>
      </c>
      <c r="F125" s="53">
        <f>'Exit Capacity'!F125</f>
        <v>29039.729194124862</v>
      </c>
      <c r="G125" s="53">
        <f>'Exit Capacity'!G125</f>
        <v>26649.543235256879</v>
      </c>
      <c r="H125" s="53">
        <f>'Exit Capacity'!H125</f>
        <v>22575.085036294127</v>
      </c>
      <c r="I125" s="65">
        <f>'Exit Capacity'!I125</f>
        <v>12917.845691791814</v>
      </c>
    </row>
    <row r="126" spans="1:9" s="5" customFormat="1" ht="15" customHeight="1" x14ac:dyDescent="0.25">
      <c r="A126" s="46" t="str">
        <f>'Exit Capacity'!A126</f>
        <v>Conex Olite</v>
      </c>
      <c r="B126" s="4" t="str">
        <f>'Exit Capacity'!B126</f>
        <v>Salida Nacional / National exit</v>
      </c>
      <c r="C126" s="52">
        <f>'Exit Capacity'!C126</f>
        <v>0</v>
      </c>
      <c r="D126" s="53">
        <f>'Exit Capacity'!D126</f>
        <v>0</v>
      </c>
      <c r="E126" s="53">
        <f>'Exit Capacity'!E126</f>
        <v>0</v>
      </c>
      <c r="F126" s="53">
        <f>'Exit Capacity'!F126</f>
        <v>0</v>
      </c>
      <c r="G126" s="53">
        <f>'Exit Capacity'!G126</f>
        <v>0</v>
      </c>
      <c r="H126" s="53">
        <f>'Exit Capacity'!H126</f>
        <v>0</v>
      </c>
      <c r="I126" s="65">
        <f>'Exit Capacity'!I126</f>
        <v>0</v>
      </c>
    </row>
    <row r="127" spans="1:9" s="5" customFormat="1" ht="15" customHeight="1" x14ac:dyDescent="0.25">
      <c r="A127" s="46" t="str">
        <f>'Exit Capacity'!A127</f>
        <v>CT Ibiza</v>
      </c>
      <c r="B127" s="4" t="str">
        <f>'Exit Capacity'!B127</f>
        <v>Salida Nacional / National exit</v>
      </c>
      <c r="C127" s="52">
        <f>'Exit Capacity'!C127</f>
        <v>17222.964886413472</v>
      </c>
      <c r="D127" s="53">
        <f>'Exit Capacity'!D127</f>
        <v>16799.507231260839</v>
      </c>
      <c r="E127" s="53">
        <f>'Exit Capacity'!E127</f>
        <v>16337.098293494872</v>
      </c>
      <c r="F127" s="53">
        <f>'Exit Capacity'!F127</f>
        <v>15686.431854920107</v>
      </c>
      <c r="G127" s="53">
        <f>'Exit Capacity'!G127</f>
        <v>14395.321703247106</v>
      </c>
      <c r="H127" s="53">
        <f>'Exit Capacity'!H127</f>
        <v>12194.415818192214</v>
      </c>
      <c r="I127" s="65">
        <f>'Exit Capacity'!I127</f>
        <v>6977.8510950322998</v>
      </c>
    </row>
    <row r="128" spans="1:9" s="5" customFormat="1" ht="15" customHeight="1" x14ac:dyDescent="0.25">
      <c r="A128" s="46" t="str">
        <f>'Exit Capacity'!A128</f>
        <v>CT Son Reus</v>
      </c>
      <c r="B128" s="4" t="str">
        <f>'Exit Capacity'!B128</f>
        <v>Salida Nacional / National exit</v>
      </c>
      <c r="C128" s="52">
        <f>'Exit Capacity'!C128</f>
        <v>36173.227411833752</v>
      </c>
      <c r="D128" s="53">
        <f>'Exit Capacity'!D128</f>
        <v>35283.843373711396</v>
      </c>
      <c r="E128" s="53">
        <f>'Exit Capacity'!E128</f>
        <v>34312.65033155011</v>
      </c>
      <c r="F128" s="53">
        <f>'Exit Capacity'!F128</f>
        <v>32946.061872069469</v>
      </c>
      <c r="G128" s="53">
        <f>'Exit Capacity'!G128</f>
        <v>30234.355645051768</v>
      </c>
      <c r="H128" s="53">
        <f>'Exit Capacity'!H128</f>
        <v>25611.814194308979</v>
      </c>
      <c r="I128" s="65">
        <f>'Exit Capacity'!I128</f>
        <v>14655.513506018588</v>
      </c>
    </row>
    <row r="129" spans="1:9" s="5" customFormat="1" ht="15" customHeight="1" x14ac:dyDescent="0.25">
      <c r="A129" s="46" t="str">
        <f>'Exit Capacity'!A129</f>
        <v>ctcc Barcelona</v>
      </c>
      <c r="B129" s="4" t="str">
        <f>'Exit Capacity'!B129</f>
        <v>Salida Nacional / National exit</v>
      </c>
      <c r="C129" s="52">
        <f>'Exit Capacity'!C129</f>
        <v>28111.094632440076</v>
      </c>
      <c r="D129" s="53">
        <f>'Exit Capacity'!D129</f>
        <v>27419.932669599562</v>
      </c>
      <c r="E129" s="53">
        <f>'Exit Capacity'!E129</f>
        <v>26665.194940401758</v>
      </c>
      <c r="F129" s="53">
        <f>'Exit Capacity'!F129</f>
        <v>25603.185817724108</v>
      </c>
      <c r="G129" s="53">
        <f>'Exit Capacity'!G129</f>
        <v>23495.852969172858</v>
      </c>
      <c r="H129" s="53">
        <f>'Exit Capacity'!H129</f>
        <v>19903.563603206661</v>
      </c>
      <c r="I129" s="65">
        <f>'Exit Capacity'!I129</f>
        <v>11389.15591811185</v>
      </c>
    </row>
    <row r="130" spans="1:9" s="5" customFormat="1" ht="15" customHeight="1" x14ac:dyDescent="0.25">
      <c r="A130" s="46" t="str">
        <f>'Exit Capacity'!A130</f>
        <v>D01A_Montorio</v>
      </c>
      <c r="B130" s="4" t="str">
        <f>'Exit Capacity'!B130</f>
        <v>Salida Nacional / National exit</v>
      </c>
      <c r="C130" s="52">
        <f>'Exit Capacity'!C130</f>
        <v>103.69340490847776</v>
      </c>
      <c r="D130" s="53">
        <f>'Exit Capacity'!D130</f>
        <v>105.59034868304352</v>
      </c>
      <c r="E130" s="53">
        <f>'Exit Capacity'!E130</f>
        <v>107.76774950486637</v>
      </c>
      <c r="F130" s="53">
        <f>'Exit Capacity'!F130</f>
        <v>109.45198197899357</v>
      </c>
      <c r="G130" s="53">
        <f>'Exit Capacity'!G130</f>
        <v>110.6160621302148</v>
      </c>
      <c r="H130" s="53">
        <f>'Exit Capacity'!H130</f>
        <v>111.24024085026707</v>
      </c>
      <c r="I130" s="65">
        <f>'Exit Capacity'!I130</f>
        <v>111.31254739012576</v>
      </c>
    </row>
    <row r="131" spans="1:9" s="5" customFormat="1" ht="15" customHeight="1" x14ac:dyDescent="0.25">
      <c r="A131" s="46" t="str">
        <f>'Exit Capacity'!A131</f>
        <v>D03A_Aguilar</v>
      </c>
      <c r="B131" s="4" t="str">
        <f>'Exit Capacity'!B131</f>
        <v>Salida Nacional / National exit</v>
      </c>
      <c r="C131" s="52">
        <f>'Exit Capacity'!C131</f>
        <v>836.85088575723535</v>
      </c>
      <c r="D131" s="53">
        <f>'Exit Capacity'!D131</f>
        <v>848.81826687065927</v>
      </c>
      <c r="E131" s="53">
        <f>'Exit Capacity'!E131</f>
        <v>862.30156030645367</v>
      </c>
      <c r="F131" s="53">
        <f>'Exit Capacity'!F131</f>
        <v>872.25776434955526</v>
      </c>
      <c r="G131" s="53">
        <f>'Exit Capacity'!G131</f>
        <v>878.41501151611101</v>
      </c>
      <c r="H131" s="53">
        <f>'Exit Capacity'!H131</f>
        <v>880.62749611595564</v>
      </c>
      <c r="I131" s="65">
        <f>'Exit Capacity'!I131</f>
        <v>878.7345588755602</v>
      </c>
    </row>
    <row r="132" spans="1:9" s="5" customFormat="1" ht="15" customHeight="1" x14ac:dyDescent="0.25">
      <c r="A132" s="46" t="str">
        <f>'Exit Capacity'!A132</f>
        <v>D04_Reinosa</v>
      </c>
      <c r="B132" s="4" t="str">
        <f>'Exit Capacity'!B132</f>
        <v>Salida Nacional / National exit</v>
      </c>
      <c r="C132" s="52">
        <f>'Exit Capacity'!C132</f>
        <v>1574.1732397633755</v>
      </c>
      <c r="D132" s="53">
        <f>'Exit Capacity'!D132</f>
        <v>1594.5758794296426</v>
      </c>
      <c r="E132" s="53">
        <f>'Exit Capacity'!E132</f>
        <v>1617.3583476588274</v>
      </c>
      <c r="F132" s="53">
        <f>'Exit Capacity'!F132</f>
        <v>1633.7919812988246</v>
      </c>
      <c r="G132" s="53">
        <f>'Exit Capacity'!G132</f>
        <v>1643.3312427381138</v>
      </c>
      <c r="H132" s="53">
        <f>'Exit Capacity'!H132</f>
        <v>1645.7104300551437</v>
      </c>
      <c r="I132" s="65">
        <f>'Exit Capacity'!I132</f>
        <v>1640.5869137268808</v>
      </c>
    </row>
    <row r="133" spans="1:9" s="5" customFormat="1" ht="15" customHeight="1" x14ac:dyDescent="0.25">
      <c r="A133" s="46" t="str">
        <f>'Exit Capacity'!A133</f>
        <v>D06_Corrales</v>
      </c>
      <c r="B133" s="4" t="str">
        <f>'Exit Capacity'!B133</f>
        <v>Salida Nacional / National exit</v>
      </c>
      <c r="C133" s="52">
        <f>'Exit Capacity'!C133</f>
        <v>0</v>
      </c>
      <c r="D133" s="53">
        <f>'Exit Capacity'!D133</f>
        <v>0</v>
      </c>
      <c r="E133" s="53">
        <f>'Exit Capacity'!E133</f>
        <v>0</v>
      </c>
      <c r="F133" s="53">
        <f>'Exit Capacity'!F133</f>
        <v>0</v>
      </c>
      <c r="G133" s="53">
        <f>'Exit Capacity'!G133</f>
        <v>0</v>
      </c>
      <c r="H133" s="53">
        <f>'Exit Capacity'!H133</f>
        <v>0</v>
      </c>
      <c r="I133" s="65">
        <f>'Exit Capacity'!I133</f>
        <v>0</v>
      </c>
    </row>
    <row r="134" spans="1:9" s="5" customFormat="1" ht="15" customHeight="1" x14ac:dyDescent="0.25">
      <c r="A134" s="46" t="str">
        <f>'Exit Capacity'!A134</f>
        <v>D06A_Reocin</v>
      </c>
      <c r="B134" s="4" t="str">
        <f>'Exit Capacity'!B134</f>
        <v>Salida Nacional / National exit</v>
      </c>
      <c r="C134" s="52">
        <f>'Exit Capacity'!C134</f>
        <v>42.91976473853741</v>
      </c>
      <c r="D134" s="53">
        <f>'Exit Capacity'!D134</f>
        <v>43.147097772298366</v>
      </c>
      <c r="E134" s="53">
        <f>'Exit Capacity'!E134</f>
        <v>43.365737674692454</v>
      </c>
      <c r="F134" s="53">
        <f>'Exit Capacity'!F134</f>
        <v>43.455866758626811</v>
      </c>
      <c r="G134" s="53">
        <f>'Exit Capacity'!G134</f>
        <v>43.397286183530483</v>
      </c>
      <c r="H134" s="53">
        <f>'Exit Capacity'!H134</f>
        <v>43.184088152010936</v>
      </c>
      <c r="I134" s="65">
        <f>'Exit Capacity'!I134</f>
        <v>42.800626189965172</v>
      </c>
    </row>
    <row r="135" spans="1:9" s="5" customFormat="1" ht="15" customHeight="1" x14ac:dyDescent="0.25">
      <c r="A135" s="46" t="str">
        <f>'Exit Capacity'!A135</f>
        <v>D07.14_Cicero</v>
      </c>
      <c r="B135" s="4" t="str">
        <f>'Exit Capacity'!B135</f>
        <v>Salida Nacional / National exit</v>
      </c>
      <c r="C135" s="52">
        <f>'Exit Capacity'!C135</f>
        <v>1049.0345529089514</v>
      </c>
      <c r="D135" s="53">
        <f>'Exit Capacity'!D135</f>
        <v>1051.3341847687386</v>
      </c>
      <c r="E135" s="53">
        <f>'Exit Capacity'!E135</f>
        <v>1052.6928545947462</v>
      </c>
      <c r="F135" s="53">
        <f>'Exit Capacity'!F135</f>
        <v>1051.3519664702899</v>
      </c>
      <c r="G135" s="53">
        <f>'Exit Capacity'!G135</f>
        <v>1046.7651059565601</v>
      </c>
      <c r="H135" s="53">
        <f>'Exit Capacity'!H135</f>
        <v>1038.8011089568413</v>
      </c>
      <c r="I135" s="65">
        <f>'Exit Capacity'!I135</f>
        <v>1027.0151270124154</v>
      </c>
    </row>
    <row r="136" spans="1:9" s="5" customFormat="1" ht="15" customHeight="1" x14ac:dyDescent="0.25">
      <c r="A136" s="46" t="str">
        <f>'Exit Capacity'!A136</f>
        <v>D07_Villapresente</v>
      </c>
      <c r="B136" s="4" t="str">
        <f>'Exit Capacity'!B136</f>
        <v>Salida Nacional / National exit</v>
      </c>
      <c r="C136" s="52">
        <f>'Exit Capacity'!C136</f>
        <v>24657.723066352999</v>
      </c>
      <c r="D136" s="53">
        <f>'Exit Capacity'!D136</f>
        <v>24742.286906343008</v>
      </c>
      <c r="E136" s="53">
        <f>'Exit Capacity'!E136</f>
        <v>24833.593793776392</v>
      </c>
      <c r="F136" s="53">
        <f>'Exit Capacity'!F136</f>
        <v>24892.572143552952</v>
      </c>
      <c r="G136" s="53">
        <f>'Exit Capacity'!G136</f>
        <v>24914.497431399082</v>
      </c>
      <c r="H136" s="53">
        <f>'Exit Capacity'!H136</f>
        <v>24897.902250335701</v>
      </c>
      <c r="I136" s="65">
        <f>'Exit Capacity'!I136</f>
        <v>24839.191417555041</v>
      </c>
    </row>
    <row r="137" spans="1:9" s="5" customFormat="1" ht="15" customHeight="1" x14ac:dyDescent="0.25">
      <c r="A137" s="46" t="str">
        <f>'Exit Capacity'!A137</f>
        <v>D07A_Ruiloba</v>
      </c>
      <c r="B137" s="4" t="str">
        <f>'Exit Capacity'!B137</f>
        <v>Salida Nacional / National exit</v>
      </c>
      <c r="C137" s="52">
        <f>'Exit Capacity'!C137</f>
        <v>53.033231083057522</v>
      </c>
      <c r="D137" s="53">
        <f>'Exit Capacity'!D137</f>
        <v>52.661522193092082</v>
      </c>
      <c r="E137" s="53">
        <f>'Exit Capacity'!E137</f>
        <v>52.133094285181215</v>
      </c>
      <c r="F137" s="53">
        <f>'Exit Capacity'!F137</f>
        <v>51.534337985924054</v>
      </c>
      <c r="G137" s="53">
        <f>'Exit Capacity'!G137</f>
        <v>50.829730747127435</v>
      </c>
      <c r="H137" s="53">
        <f>'Exit Capacity'!H137</f>
        <v>50.014624339913908</v>
      </c>
      <c r="I137" s="65">
        <f>'Exit Capacity'!I137</f>
        <v>49.057177182732673</v>
      </c>
    </row>
    <row r="138" spans="1:9" s="5" customFormat="1" ht="15" customHeight="1" x14ac:dyDescent="0.25">
      <c r="A138" s="46" t="str">
        <f>'Exit Capacity'!A138</f>
        <v>D08A_San Vicente Barquera</v>
      </c>
      <c r="B138" s="4" t="str">
        <f>'Exit Capacity'!B138</f>
        <v>Salida Nacional / National exit</v>
      </c>
      <c r="C138" s="52">
        <f>'Exit Capacity'!C138</f>
        <v>40.939803120913624</v>
      </c>
      <c r="D138" s="53">
        <f>'Exit Capacity'!D138</f>
        <v>40.652856833412393</v>
      </c>
      <c r="E138" s="53">
        <f>'Exit Capacity'!E138</f>
        <v>40.244928934778692</v>
      </c>
      <c r="F138" s="53">
        <f>'Exit Capacity'!F138</f>
        <v>39.782709973037434</v>
      </c>
      <c r="G138" s="53">
        <f>'Exit Capacity'!G138</f>
        <v>39.238777780998703</v>
      </c>
      <c r="H138" s="53">
        <f>'Exit Capacity'!H138</f>
        <v>38.609544088228695</v>
      </c>
      <c r="I138" s="65">
        <f>'Exit Capacity'!I138</f>
        <v>37.870428305290844</v>
      </c>
    </row>
    <row r="139" spans="1:9" s="5" customFormat="1" ht="15" customHeight="1" x14ac:dyDescent="0.25">
      <c r="A139" s="46" t="str">
        <f>'Exit Capacity'!A139</f>
        <v>D10A_Llanes</v>
      </c>
      <c r="B139" s="4" t="str">
        <f>'Exit Capacity'!B139</f>
        <v>Salida Nacional / National exit</v>
      </c>
      <c r="C139" s="52">
        <f>'Exit Capacity'!C139</f>
        <v>86.713594965306839</v>
      </c>
      <c r="D139" s="53">
        <f>'Exit Capacity'!D139</f>
        <v>86.105821056925009</v>
      </c>
      <c r="E139" s="53">
        <f>'Exit Capacity'!E139</f>
        <v>85.241798959097636</v>
      </c>
      <c r="F139" s="53">
        <f>'Exit Capacity'!F139</f>
        <v>84.262784289306978</v>
      </c>
      <c r="G139" s="53">
        <f>'Exit Capacity'!G139</f>
        <v>83.110694826401286</v>
      </c>
      <c r="H139" s="53">
        <f>'Exit Capacity'!H139</f>
        <v>81.777930342599703</v>
      </c>
      <c r="I139" s="65">
        <f>'Exit Capacity'!I139</f>
        <v>80.212427293040633</v>
      </c>
    </row>
    <row r="140" spans="1:9" s="5" customFormat="1" ht="15" customHeight="1" x14ac:dyDescent="0.25">
      <c r="A140" s="46" t="str">
        <f>'Exit Capacity'!A140</f>
        <v>D12A_Ribadesella</v>
      </c>
      <c r="B140" s="4" t="str">
        <f>'Exit Capacity'!B140</f>
        <v>Salida Nacional / National exit</v>
      </c>
      <c r="C140" s="52">
        <f>'Exit Capacity'!C140</f>
        <v>370.41997017069536</v>
      </c>
      <c r="D140" s="53">
        <f>'Exit Capacity'!D140</f>
        <v>375.80602304499041</v>
      </c>
      <c r="E140" s="53">
        <f>'Exit Capacity'!E140</f>
        <v>381.88295003133021</v>
      </c>
      <c r="F140" s="53">
        <f>'Exit Capacity'!F140</f>
        <v>386.3866158240383</v>
      </c>
      <c r="G140" s="53">
        <f>'Exit Capacity'!G140</f>
        <v>389.19812069466087</v>
      </c>
      <c r="H140" s="53">
        <f>'Exit Capacity'!H140</f>
        <v>390.25256478790351</v>
      </c>
      <c r="I140" s="65">
        <f>'Exit Capacity'!I140</f>
        <v>389.48053780892673</v>
      </c>
    </row>
    <row r="141" spans="1:9" s="5" customFormat="1" ht="15" customHeight="1" x14ac:dyDescent="0.25">
      <c r="A141" s="46" t="str">
        <f>'Exit Capacity'!A141</f>
        <v>D13_Huerges</v>
      </c>
      <c r="B141" s="4" t="str">
        <f>'Exit Capacity'!B141</f>
        <v>Salida Nacional / National exit</v>
      </c>
      <c r="C141" s="52">
        <f>'Exit Capacity'!C141</f>
        <v>150.89022968136692</v>
      </c>
      <c r="D141" s="53">
        <f>'Exit Capacity'!D141</f>
        <v>149.83264298268642</v>
      </c>
      <c r="E141" s="53">
        <f>'Exit Capacity'!E141</f>
        <v>148.32915909595434</v>
      </c>
      <c r="F141" s="53">
        <f>'Exit Capacity'!F141</f>
        <v>146.6255767632735</v>
      </c>
      <c r="G141" s="53">
        <f>'Exit Capacity'!G141</f>
        <v>144.62082717653482</v>
      </c>
      <c r="H141" s="53">
        <f>'Exit Capacity'!H141</f>
        <v>142.3016851878715</v>
      </c>
      <c r="I141" s="65">
        <f>'Exit Capacity'!I141</f>
        <v>139.57755508106001</v>
      </c>
    </row>
    <row r="142" spans="1:9" s="5" customFormat="1" ht="15" customHeight="1" x14ac:dyDescent="0.25">
      <c r="A142" s="46" t="str">
        <f>'Exit Capacity'!A142</f>
        <v>D13A_Piloña</v>
      </c>
      <c r="B142" s="4" t="str">
        <f>'Exit Capacity'!B142</f>
        <v>Salida Nacional / National exit</v>
      </c>
      <c r="C142" s="52">
        <f>'Exit Capacity'!C142</f>
        <v>507.90996234480997</v>
      </c>
      <c r="D142" s="53">
        <f>'Exit Capacity'!D142</f>
        <v>516.42922118130809</v>
      </c>
      <c r="E142" s="53">
        <f>'Exit Capacity'!E142</f>
        <v>526.14945471536907</v>
      </c>
      <c r="F142" s="53">
        <f>'Exit Capacity'!F142</f>
        <v>533.55874924746274</v>
      </c>
      <c r="G142" s="53">
        <f>'Exit Capacity'!G142</f>
        <v>538.51243003399736</v>
      </c>
      <c r="H142" s="53">
        <f>'Exit Capacity'!H142</f>
        <v>540.91690030768859</v>
      </c>
      <c r="I142" s="65">
        <f>'Exit Capacity'!I142</f>
        <v>540.69872220329728</v>
      </c>
    </row>
    <row r="143" spans="1:9" s="5" customFormat="1" ht="15" customHeight="1" x14ac:dyDescent="0.25">
      <c r="A143" s="46" t="str">
        <f>'Exit Capacity'!A143</f>
        <v>D14_Villarriba</v>
      </c>
      <c r="B143" s="4" t="str">
        <f>'Exit Capacity'!B143</f>
        <v>Salida Nacional / National exit</v>
      </c>
      <c r="C143" s="52">
        <f>'Exit Capacity'!C143</f>
        <v>29.252592642586894</v>
      </c>
      <c r="D143" s="53">
        <f>'Exit Capacity'!D143</f>
        <v>29.047561787069949</v>
      </c>
      <c r="E143" s="53">
        <f>'Exit Capacity'!E143</f>
        <v>28.756086309988763</v>
      </c>
      <c r="F143" s="53">
        <f>'Exit Capacity'!F143</f>
        <v>28.42581840519297</v>
      </c>
      <c r="G143" s="53">
        <f>'Exit Capacity'!G143</f>
        <v>28.03716419520801</v>
      </c>
      <c r="H143" s="53">
        <f>'Exit Capacity'!H143</f>
        <v>27.58755976410637</v>
      </c>
      <c r="I143" s="65">
        <f>'Exit Capacity'!I143</f>
        <v>27.059441618297729</v>
      </c>
    </row>
    <row r="144" spans="1:9" s="5" customFormat="1" ht="15" customHeight="1" x14ac:dyDescent="0.25">
      <c r="A144" s="46" t="str">
        <f>'Exit Capacity'!A144</f>
        <v>D15_Careses</v>
      </c>
      <c r="B144" s="4" t="str">
        <f>'Exit Capacity'!B144</f>
        <v>Salida Nacional / National exit</v>
      </c>
      <c r="C144" s="52">
        <f>'Exit Capacity'!C144</f>
        <v>97.584947347217494</v>
      </c>
      <c r="D144" s="53">
        <f>'Exit Capacity'!D144</f>
        <v>96.900976340454577</v>
      </c>
      <c r="E144" s="53">
        <f>'Exit Capacity'!E144</f>
        <v>95.928631104888552</v>
      </c>
      <c r="F144" s="53">
        <f>'Exit Capacity'!F144</f>
        <v>94.826876587135047</v>
      </c>
      <c r="G144" s="53">
        <f>'Exit Capacity'!G144</f>
        <v>93.530348751771783</v>
      </c>
      <c r="H144" s="53">
        <f>'Exit Capacity'!H144</f>
        <v>92.030494524415005</v>
      </c>
      <c r="I144" s="65">
        <f>'Exit Capacity'!I144</f>
        <v>90.268723112166995</v>
      </c>
    </row>
    <row r="145" spans="1:9" s="5" customFormat="1" ht="15" customHeight="1" x14ac:dyDescent="0.25">
      <c r="A145" s="46" t="str">
        <f>'Exit Capacity'!A145</f>
        <v>D16_Llanera</v>
      </c>
      <c r="B145" s="4" t="str">
        <f>'Exit Capacity'!B145</f>
        <v>Salida Nacional / National exit</v>
      </c>
      <c r="C145" s="52">
        <f>'Exit Capacity'!C145</f>
        <v>0</v>
      </c>
      <c r="D145" s="53">
        <f>'Exit Capacity'!D145</f>
        <v>0</v>
      </c>
      <c r="E145" s="53">
        <f>'Exit Capacity'!E145</f>
        <v>0</v>
      </c>
      <c r="F145" s="53">
        <f>'Exit Capacity'!F145</f>
        <v>0</v>
      </c>
      <c r="G145" s="53">
        <f>'Exit Capacity'!G145</f>
        <v>0</v>
      </c>
      <c r="H145" s="53">
        <f>'Exit Capacity'!H145</f>
        <v>0</v>
      </c>
      <c r="I145" s="65">
        <f>'Exit Capacity'!I145</f>
        <v>0</v>
      </c>
    </row>
    <row r="146" spans="1:9" s="5" customFormat="1" ht="15" customHeight="1" x14ac:dyDescent="0.25">
      <c r="A146" s="46" t="str">
        <f>'Exit Capacity'!A146</f>
        <v>E01_Calahorra</v>
      </c>
      <c r="B146" s="4" t="str">
        <f>'Exit Capacity'!B146</f>
        <v>Salida Nacional / National exit</v>
      </c>
      <c r="C146" s="52">
        <f>'Exit Capacity'!C146</f>
        <v>852.31830219446124</v>
      </c>
      <c r="D146" s="53">
        <f>'Exit Capacity'!D146</f>
        <v>856.64487873125518</v>
      </c>
      <c r="E146" s="53">
        <f>'Exit Capacity'!E146</f>
        <v>860.75679440341264</v>
      </c>
      <c r="F146" s="53">
        <f>'Exit Capacity'!F146</f>
        <v>862.34215968972535</v>
      </c>
      <c r="G146" s="53">
        <f>'Exit Capacity'!G146</f>
        <v>860.9968161560414</v>
      </c>
      <c r="H146" s="53">
        <f>'Exit Capacity'!H146</f>
        <v>856.60420779023445</v>
      </c>
      <c r="I146" s="65">
        <f>'Exit Capacity'!I146</f>
        <v>848.85001918317948</v>
      </c>
    </row>
    <row r="147" spans="1:9" s="5" customFormat="1" ht="15" customHeight="1" x14ac:dyDescent="0.25">
      <c r="A147" s="46" t="str">
        <f>'Exit Capacity'!A147</f>
        <v>E02_San Adrian</v>
      </c>
      <c r="B147" s="4" t="str">
        <f>'Exit Capacity'!B147</f>
        <v>Salida Nacional / National exit</v>
      </c>
      <c r="C147" s="52">
        <f>'Exit Capacity'!C147</f>
        <v>4074.5866072905483</v>
      </c>
      <c r="D147" s="53">
        <f>'Exit Capacity'!D147</f>
        <v>4115.7653109776411</v>
      </c>
      <c r="E147" s="53">
        <f>'Exit Capacity'!E147</f>
        <v>4160.502206204882</v>
      </c>
      <c r="F147" s="53">
        <f>'Exit Capacity'!F147</f>
        <v>4190.3824875874698</v>
      </c>
      <c r="G147" s="53">
        <f>'Exit Capacity'!G147</f>
        <v>4203.805802755076</v>
      </c>
      <c r="H147" s="53">
        <f>'Exit Capacity'!H147</f>
        <v>4200.1316699068902</v>
      </c>
      <c r="I147" s="65">
        <f>'Exit Capacity'!I147</f>
        <v>4178.2502938308498</v>
      </c>
    </row>
    <row r="148" spans="1:9" s="5" customFormat="1" ht="15" customHeight="1" x14ac:dyDescent="0.25">
      <c r="A148" s="46" t="str">
        <f>'Exit Capacity'!A148</f>
        <v>E15_Aibar</v>
      </c>
      <c r="B148" s="4" t="str">
        <f>'Exit Capacity'!B148</f>
        <v>Salida Nacional / National exit</v>
      </c>
      <c r="C148" s="52">
        <f>'Exit Capacity'!C148</f>
        <v>4145.5740943987184</v>
      </c>
      <c r="D148" s="53">
        <f>'Exit Capacity'!D148</f>
        <v>4216.9838058381893</v>
      </c>
      <c r="E148" s="53">
        <f>'Exit Capacity'!E148</f>
        <v>4298.6153760856205</v>
      </c>
      <c r="F148" s="53">
        <f>'Exit Capacity'!F148</f>
        <v>4361.1307971697543</v>
      </c>
      <c r="G148" s="53">
        <f>'Exit Capacity'!G148</f>
        <v>4403.3795866019273</v>
      </c>
      <c r="H148" s="53">
        <f>'Exit Capacity'!H148</f>
        <v>4424.5901855096627</v>
      </c>
      <c r="I148" s="65">
        <f>'Exit Capacity'!I148</f>
        <v>4424.1991350935868</v>
      </c>
    </row>
    <row r="149" spans="1:9" s="5" customFormat="1" ht="15" customHeight="1" x14ac:dyDescent="0.25">
      <c r="A149" s="46" t="str">
        <f>'Exit Capacity'!A149</f>
        <v>EC Arbós</v>
      </c>
      <c r="B149" s="4" t="str">
        <f>'Exit Capacity'!B149</f>
        <v>Salida Nacional / National exit</v>
      </c>
      <c r="C149" s="52">
        <f>'Exit Capacity'!C149</f>
        <v>4731.4942219346694</v>
      </c>
      <c r="D149" s="53">
        <f>'Exit Capacity'!D149</f>
        <v>4741.7992989149852</v>
      </c>
      <c r="E149" s="53">
        <f>'Exit Capacity'!E149</f>
        <v>4748.301103164611</v>
      </c>
      <c r="F149" s="53">
        <f>'Exit Capacity'!F149</f>
        <v>4743.4271888855346</v>
      </c>
      <c r="G149" s="53">
        <f>'Exit Capacity'!G149</f>
        <v>4724.786164222669</v>
      </c>
      <c r="H149" s="53">
        <f>'Exit Capacity'!H149</f>
        <v>4691.7926658667548</v>
      </c>
      <c r="I149" s="65">
        <f>'Exit Capacity'!I149</f>
        <v>4642.5420190445457</v>
      </c>
    </row>
    <row r="150" spans="1:9" s="5" customFormat="1" ht="15" customHeight="1" x14ac:dyDescent="0.25">
      <c r="A150" s="46" t="str">
        <f>'Exit Capacity'!A150</f>
        <v>Esquedas</v>
      </c>
      <c r="B150" s="4" t="str">
        <f>'Exit Capacity'!B150</f>
        <v>Salida Nacional / National exit</v>
      </c>
      <c r="C150" s="52">
        <f>'Exit Capacity'!C150</f>
        <v>7964.1842675187845</v>
      </c>
      <c r="D150" s="53">
        <f>'Exit Capacity'!D150</f>
        <v>8008.9359313985206</v>
      </c>
      <c r="E150" s="53">
        <f>'Exit Capacity'!E150</f>
        <v>8057.0075038879249</v>
      </c>
      <c r="F150" s="53">
        <f>'Exit Capacity'!F150</f>
        <v>8087.8590762770818</v>
      </c>
      <c r="G150" s="53">
        <f>'Exit Capacity'!G150</f>
        <v>8099.2923578305445</v>
      </c>
      <c r="H150" s="53">
        <f>'Exit Capacity'!H150</f>
        <v>8090.5447535624553</v>
      </c>
      <c r="I150" s="65">
        <f>'Exit Capacity'!I150</f>
        <v>8060.0035542556598</v>
      </c>
    </row>
    <row r="151" spans="1:9" s="5" customFormat="1" ht="15" customHeight="1" x14ac:dyDescent="0.25">
      <c r="A151" s="46" t="str">
        <f>'Exit Capacity'!A151</f>
        <v>F_00</v>
      </c>
      <c r="B151" s="4" t="str">
        <f>'Exit Capacity'!B151</f>
        <v>Salida Nacional / National exit</v>
      </c>
      <c r="C151" s="52">
        <f>'Exit Capacity'!C151</f>
        <v>10598.042140472919</v>
      </c>
      <c r="D151" s="53">
        <f>'Exit Capacity'!D151</f>
        <v>10414.83972578811</v>
      </c>
      <c r="E151" s="53">
        <f>'Exit Capacity'!E151</f>
        <v>10214.849496883186</v>
      </c>
      <c r="F151" s="53">
        <f>'Exit Capacity'!F151</f>
        <v>9919.4809370514413</v>
      </c>
      <c r="G151" s="53">
        <f>'Exit Capacity'!G151</f>
        <v>9313.658936852873</v>
      </c>
      <c r="H151" s="53">
        <f>'Exit Capacity'!H151</f>
        <v>8269.4103624846139</v>
      </c>
      <c r="I151" s="65">
        <f>'Exit Capacity'!I151</f>
        <v>5787.8045120709148</v>
      </c>
    </row>
    <row r="152" spans="1:9" s="5" customFormat="1" ht="15" customHeight="1" x14ac:dyDescent="0.25">
      <c r="A152" s="46" t="str">
        <f>'Exit Capacity'!A152</f>
        <v>F02_Palos de la Frontera</v>
      </c>
      <c r="B152" s="4" t="str">
        <f>'Exit Capacity'!B152</f>
        <v>Salida Nacional / National exit</v>
      </c>
      <c r="C152" s="52">
        <f>'Exit Capacity'!C152</f>
        <v>22574.927677813219</v>
      </c>
      <c r="D152" s="53">
        <f>'Exit Capacity'!D152</f>
        <v>22604.438066267965</v>
      </c>
      <c r="E152" s="53">
        <f>'Exit Capacity'!E152</f>
        <v>22644.284350726804</v>
      </c>
      <c r="F152" s="53">
        <f>'Exit Capacity'!F152</f>
        <v>22683.410302073342</v>
      </c>
      <c r="G152" s="53">
        <f>'Exit Capacity'!G152</f>
        <v>22719.88497457479</v>
      </c>
      <c r="H152" s="53">
        <f>'Exit Capacity'!H152</f>
        <v>22752.558237193327</v>
      </c>
      <c r="I152" s="65">
        <f>'Exit Capacity'!I152</f>
        <v>22772.436928269984</v>
      </c>
    </row>
    <row r="153" spans="1:9" s="5" customFormat="1" ht="15" customHeight="1" x14ac:dyDescent="0.25">
      <c r="A153" s="46" t="str">
        <f>'Exit Capacity'!A153</f>
        <v>F06.2_Palomares del Rio</v>
      </c>
      <c r="B153" s="4" t="str">
        <f>'Exit Capacity'!B153</f>
        <v>Salida Nacional / National exit</v>
      </c>
      <c r="C153" s="52">
        <f>'Exit Capacity'!C153</f>
        <v>0</v>
      </c>
      <c r="D153" s="53">
        <f>'Exit Capacity'!D153</f>
        <v>0</v>
      </c>
      <c r="E153" s="53">
        <f>'Exit Capacity'!E153</f>
        <v>0</v>
      </c>
      <c r="F153" s="53">
        <f>'Exit Capacity'!F153</f>
        <v>0</v>
      </c>
      <c r="G153" s="53">
        <f>'Exit Capacity'!G153</f>
        <v>0</v>
      </c>
      <c r="H153" s="53">
        <f>'Exit Capacity'!H153</f>
        <v>0</v>
      </c>
      <c r="I153" s="65">
        <f>'Exit Capacity'!I153</f>
        <v>0</v>
      </c>
    </row>
    <row r="154" spans="1:9" s="5" customFormat="1" ht="15" customHeight="1" x14ac:dyDescent="0.25">
      <c r="A154" s="46" t="str">
        <f>'Exit Capacity'!A154</f>
        <v>F07.01_Alcala de Guadaira</v>
      </c>
      <c r="B154" s="4" t="str">
        <f>'Exit Capacity'!B154</f>
        <v>Salida Nacional / National exit</v>
      </c>
      <c r="C154" s="52">
        <f>'Exit Capacity'!C154</f>
        <v>48.664110439934589</v>
      </c>
      <c r="D154" s="53">
        <f>'Exit Capacity'!D154</f>
        <v>49.10444126475187</v>
      </c>
      <c r="E154" s="53">
        <f>'Exit Capacity'!E154</f>
        <v>49.575753591649999</v>
      </c>
      <c r="F154" s="53">
        <f>'Exit Capacity'!F154</f>
        <v>49.876606880844491</v>
      </c>
      <c r="G154" s="53">
        <f>'Exit Capacity'!G154</f>
        <v>49.987054275312438</v>
      </c>
      <c r="H154" s="53">
        <f>'Exit Capacity'!H154</f>
        <v>49.89965546392601</v>
      </c>
      <c r="I154" s="65">
        <f>'Exit Capacity'!I154</f>
        <v>49.600169116371191</v>
      </c>
    </row>
    <row r="155" spans="1:9" s="5" customFormat="1" ht="15" customHeight="1" x14ac:dyDescent="0.25">
      <c r="A155" s="46" t="str">
        <f>'Exit Capacity'!A155</f>
        <v>F07.04_Ecija</v>
      </c>
      <c r="B155" s="4" t="str">
        <f>'Exit Capacity'!B155</f>
        <v>Salida Nacional / National exit</v>
      </c>
      <c r="C155" s="52">
        <f>'Exit Capacity'!C155</f>
        <v>16.452623036953224</v>
      </c>
      <c r="D155" s="53">
        <f>'Exit Capacity'!D155</f>
        <v>16.337306920601424</v>
      </c>
      <c r="E155" s="53">
        <f>'Exit Capacity'!E155</f>
        <v>16.173371497593777</v>
      </c>
      <c r="F155" s="53">
        <f>'Exit Capacity'!F155</f>
        <v>15.987617933620824</v>
      </c>
      <c r="G155" s="53">
        <f>'Exit Capacity'!G155</f>
        <v>15.769025985661372</v>
      </c>
      <c r="H155" s="53">
        <f>'Exit Capacity'!H155</f>
        <v>15.516153622823692</v>
      </c>
      <c r="I155" s="65">
        <f>'Exit Capacity'!I155</f>
        <v>15.21912255695794</v>
      </c>
    </row>
    <row r="156" spans="1:9" s="5" customFormat="1" ht="15" customHeight="1" x14ac:dyDescent="0.25">
      <c r="A156" s="46" t="str">
        <f>'Exit Capacity'!A156</f>
        <v>F07_Sevilla</v>
      </c>
      <c r="B156" s="4" t="str">
        <f>'Exit Capacity'!B156</f>
        <v>Salida Nacional / National exit</v>
      </c>
      <c r="C156" s="52">
        <f>'Exit Capacity'!C156</f>
        <v>9541.3364778546747</v>
      </c>
      <c r="D156" s="53">
        <f>'Exit Capacity'!D156</f>
        <v>9618.1399950267896</v>
      </c>
      <c r="E156" s="53">
        <f>'Exit Capacity'!E156</f>
        <v>9698.8862068568542</v>
      </c>
      <c r="F156" s="53">
        <f>'Exit Capacity'!F156</f>
        <v>9747.5031780613317</v>
      </c>
      <c r="G156" s="53">
        <f>'Exit Capacity'!G156</f>
        <v>9759.9257578640427</v>
      </c>
      <c r="H156" s="53">
        <f>'Exit Capacity'!H156</f>
        <v>9734.7338825159186</v>
      </c>
      <c r="I156" s="65">
        <f>'Exit Capacity'!I156</f>
        <v>9668.9526666249367</v>
      </c>
    </row>
    <row r="157" spans="1:9" s="5" customFormat="1" ht="15" customHeight="1" x14ac:dyDescent="0.25">
      <c r="A157" s="46" t="str">
        <f>'Exit Capacity'!A157</f>
        <v>F08_Alcala de Guadaira</v>
      </c>
      <c r="B157" s="4" t="str">
        <f>'Exit Capacity'!B157</f>
        <v>Salida Nacional / National exit</v>
      </c>
      <c r="C157" s="52">
        <f>'Exit Capacity'!C157</f>
        <v>0</v>
      </c>
      <c r="D157" s="53">
        <f>'Exit Capacity'!D157</f>
        <v>0</v>
      </c>
      <c r="E157" s="53">
        <f>'Exit Capacity'!E157</f>
        <v>0</v>
      </c>
      <c r="F157" s="53">
        <f>'Exit Capacity'!F157</f>
        <v>0</v>
      </c>
      <c r="G157" s="53">
        <f>'Exit Capacity'!G157</f>
        <v>0</v>
      </c>
      <c r="H157" s="53">
        <f>'Exit Capacity'!H157</f>
        <v>0</v>
      </c>
      <c r="I157" s="65">
        <f>'Exit Capacity'!I157</f>
        <v>0</v>
      </c>
    </row>
    <row r="158" spans="1:9" s="5" customFormat="1" ht="15" customHeight="1" x14ac:dyDescent="0.25">
      <c r="A158" s="46" t="str">
        <f>'Exit Capacity'!A158</f>
        <v>F09_Carmona</v>
      </c>
      <c r="B158" s="4" t="str">
        <f>'Exit Capacity'!B158</f>
        <v>Salida Nacional / National exit</v>
      </c>
      <c r="C158" s="52">
        <f>'Exit Capacity'!C158</f>
        <v>7.2513689298306083</v>
      </c>
      <c r="D158" s="53">
        <f>'Exit Capacity'!D158</f>
        <v>7.2005442253841485</v>
      </c>
      <c r="E158" s="53">
        <f>'Exit Capacity'!E158</f>
        <v>7.1282909299536081</v>
      </c>
      <c r="F158" s="53">
        <f>'Exit Capacity'!F158</f>
        <v>7.0464214542248174</v>
      </c>
      <c r="G158" s="53">
        <f>'Exit Capacity'!G158</f>
        <v>6.9500787095947283</v>
      </c>
      <c r="H158" s="53">
        <f>'Exit Capacity'!H158</f>
        <v>6.8386271318751435</v>
      </c>
      <c r="I158" s="65">
        <f>'Exit Capacity'!I158</f>
        <v>6.7077129404191256</v>
      </c>
    </row>
    <row r="159" spans="1:9" s="5" customFormat="1" ht="15" customHeight="1" x14ac:dyDescent="0.25">
      <c r="A159" s="46" t="str">
        <f>'Exit Capacity'!A159</f>
        <v>F11_Palma del Rio</v>
      </c>
      <c r="B159" s="4" t="str">
        <f>'Exit Capacity'!B159</f>
        <v>Salida Nacional / National exit</v>
      </c>
      <c r="C159" s="52">
        <f>'Exit Capacity'!C159</f>
        <v>210.43569684570289</v>
      </c>
      <c r="D159" s="53">
        <f>'Exit Capacity'!D159</f>
        <v>211.02519082497457</v>
      </c>
      <c r="E159" s="53">
        <f>'Exit Capacity'!E159</f>
        <v>211.80678050082273</v>
      </c>
      <c r="F159" s="53">
        <f>'Exit Capacity'!F159</f>
        <v>212.64075273430041</v>
      </c>
      <c r="G159" s="53">
        <f>'Exit Capacity'!G159</f>
        <v>213.47691005213173</v>
      </c>
      <c r="H159" s="53">
        <f>'Exit Capacity'!H159</f>
        <v>214.29302395153016</v>
      </c>
      <c r="I159" s="65">
        <f>'Exit Capacity'!I159</f>
        <v>215.08192272167233</v>
      </c>
    </row>
    <row r="160" spans="1:9" s="5" customFormat="1" ht="15" customHeight="1" x14ac:dyDescent="0.25">
      <c r="A160" s="46" t="str">
        <f>'Exit Capacity'!A160</f>
        <v>F13_Cordoba</v>
      </c>
      <c r="B160" s="4" t="str">
        <f>'Exit Capacity'!B160</f>
        <v>Salida Nacional / National exit</v>
      </c>
      <c r="C160" s="52">
        <f>'Exit Capacity'!C160</f>
        <v>0</v>
      </c>
      <c r="D160" s="53">
        <f>'Exit Capacity'!D160</f>
        <v>0</v>
      </c>
      <c r="E160" s="53">
        <f>'Exit Capacity'!E160</f>
        <v>0</v>
      </c>
      <c r="F160" s="53">
        <f>'Exit Capacity'!F160</f>
        <v>0</v>
      </c>
      <c r="G160" s="53">
        <f>'Exit Capacity'!G160</f>
        <v>0</v>
      </c>
      <c r="H160" s="53">
        <f>'Exit Capacity'!H160</f>
        <v>0</v>
      </c>
      <c r="I160" s="65">
        <f>'Exit Capacity'!I160</f>
        <v>0</v>
      </c>
    </row>
    <row r="161" spans="1:9" s="5" customFormat="1" ht="15" customHeight="1" x14ac:dyDescent="0.25">
      <c r="A161" s="46" t="str">
        <f>'Exit Capacity'!A161</f>
        <v>F14_Villafranca de Cordoba</v>
      </c>
      <c r="B161" s="4" t="str">
        <f>'Exit Capacity'!B161</f>
        <v>Salida Nacional / National exit</v>
      </c>
      <c r="C161" s="52">
        <f>'Exit Capacity'!C161</f>
        <v>2145.9075087990905</v>
      </c>
      <c r="D161" s="53">
        <f>'Exit Capacity'!D161</f>
        <v>2155.0067759546132</v>
      </c>
      <c r="E161" s="53">
        <f>'Exit Capacity'!E161</f>
        <v>2163.1643241140437</v>
      </c>
      <c r="F161" s="53">
        <f>'Exit Capacity'!F161</f>
        <v>2165.2038695159313</v>
      </c>
      <c r="G161" s="53">
        <f>'Exit Capacity'!G161</f>
        <v>2160.0788117610423</v>
      </c>
      <c r="H161" s="53">
        <f>'Exit Capacity'!H161</f>
        <v>2147.5029831116844</v>
      </c>
      <c r="I161" s="65">
        <f>'Exit Capacity'!I161</f>
        <v>2126.6506397377634</v>
      </c>
    </row>
    <row r="162" spans="1:9" s="5" customFormat="1" ht="15" customHeight="1" x14ac:dyDescent="0.25">
      <c r="A162" s="46" t="str">
        <f>'Exit Capacity'!A162</f>
        <v>F19.01_Puertollano</v>
      </c>
      <c r="B162" s="4" t="str">
        <f>'Exit Capacity'!B162</f>
        <v>Salida Nacional / National exit</v>
      </c>
      <c r="C162" s="52">
        <f>'Exit Capacity'!C162</f>
        <v>758.20171211954334</v>
      </c>
      <c r="D162" s="53">
        <f>'Exit Capacity'!D162</f>
        <v>756.72871789305157</v>
      </c>
      <c r="E162" s="53">
        <f>'Exit Capacity'!E162</f>
        <v>753.87436994402503</v>
      </c>
      <c r="F162" s="53">
        <f>'Exit Capacity'!F162</f>
        <v>749.49386008281363</v>
      </c>
      <c r="G162" s="53">
        <f>'Exit Capacity'!G162</f>
        <v>743.14151193428484</v>
      </c>
      <c r="H162" s="53">
        <f>'Exit Capacity'!H162</f>
        <v>734.73526349329177</v>
      </c>
      <c r="I162" s="65">
        <f>'Exit Capacity'!I162</f>
        <v>723.89350705695665</v>
      </c>
    </row>
    <row r="163" spans="1:9" s="5" customFormat="1" ht="15" customHeight="1" x14ac:dyDescent="0.25">
      <c r="A163" s="46" t="str">
        <f>'Exit Capacity'!A163</f>
        <v>F19_Almodovar</v>
      </c>
      <c r="B163" s="4" t="str">
        <f>'Exit Capacity'!B163</f>
        <v>Salida Nacional / National exit</v>
      </c>
      <c r="C163" s="52">
        <f>'Exit Capacity'!C163</f>
        <v>23855.390248400559</v>
      </c>
      <c r="D163" s="53">
        <f>'Exit Capacity'!D163</f>
        <v>23888.593663845393</v>
      </c>
      <c r="E163" s="53">
        <f>'Exit Capacity'!E163</f>
        <v>23932.931291269393</v>
      </c>
      <c r="F163" s="53">
        <f>'Exit Capacity'!F163</f>
        <v>23977.357593948243</v>
      </c>
      <c r="G163" s="53">
        <f>'Exit Capacity'!G163</f>
        <v>24021.872749232451</v>
      </c>
      <c r="H163" s="53">
        <f>'Exit Capacity'!H163</f>
        <v>24066.476934827224</v>
      </c>
      <c r="I163" s="65">
        <f>'Exit Capacity'!I163</f>
        <v>24111.170328793192</v>
      </c>
    </row>
    <row r="164" spans="1:9" s="5" customFormat="1" ht="15" customHeight="1" x14ac:dyDescent="0.25">
      <c r="A164" s="46" t="str">
        <f>'Exit Capacity'!A164</f>
        <v>F21_Ciudad Real</v>
      </c>
      <c r="B164" s="4" t="str">
        <f>'Exit Capacity'!B164</f>
        <v>Salida Nacional / National exit</v>
      </c>
      <c r="C164" s="52">
        <f>'Exit Capacity'!C164</f>
        <v>2692.7960822221607</v>
      </c>
      <c r="D164" s="53">
        <f>'Exit Capacity'!D164</f>
        <v>2696.1072375154263</v>
      </c>
      <c r="E164" s="53">
        <f>'Exit Capacity'!E164</f>
        <v>2696.4232629904573</v>
      </c>
      <c r="F164" s="53">
        <f>'Exit Capacity'!F164</f>
        <v>2690.1610528126757</v>
      </c>
      <c r="G164" s="53">
        <f>'Exit Capacity'!G164</f>
        <v>2675.8760451947901</v>
      </c>
      <c r="H164" s="53">
        <f>'Exit Capacity'!H164</f>
        <v>2653.2420824036326</v>
      </c>
      <c r="I164" s="65">
        <f>'Exit Capacity'!I164</f>
        <v>2621.0675942121002</v>
      </c>
    </row>
    <row r="165" spans="1:9" s="5" customFormat="1" ht="15" customHeight="1" x14ac:dyDescent="0.25">
      <c r="A165" s="46" t="str">
        <f>'Exit Capacity'!A165</f>
        <v>F25_Mascaraque</v>
      </c>
      <c r="B165" s="4" t="str">
        <f>'Exit Capacity'!B165</f>
        <v>Salida Nacional / National exit</v>
      </c>
      <c r="C165" s="52">
        <f>'Exit Capacity'!C165</f>
        <v>676.87549890416949</v>
      </c>
      <c r="D165" s="53">
        <f>'Exit Capacity'!D165</f>
        <v>684.14438158215455</v>
      </c>
      <c r="E165" s="53">
        <f>'Exit Capacity'!E165</f>
        <v>692.10014183919054</v>
      </c>
      <c r="F165" s="53">
        <f>'Exit Capacity'!F165</f>
        <v>697.52985479206484</v>
      </c>
      <c r="G165" s="53">
        <f>'Exit Capacity'!G165</f>
        <v>700.17459975177439</v>
      </c>
      <c r="H165" s="53">
        <f>'Exit Capacity'!H165</f>
        <v>699.92623912326781</v>
      </c>
      <c r="I165" s="65">
        <f>'Exit Capacity'!I165</f>
        <v>696.60861986127554</v>
      </c>
    </row>
    <row r="166" spans="1:9" s="5" customFormat="1" ht="15" customHeight="1" x14ac:dyDescent="0.25">
      <c r="A166" s="46" t="str">
        <f>'Exit Capacity'!A166</f>
        <v>F26.02_Aranjuez Oeste</v>
      </c>
      <c r="B166" s="4" t="str">
        <f>'Exit Capacity'!B166</f>
        <v>Salida Nacional / National exit</v>
      </c>
      <c r="C166" s="52">
        <f>'Exit Capacity'!C166</f>
        <v>0</v>
      </c>
      <c r="D166" s="53">
        <f>'Exit Capacity'!D166</f>
        <v>0</v>
      </c>
      <c r="E166" s="53">
        <f>'Exit Capacity'!E166</f>
        <v>0</v>
      </c>
      <c r="F166" s="53">
        <f>'Exit Capacity'!F166</f>
        <v>0</v>
      </c>
      <c r="G166" s="53">
        <f>'Exit Capacity'!G166</f>
        <v>0</v>
      </c>
      <c r="H166" s="53">
        <f>'Exit Capacity'!H166</f>
        <v>0</v>
      </c>
      <c r="I166" s="65">
        <f>'Exit Capacity'!I166</f>
        <v>0</v>
      </c>
    </row>
    <row r="167" spans="1:9" s="5" customFormat="1" ht="15" customHeight="1" x14ac:dyDescent="0.25">
      <c r="A167" s="46" t="str">
        <f>'Exit Capacity'!A167</f>
        <v>F26_Aranjuez</v>
      </c>
      <c r="B167" s="4" t="str">
        <f>'Exit Capacity'!B167</f>
        <v>Salida Nacional / National exit</v>
      </c>
      <c r="C167" s="52">
        <f>'Exit Capacity'!C167</f>
        <v>33045.468214738459</v>
      </c>
      <c r="D167" s="53">
        <f>'Exit Capacity'!D167</f>
        <v>32388.52656997773</v>
      </c>
      <c r="E167" s="53">
        <f>'Exit Capacity'!E167</f>
        <v>31661.852072580648</v>
      </c>
      <c r="F167" s="53">
        <f>'Exit Capacity'!F167</f>
        <v>30630.650045475013</v>
      </c>
      <c r="G167" s="53">
        <f>'Exit Capacity'!G167</f>
        <v>28593.558783401808</v>
      </c>
      <c r="H167" s="53">
        <f>'Exit Capacity'!H167</f>
        <v>25134.224789451182</v>
      </c>
      <c r="I167" s="65">
        <f>'Exit Capacity'!I167</f>
        <v>17000.1243623337</v>
      </c>
    </row>
    <row r="168" spans="1:9" s="5" customFormat="1" ht="15" customHeight="1" x14ac:dyDescent="0.25">
      <c r="A168" s="46" t="str">
        <f>'Exit Capacity'!A168</f>
        <v>F26A_Ceramicas Toledo</v>
      </c>
      <c r="B168" s="4" t="str">
        <f>'Exit Capacity'!B168</f>
        <v>Salida Nacional / National exit</v>
      </c>
      <c r="C168" s="52">
        <f>'Exit Capacity'!C168</f>
        <v>4720.238274545366</v>
      </c>
      <c r="D168" s="53">
        <f>'Exit Capacity'!D168</f>
        <v>4767.9453548746324</v>
      </c>
      <c r="E168" s="53">
        <f>'Exit Capacity'!E168</f>
        <v>4821.192935877275</v>
      </c>
      <c r="F168" s="53">
        <f>'Exit Capacity'!F168</f>
        <v>4859.497939451463</v>
      </c>
      <c r="G168" s="53">
        <f>'Exit Capacity'!G168</f>
        <v>4881.4970679146536</v>
      </c>
      <c r="H168" s="53">
        <f>'Exit Capacity'!H168</f>
        <v>4886.5602596359749</v>
      </c>
      <c r="I168" s="65">
        <f>'Exit Capacity'!I168</f>
        <v>4873.8057320996841</v>
      </c>
    </row>
    <row r="169" spans="1:9" s="5" customFormat="1" ht="15" customHeight="1" x14ac:dyDescent="0.25">
      <c r="A169" s="46" t="str">
        <f>'Exit Capacity'!A169</f>
        <v>F27_Yeles</v>
      </c>
      <c r="B169" s="4" t="str">
        <f>'Exit Capacity'!B169</f>
        <v>Salida Nacional / National exit</v>
      </c>
      <c r="C169" s="52">
        <f>'Exit Capacity'!C169</f>
        <v>0</v>
      </c>
      <c r="D169" s="53">
        <f>'Exit Capacity'!D169</f>
        <v>0</v>
      </c>
      <c r="E169" s="53">
        <f>'Exit Capacity'!E169</f>
        <v>0</v>
      </c>
      <c r="F169" s="53">
        <f>'Exit Capacity'!F169</f>
        <v>0</v>
      </c>
      <c r="G169" s="53">
        <f>'Exit Capacity'!G169</f>
        <v>0</v>
      </c>
      <c r="H169" s="53">
        <f>'Exit Capacity'!H169</f>
        <v>0</v>
      </c>
      <c r="I169" s="65">
        <f>'Exit Capacity'!I169</f>
        <v>0</v>
      </c>
    </row>
    <row r="170" spans="1:9" s="5" customFormat="1" ht="15" customHeight="1" x14ac:dyDescent="0.25">
      <c r="A170" s="46" t="str">
        <f>'Exit Capacity'!A170</f>
        <v>F28_ Pinto</v>
      </c>
      <c r="B170" s="4" t="str">
        <f>'Exit Capacity'!B170</f>
        <v>Salida Nacional / National exit</v>
      </c>
      <c r="C170" s="52">
        <f>'Exit Capacity'!C170</f>
        <v>65104.39545952405</v>
      </c>
      <c r="D170" s="53">
        <f>'Exit Capacity'!D170</f>
        <v>64873.846872115893</v>
      </c>
      <c r="E170" s="53">
        <f>'Exit Capacity'!E170</f>
        <v>64505.569126547722</v>
      </c>
      <c r="F170" s="53">
        <f>'Exit Capacity'!F170</f>
        <v>64027.01029802276</v>
      </c>
      <c r="G170" s="53">
        <f>'Exit Capacity'!G170</f>
        <v>63399.656943627975</v>
      </c>
      <c r="H170" s="53">
        <f>'Exit Capacity'!H170</f>
        <v>62617.214013990735</v>
      </c>
      <c r="I170" s="65">
        <f>'Exit Capacity'!I170</f>
        <v>61646.104700184238</v>
      </c>
    </row>
    <row r="171" spans="1:9" s="5" customFormat="1" ht="15" customHeight="1" x14ac:dyDescent="0.25">
      <c r="A171" s="46" t="str">
        <f>'Exit Capacity'!A171</f>
        <v>G04_Lumbier</v>
      </c>
      <c r="B171" s="4" t="str">
        <f>'Exit Capacity'!B171</f>
        <v>Salida Nacional / National exit</v>
      </c>
      <c r="C171" s="52">
        <f>'Exit Capacity'!C171</f>
        <v>0</v>
      </c>
      <c r="D171" s="53">
        <f>'Exit Capacity'!D171</f>
        <v>0</v>
      </c>
      <c r="E171" s="53">
        <f>'Exit Capacity'!E171</f>
        <v>0</v>
      </c>
      <c r="F171" s="53">
        <f>'Exit Capacity'!F171</f>
        <v>0</v>
      </c>
      <c r="G171" s="53">
        <f>'Exit Capacity'!G171</f>
        <v>0</v>
      </c>
      <c r="H171" s="53">
        <f>'Exit Capacity'!H171</f>
        <v>0</v>
      </c>
      <c r="I171" s="65">
        <f>'Exit Capacity'!I171</f>
        <v>0</v>
      </c>
    </row>
    <row r="172" spans="1:9" s="5" customFormat="1" ht="15" customHeight="1" x14ac:dyDescent="0.25">
      <c r="A172" s="46" t="str">
        <f>'Exit Capacity'!A172</f>
        <v>H1_Red Cartagena</v>
      </c>
      <c r="B172" s="4" t="str">
        <f>'Exit Capacity'!B172</f>
        <v>Salida Nacional / National exit</v>
      </c>
      <c r="C172" s="52">
        <f>'Exit Capacity'!C172</f>
        <v>37449.985561900656</v>
      </c>
      <c r="D172" s="53">
        <f>'Exit Capacity'!D172</f>
        <v>36963.231633993993</v>
      </c>
      <c r="E172" s="53">
        <f>'Exit Capacity'!E172</f>
        <v>36437.143667931334</v>
      </c>
      <c r="F172" s="53">
        <f>'Exit Capacity'!F172</f>
        <v>35683.163843142582</v>
      </c>
      <c r="G172" s="53">
        <f>'Exit Capacity'!G172</f>
        <v>34155.404316600368</v>
      </c>
      <c r="H172" s="53">
        <f>'Exit Capacity'!H172</f>
        <v>31528.727726399451</v>
      </c>
      <c r="I172" s="65">
        <f>'Exit Capacity'!I172</f>
        <v>25261.304008117866</v>
      </c>
    </row>
    <row r="173" spans="1:9" s="5" customFormat="1" ht="15" customHeight="1" x14ac:dyDescent="0.25">
      <c r="A173" s="46" t="str">
        <f>'Exit Capacity'!A173</f>
        <v>I001_Corvera</v>
      </c>
      <c r="B173" s="4" t="str">
        <f>'Exit Capacity'!B173</f>
        <v>Salida Nacional / National exit</v>
      </c>
      <c r="C173" s="52">
        <f>'Exit Capacity'!C173</f>
        <v>2987.0084541033434</v>
      </c>
      <c r="D173" s="53">
        <f>'Exit Capacity'!D173</f>
        <v>2978.8681862390217</v>
      </c>
      <c r="E173" s="53">
        <f>'Exit Capacity'!E173</f>
        <v>2969.7696567634184</v>
      </c>
      <c r="F173" s="53">
        <f>'Exit Capacity'!F173</f>
        <v>2942.573775953098</v>
      </c>
      <c r="G173" s="53">
        <f>'Exit Capacity'!G173</f>
        <v>2869.1168364440146</v>
      </c>
      <c r="H173" s="53">
        <f>'Exit Capacity'!H173</f>
        <v>2732.8458783885908</v>
      </c>
      <c r="I173" s="65">
        <f>'Exit Capacity'!I173</f>
        <v>2406.2750302287127</v>
      </c>
    </row>
    <row r="174" spans="1:9" s="5" customFormat="1" ht="15" customHeight="1" x14ac:dyDescent="0.25">
      <c r="A174" s="46" t="str">
        <f>'Exit Capacity'!A174</f>
        <v>I003_Cudillero</v>
      </c>
      <c r="B174" s="4" t="str">
        <f>'Exit Capacity'!B174</f>
        <v>Salida Nacional / National exit</v>
      </c>
      <c r="C174" s="52">
        <f>'Exit Capacity'!C174</f>
        <v>61.178699253360648</v>
      </c>
      <c r="D174" s="53">
        <f>'Exit Capacity'!D174</f>
        <v>61.762611561001805</v>
      </c>
      <c r="E174" s="53">
        <f>'Exit Capacity'!E174</f>
        <v>62.392260272121462</v>
      </c>
      <c r="F174" s="53">
        <f>'Exit Capacity'!F174</f>
        <v>62.803500871144209</v>
      </c>
      <c r="G174" s="53">
        <f>'Exit Capacity'!G174</f>
        <v>62.971748123065851</v>
      </c>
      <c r="H174" s="53">
        <f>'Exit Capacity'!H174</f>
        <v>62.887525050862209</v>
      </c>
      <c r="I174" s="65">
        <f>'Exit Capacity'!I174</f>
        <v>62.533509590658056</v>
      </c>
    </row>
    <row r="175" spans="1:9" s="5" customFormat="1" ht="15" customHeight="1" x14ac:dyDescent="0.25">
      <c r="A175" s="46" t="str">
        <f>'Exit Capacity'!A175</f>
        <v>I005_Luarca</v>
      </c>
      <c r="B175" s="4" t="str">
        <f>'Exit Capacity'!B175</f>
        <v>Salida Nacional / National exit</v>
      </c>
      <c r="C175" s="52">
        <f>'Exit Capacity'!C175</f>
        <v>44.093589910606369</v>
      </c>
      <c r="D175" s="53">
        <f>'Exit Capacity'!D175</f>
        <v>43.784538792551842</v>
      </c>
      <c r="E175" s="53">
        <f>'Exit Capacity'!E175</f>
        <v>43.345186277291177</v>
      </c>
      <c r="F175" s="53">
        <f>'Exit Capacity'!F175</f>
        <v>42.847360401389153</v>
      </c>
      <c r="G175" s="53">
        <f>'Exit Capacity'!G175</f>
        <v>42.261526538336668</v>
      </c>
      <c r="H175" s="53">
        <f>'Exit Capacity'!H175</f>
        <v>41.583819996246248</v>
      </c>
      <c r="I175" s="65">
        <f>'Exit Capacity'!I175</f>
        <v>40.787766626544766</v>
      </c>
    </row>
    <row r="176" spans="1:9" s="5" customFormat="1" ht="15" customHeight="1" x14ac:dyDescent="0.25">
      <c r="A176" s="46" t="str">
        <f>'Exit Capacity'!A176</f>
        <v>I006_Navia</v>
      </c>
      <c r="B176" s="4" t="str">
        <f>'Exit Capacity'!B176</f>
        <v>Salida Nacional / National exit</v>
      </c>
      <c r="C176" s="52">
        <f>'Exit Capacity'!C176</f>
        <v>829.36908450492137</v>
      </c>
      <c r="D176" s="53">
        <f>'Exit Capacity'!D176</f>
        <v>843.24578002198075</v>
      </c>
      <c r="E176" s="53">
        <f>'Exit Capacity'!E176</f>
        <v>859.07584790858607</v>
      </c>
      <c r="F176" s="53">
        <f>'Exit Capacity'!F176</f>
        <v>871.13704026352173</v>
      </c>
      <c r="G176" s="53">
        <f>'Exit Capacity'!G176</f>
        <v>879.19255919447289</v>
      </c>
      <c r="H176" s="53">
        <f>'Exit Capacity'!H176</f>
        <v>883.08970998452583</v>
      </c>
      <c r="I176" s="65">
        <f>'Exit Capacity'!I176</f>
        <v>882.70791521933972</v>
      </c>
    </row>
    <row r="177" spans="1:9" s="5" customFormat="1" ht="15" customHeight="1" x14ac:dyDescent="0.25">
      <c r="A177" s="46" t="str">
        <f>'Exit Capacity'!A177</f>
        <v>I007_Castropol</v>
      </c>
      <c r="B177" s="4" t="str">
        <f>'Exit Capacity'!B177</f>
        <v>Salida Nacional / National exit</v>
      </c>
      <c r="C177" s="52">
        <f>'Exit Capacity'!C177</f>
        <v>17.788514412284993</v>
      </c>
      <c r="D177" s="53">
        <f>'Exit Capacity'!D177</f>
        <v>17.663835059145658</v>
      </c>
      <c r="E177" s="53">
        <f>'Exit Capacity'!E177</f>
        <v>17.486588693729896</v>
      </c>
      <c r="F177" s="53">
        <f>'Exit Capacity'!F177</f>
        <v>17.285752636011644</v>
      </c>
      <c r="G177" s="53">
        <f>'Exit Capacity'!G177</f>
        <v>17.049411840507329</v>
      </c>
      <c r="H177" s="53">
        <f>'Exit Capacity'!H177</f>
        <v>16.776007188817232</v>
      </c>
      <c r="I177" s="65">
        <f>'Exit Capacity'!I177</f>
        <v>16.454858312788051</v>
      </c>
    </row>
    <row r="178" spans="1:9" s="5" customFormat="1" ht="15" customHeight="1" x14ac:dyDescent="0.25">
      <c r="A178" s="46" t="str">
        <f>'Exit Capacity'!A178</f>
        <v>I012_Villalba</v>
      </c>
      <c r="B178" s="4" t="str">
        <f>'Exit Capacity'!B178</f>
        <v>Salida Nacional / National exit</v>
      </c>
      <c r="C178" s="52">
        <f>'Exit Capacity'!C178</f>
        <v>3894.2328396182966</v>
      </c>
      <c r="D178" s="53">
        <f>'Exit Capacity'!D178</f>
        <v>3925.0352735275083</v>
      </c>
      <c r="E178" s="53">
        <f>'Exit Capacity'!E178</f>
        <v>3957.3251170806079</v>
      </c>
      <c r="F178" s="53">
        <f>'Exit Capacity'!F178</f>
        <v>3976.5754225742166</v>
      </c>
      <c r="G178" s="53">
        <f>'Exit Capacity'!G178</f>
        <v>3981.1182132096774</v>
      </c>
      <c r="H178" s="53">
        <f>'Exit Capacity'!H178</f>
        <v>3970.3761114649442</v>
      </c>
      <c r="I178" s="65">
        <f>'Exit Capacity'!I178</f>
        <v>3943.1245033076539</v>
      </c>
    </row>
    <row r="179" spans="1:9" s="5" customFormat="1" ht="15" customHeight="1" x14ac:dyDescent="0.25">
      <c r="A179" s="46" t="str">
        <f>'Exit Capacity'!A179</f>
        <v>I014 Irixoa</v>
      </c>
      <c r="B179" s="4" t="str">
        <f>'Exit Capacity'!B179</f>
        <v>Salida Nacional / National exit</v>
      </c>
      <c r="C179" s="52">
        <f>'Exit Capacity'!C179</f>
        <v>2036.9714934189619</v>
      </c>
      <c r="D179" s="53">
        <f>'Exit Capacity'!D179</f>
        <v>2053.9985299337914</v>
      </c>
      <c r="E179" s="53">
        <f>'Exit Capacity'!E179</f>
        <v>2072.0082807873046</v>
      </c>
      <c r="F179" s="53">
        <f>'Exit Capacity'!F179</f>
        <v>2083.0733454697802</v>
      </c>
      <c r="G179" s="53">
        <f>'Exit Capacity'!G179</f>
        <v>2086.3360618627758</v>
      </c>
      <c r="H179" s="53">
        <f>'Exit Capacity'!H179</f>
        <v>2081.4907007111337</v>
      </c>
      <c r="I179" s="65">
        <f>'Exit Capacity'!I179</f>
        <v>2067.9142373972995</v>
      </c>
    </row>
    <row r="180" spans="1:9" s="5" customFormat="1" ht="15" customHeight="1" x14ac:dyDescent="0.25">
      <c r="A180" s="46" t="str">
        <f>'Exit Capacity'!A180</f>
        <v>I015ERM_Abegondo</v>
      </c>
      <c r="B180" s="4" t="str">
        <f>'Exit Capacity'!B180</f>
        <v>Salida Nacional / National exit</v>
      </c>
      <c r="C180" s="52">
        <f>'Exit Capacity'!C180</f>
        <v>84.45398090447766</v>
      </c>
      <c r="D180" s="53">
        <f>'Exit Capacity'!D180</f>
        <v>84.104108886480248</v>
      </c>
      <c r="E180" s="53">
        <f>'Exit Capacity'!E180</f>
        <v>83.558811653707608</v>
      </c>
      <c r="F180" s="53">
        <f>'Exit Capacity'!F180</f>
        <v>82.868705436773041</v>
      </c>
      <c r="G180" s="53">
        <f>'Exit Capacity'!G180</f>
        <v>81.981139957507196</v>
      </c>
      <c r="H180" s="53">
        <f>'Exit Capacity'!H180</f>
        <v>80.887729490431056</v>
      </c>
      <c r="I180" s="65">
        <f>'Exit Capacity'!I180</f>
        <v>79.542406698580066</v>
      </c>
    </row>
    <row r="181" spans="1:9" s="5" customFormat="1" ht="15" customHeight="1" x14ac:dyDescent="0.25">
      <c r="A181" s="46" t="str">
        <f>'Exit Capacity'!A181</f>
        <v>I016_Abegondo II</v>
      </c>
      <c r="B181" s="4" t="str">
        <f>'Exit Capacity'!B181</f>
        <v>Salida Nacional / National exit</v>
      </c>
      <c r="C181" s="52">
        <f>'Exit Capacity'!C181</f>
        <v>6354.4937983634782</v>
      </c>
      <c r="D181" s="53">
        <f>'Exit Capacity'!D181</f>
        <v>6406.7681878237127</v>
      </c>
      <c r="E181" s="53">
        <f>'Exit Capacity'!E181</f>
        <v>6469.4627387125493</v>
      </c>
      <c r="F181" s="53">
        <f>'Exit Capacity'!F181</f>
        <v>6523.6997400413447</v>
      </c>
      <c r="G181" s="53">
        <f>'Exit Capacity'!G181</f>
        <v>6568.0180786049996</v>
      </c>
      <c r="H181" s="53">
        <f>'Exit Capacity'!H181</f>
        <v>6601.5660373844157</v>
      </c>
      <c r="I181" s="65">
        <f>'Exit Capacity'!I181</f>
        <v>6624.0889414452431</v>
      </c>
    </row>
    <row r="182" spans="1:9" s="5" customFormat="1" ht="15" customHeight="1" x14ac:dyDescent="0.25">
      <c r="A182" s="46" t="str">
        <f>'Exit Capacity'!A182</f>
        <v>I018_Santiago de Compostela</v>
      </c>
      <c r="B182" s="4" t="str">
        <f>'Exit Capacity'!B182</f>
        <v>Salida Nacional / National exit</v>
      </c>
      <c r="C182" s="52">
        <f>'Exit Capacity'!C182</f>
        <v>3627.6969099489615</v>
      </c>
      <c r="D182" s="53">
        <f>'Exit Capacity'!D182</f>
        <v>3647.9432001218611</v>
      </c>
      <c r="E182" s="53">
        <f>'Exit Capacity'!E182</f>
        <v>3667.6854458551752</v>
      </c>
      <c r="F182" s="53">
        <f>'Exit Capacity'!F182</f>
        <v>3676.4257815223909</v>
      </c>
      <c r="G182" s="53">
        <f>'Exit Capacity'!G182</f>
        <v>3672.4736424012699</v>
      </c>
      <c r="H182" s="53">
        <f>'Exit Capacity'!H182</f>
        <v>3655.3254941062432</v>
      </c>
      <c r="I182" s="65">
        <f>'Exit Capacity'!I182</f>
        <v>3623.6786232176228</v>
      </c>
    </row>
    <row r="183" spans="1:9" s="5" customFormat="1" ht="15" customHeight="1" x14ac:dyDescent="0.25">
      <c r="A183" s="46" t="str">
        <f>'Exit Capacity'!A183</f>
        <v>I019_Rois</v>
      </c>
      <c r="B183" s="4" t="str">
        <f>'Exit Capacity'!B183</f>
        <v>Salida Nacional / National exit</v>
      </c>
      <c r="C183" s="52">
        <f>'Exit Capacity'!C183</f>
        <v>0</v>
      </c>
      <c r="D183" s="53">
        <f>'Exit Capacity'!D183</f>
        <v>0</v>
      </c>
      <c r="E183" s="53">
        <f>'Exit Capacity'!E183</f>
        <v>0</v>
      </c>
      <c r="F183" s="53">
        <f>'Exit Capacity'!F183</f>
        <v>0</v>
      </c>
      <c r="G183" s="53">
        <f>'Exit Capacity'!G183</f>
        <v>0</v>
      </c>
      <c r="H183" s="53">
        <f>'Exit Capacity'!H183</f>
        <v>0</v>
      </c>
      <c r="I183" s="65">
        <f>'Exit Capacity'!I183</f>
        <v>0</v>
      </c>
    </row>
    <row r="184" spans="1:9" s="5" customFormat="1" ht="15" customHeight="1" x14ac:dyDescent="0.25">
      <c r="A184" s="46" t="str">
        <f>'Exit Capacity'!A184</f>
        <v>I020_Valga</v>
      </c>
      <c r="B184" s="4" t="str">
        <f>'Exit Capacity'!B184</f>
        <v>Salida Nacional / National exit</v>
      </c>
      <c r="C184" s="52">
        <f>'Exit Capacity'!C184</f>
        <v>1093.6870108306678</v>
      </c>
      <c r="D184" s="53">
        <f>'Exit Capacity'!D184</f>
        <v>1113.4425584377832</v>
      </c>
      <c r="E184" s="53">
        <f>'Exit Capacity'!E184</f>
        <v>1136.099780918446</v>
      </c>
      <c r="F184" s="53">
        <f>'Exit Capacity'!F184</f>
        <v>1153.5895769482042</v>
      </c>
      <c r="G184" s="53">
        <f>'Exit Capacity'!G184</f>
        <v>1165.6232569111421</v>
      </c>
      <c r="H184" s="53">
        <f>'Exit Capacity'!H184</f>
        <v>1171.9935451293263</v>
      </c>
      <c r="I184" s="65">
        <f>'Exit Capacity'!I184</f>
        <v>1172.5693501679118</v>
      </c>
    </row>
    <row r="185" spans="1:9" s="5" customFormat="1" ht="15" customHeight="1" x14ac:dyDescent="0.25">
      <c r="A185" s="46" t="str">
        <f>'Exit Capacity'!A185</f>
        <v>I020A_Caldas de Reyes</v>
      </c>
      <c r="B185" s="4" t="str">
        <f>'Exit Capacity'!B185</f>
        <v>Salida Nacional / National exit</v>
      </c>
      <c r="C185" s="52">
        <f>'Exit Capacity'!C185</f>
        <v>604.70794372502905</v>
      </c>
      <c r="D185" s="53">
        <f>'Exit Capacity'!D185</f>
        <v>607.10236236395065</v>
      </c>
      <c r="E185" s="53">
        <f>'Exit Capacity'!E185</f>
        <v>609.19344558553667</v>
      </c>
      <c r="F185" s="53">
        <f>'Exit Capacity'!F185</f>
        <v>609.58350669386255</v>
      </c>
      <c r="G185" s="53">
        <f>'Exit Capacity'!G185</f>
        <v>607.97487068170801</v>
      </c>
      <c r="H185" s="53">
        <f>'Exit Capacity'!H185</f>
        <v>604.28758624353509</v>
      </c>
      <c r="I185" s="65">
        <f>'Exit Capacity'!I185</f>
        <v>598.28570926525526</v>
      </c>
    </row>
    <row r="186" spans="1:9" s="5" customFormat="1" ht="15" customHeight="1" x14ac:dyDescent="0.25">
      <c r="A186" s="46" t="str">
        <f>'Exit Capacity'!A186</f>
        <v>I022_Pontevedra</v>
      </c>
      <c r="B186" s="4" t="str">
        <f>'Exit Capacity'!B186</f>
        <v>Salida Nacional / National exit</v>
      </c>
      <c r="C186" s="52">
        <f>'Exit Capacity'!C186</f>
        <v>3283.0883982663599</v>
      </c>
      <c r="D186" s="53">
        <f>'Exit Capacity'!D186</f>
        <v>3290.3779490484053</v>
      </c>
      <c r="E186" s="53">
        <f>'Exit Capacity'!E186</f>
        <v>3294.7433417543775</v>
      </c>
      <c r="F186" s="53">
        <f>'Exit Capacity'!F186</f>
        <v>3290.6475744650015</v>
      </c>
      <c r="G186" s="53">
        <f>'Exit Capacity'!G186</f>
        <v>3276.3820712721845</v>
      </c>
      <c r="H186" s="53">
        <f>'Exit Capacity'!H186</f>
        <v>3251.5359612089737</v>
      </c>
      <c r="I186" s="65">
        <f>'Exit Capacity'!I186</f>
        <v>3214.7188078753875</v>
      </c>
    </row>
    <row r="187" spans="1:9" s="5" customFormat="1" ht="15" customHeight="1" x14ac:dyDescent="0.25">
      <c r="A187" s="46" t="str">
        <f>'Exit Capacity'!A187</f>
        <v>I023_Pazos de Borben</v>
      </c>
      <c r="B187" s="4" t="str">
        <f>'Exit Capacity'!B187</f>
        <v>Salida Nacional / National exit</v>
      </c>
      <c r="C187" s="52">
        <f>'Exit Capacity'!C187</f>
        <v>123.11174094222078</v>
      </c>
      <c r="D187" s="53">
        <f>'Exit Capacity'!D187</f>
        <v>122.24885313333588</v>
      </c>
      <c r="E187" s="53">
        <f>'Exit Capacity'!E187</f>
        <v>121.02215661915452</v>
      </c>
      <c r="F187" s="53">
        <f>'Exit Capacity'!F187</f>
        <v>119.63219924910055</v>
      </c>
      <c r="G187" s="53">
        <f>'Exit Capacity'!G187</f>
        <v>117.99651871300635</v>
      </c>
      <c r="H187" s="53">
        <f>'Exit Capacity'!H187</f>
        <v>116.10432457744528</v>
      </c>
      <c r="I187" s="65">
        <f>'Exit Capacity'!I187</f>
        <v>113.88169955585919</v>
      </c>
    </row>
    <row r="188" spans="1:9" s="5" customFormat="1" ht="15" customHeight="1" x14ac:dyDescent="0.25">
      <c r="A188" s="46" t="str">
        <f>'Exit Capacity'!A188</f>
        <v>I024_Porriño</v>
      </c>
      <c r="B188" s="4" t="str">
        <f>'Exit Capacity'!B188</f>
        <v>Salida Nacional / National exit</v>
      </c>
      <c r="C188" s="52">
        <f>'Exit Capacity'!C188</f>
        <v>4786.7449315752983</v>
      </c>
      <c r="D188" s="53">
        <f>'Exit Capacity'!D188</f>
        <v>4808.8863867746295</v>
      </c>
      <c r="E188" s="53">
        <f>'Exit Capacity'!E188</f>
        <v>4829.3397391147309</v>
      </c>
      <c r="F188" s="53">
        <f>'Exit Capacity'!F188</f>
        <v>4835.8960360436449</v>
      </c>
      <c r="G188" s="53">
        <f>'Exit Capacity'!G188</f>
        <v>4826.2505441197063</v>
      </c>
      <c r="H188" s="53">
        <f>'Exit Capacity'!H188</f>
        <v>4799.7574328387191</v>
      </c>
      <c r="I188" s="65">
        <f>'Exit Capacity'!I188</f>
        <v>4754.6101140670471</v>
      </c>
    </row>
    <row r="189" spans="1:9" s="5" customFormat="1" ht="15" customHeight="1" x14ac:dyDescent="0.25">
      <c r="A189" s="46" t="str">
        <f>'Exit Capacity'!A189</f>
        <v>I025_Tuy</v>
      </c>
      <c r="B189" s="4" t="str">
        <f>'Exit Capacity'!B189</f>
        <v>Salida Nacional / National exit</v>
      </c>
      <c r="C189" s="52">
        <f>'Exit Capacity'!C189</f>
        <v>82.819406553645351</v>
      </c>
      <c r="D189" s="53">
        <f>'Exit Capacity'!D189</f>
        <v>82.238926936451406</v>
      </c>
      <c r="E189" s="53">
        <f>'Exit Capacity'!E189</f>
        <v>81.413706883933358</v>
      </c>
      <c r="F189" s="53">
        <f>'Exit Capacity'!F189</f>
        <v>80.478658417867393</v>
      </c>
      <c r="G189" s="53">
        <f>'Exit Capacity'!G189</f>
        <v>79.378307709852891</v>
      </c>
      <c r="H189" s="53">
        <f>'Exit Capacity'!H189</f>
        <v>78.105395847896489</v>
      </c>
      <c r="I189" s="65">
        <f>'Exit Capacity'!I189</f>
        <v>76.610197389404746</v>
      </c>
    </row>
    <row r="190" spans="1:9" s="5" customFormat="1" ht="15" customHeight="1" x14ac:dyDescent="0.25">
      <c r="A190" s="46" t="str">
        <f>'Exit Capacity'!A190</f>
        <v>J01A_Quer</v>
      </c>
      <c r="B190" s="4" t="str">
        <f>'Exit Capacity'!B190</f>
        <v>Salida Nacional / National exit</v>
      </c>
      <c r="C190" s="52">
        <f>'Exit Capacity'!C190</f>
        <v>57.168941329916983</v>
      </c>
      <c r="D190" s="53">
        <f>'Exit Capacity'!D190</f>
        <v>56.768245326896505</v>
      </c>
      <c r="E190" s="53">
        <f>'Exit Capacity'!E190</f>
        <v>56.198608828280484</v>
      </c>
      <c r="F190" s="53">
        <f>'Exit Capacity'!F190</f>
        <v>55.553159493135482</v>
      </c>
      <c r="G190" s="53">
        <f>'Exit Capacity'!G190</f>
        <v>54.793604605138711</v>
      </c>
      <c r="H190" s="53">
        <f>'Exit Capacity'!H190</f>
        <v>53.914933450845851</v>
      </c>
      <c r="I190" s="65">
        <f>'Exit Capacity'!I190</f>
        <v>52.882821334771592</v>
      </c>
    </row>
    <row r="191" spans="1:9" s="5" customFormat="1" ht="15" customHeight="1" x14ac:dyDescent="0.25">
      <c r="A191" s="46" t="str">
        <f>'Exit Capacity'!A191</f>
        <v>K02_Tarifa Oeste</v>
      </c>
      <c r="B191" s="4" t="str">
        <f>'Exit Capacity'!B191</f>
        <v>Salida Nacional / National exit</v>
      </c>
      <c r="C191" s="52">
        <f>'Exit Capacity'!C191</f>
        <v>92548.755544890519</v>
      </c>
      <c r="D191" s="53">
        <f>'Exit Capacity'!D191</f>
        <v>91458.615947674305</v>
      </c>
      <c r="E191" s="53">
        <f>'Exit Capacity'!E191</f>
        <v>90283.411960031139</v>
      </c>
      <c r="F191" s="53">
        <f>'Exit Capacity'!F191</f>
        <v>88594.467856776973</v>
      </c>
      <c r="G191" s="53">
        <f>'Exit Capacity'!G191</f>
        <v>85158.897300838988</v>
      </c>
      <c r="H191" s="53">
        <f>'Exit Capacity'!H191</f>
        <v>79242.343930017159</v>
      </c>
      <c r="I191" s="65">
        <f>'Exit Capacity'!I191</f>
        <v>65103.577781762295</v>
      </c>
    </row>
    <row r="192" spans="1:9" s="5" customFormat="1" ht="15" customHeight="1" x14ac:dyDescent="0.25">
      <c r="A192" s="46" t="str">
        <f>'Exit Capacity'!A192</f>
        <v>K05_Benalup</v>
      </c>
      <c r="B192" s="4" t="str">
        <f>'Exit Capacity'!B192</f>
        <v>Salida Nacional / National exit</v>
      </c>
      <c r="C192" s="52">
        <f>'Exit Capacity'!C192</f>
        <v>1.1451527182432719</v>
      </c>
      <c r="D192" s="53">
        <f>'Exit Capacity'!D192</f>
        <v>1.1371263650106647</v>
      </c>
      <c r="E192" s="53">
        <f>'Exit Capacity'!E192</f>
        <v>1.1257159598216613</v>
      </c>
      <c r="F192" s="53">
        <f>'Exit Capacity'!F192</f>
        <v>1.1127869455101296</v>
      </c>
      <c r="G192" s="53">
        <f>'Exit Capacity'!G192</f>
        <v>1.0975722795672203</v>
      </c>
      <c r="H192" s="53">
        <f>'Exit Capacity'!H192</f>
        <v>1.0799715922469209</v>
      </c>
      <c r="I192" s="65">
        <f>'Exit Capacity'!I192</f>
        <v>1.0592973245806112</v>
      </c>
    </row>
    <row r="193" spans="1:9" s="5" customFormat="1" ht="15" customHeight="1" x14ac:dyDescent="0.25">
      <c r="A193" s="46" t="str">
        <f>'Exit Capacity'!A193</f>
        <v>K07_Medina Sidonia</v>
      </c>
      <c r="B193" s="4" t="str">
        <f>'Exit Capacity'!B193</f>
        <v>Salida Nacional / National exit</v>
      </c>
      <c r="C193" s="52">
        <f>'Exit Capacity'!C193</f>
        <v>3.7348096509092406</v>
      </c>
      <c r="D193" s="53">
        <f>'Exit Capacity'!D193</f>
        <v>3.7086324423699861</v>
      </c>
      <c r="E193" s="53">
        <f>'Exit Capacity'!E193</f>
        <v>3.6714184614382117</v>
      </c>
      <c r="F193" s="53">
        <f>'Exit Capacity'!F193</f>
        <v>3.6292516773419141</v>
      </c>
      <c r="G193" s="53">
        <f>'Exit Capacity'!G193</f>
        <v>3.5796304518986308</v>
      </c>
      <c r="H193" s="53">
        <f>'Exit Capacity'!H193</f>
        <v>3.5222274384670844</v>
      </c>
      <c r="I193" s="65">
        <f>'Exit Capacity'!I193</f>
        <v>3.4548002270781395</v>
      </c>
    </row>
    <row r="194" spans="1:9" s="5" customFormat="1" ht="15" customHeight="1" x14ac:dyDescent="0.25">
      <c r="A194" s="46" t="str">
        <f>'Exit Capacity'!A194</f>
        <v>K11.01_Arcos</v>
      </c>
      <c r="B194" s="4" t="str">
        <f>'Exit Capacity'!B194</f>
        <v>Salida Nacional / National exit</v>
      </c>
      <c r="C194" s="52">
        <f>'Exit Capacity'!C194</f>
        <v>30564.289368967315</v>
      </c>
      <c r="D194" s="53">
        <f>'Exit Capacity'!D194</f>
        <v>29894.779963946312</v>
      </c>
      <c r="E194" s="53">
        <f>'Exit Capacity'!E194</f>
        <v>29164.093568305372</v>
      </c>
      <c r="F194" s="53">
        <f>'Exit Capacity'!F194</f>
        <v>28115.131687609282</v>
      </c>
      <c r="G194" s="53">
        <f>'Exit Capacity'!G194</f>
        <v>26003.582793309357</v>
      </c>
      <c r="H194" s="53">
        <f>'Exit Capacity'!H194</f>
        <v>22386.202579143646</v>
      </c>
      <c r="I194" s="65">
        <f>'Exit Capacity'!I194</f>
        <v>13799.94824430601</v>
      </c>
    </row>
    <row r="195" spans="1:9" s="5" customFormat="1" ht="15" customHeight="1" x14ac:dyDescent="0.25">
      <c r="A195" s="46" t="str">
        <f>'Exit Capacity'!A195</f>
        <v>K19_Moron de la Frontera</v>
      </c>
      <c r="B195" s="4" t="str">
        <f>'Exit Capacity'!B195</f>
        <v>Salida Nacional / National exit</v>
      </c>
      <c r="C195" s="52">
        <f>'Exit Capacity'!C195</f>
        <v>1258.6804713023635</v>
      </c>
      <c r="D195" s="53">
        <f>'Exit Capacity'!D195</f>
        <v>1280.9255339523281</v>
      </c>
      <c r="E195" s="53">
        <f>'Exit Capacity'!E195</f>
        <v>1306.4002334248555</v>
      </c>
      <c r="F195" s="53">
        <f>'Exit Capacity'!F195</f>
        <v>1325.9944799911871</v>
      </c>
      <c r="G195" s="53">
        <f>'Exit Capacity'!G195</f>
        <v>1339.3680874744423</v>
      </c>
      <c r="H195" s="53">
        <f>'Exit Capacity'!H195</f>
        <v>1346.2845048359786</v>
      </c>
      <c r="I195" s="65">
        <f>'Exit Capacity'!I195</f>
        <v>1346.5834572291103</v>
      </c>
    </row>
    <row r="196" spans="1:9" s="5" customFormat="1" ht="15" customHeight="1" x14ac:dyDescent="0.25">
      <c r="A196" s="46" t="str">
        <f>'Exit Capacity'!A196</f>
        <v>K25_Osuna</v>
      </c>
      <c r="B196" s="4" t="str">
        <f>'Exit Capacity'!B196</f>
        <v>Salida Nacional / National exit</v>
      </c>
      <c r="C196" s="52">
        <f>'Exit Capacity'!C196</f>
        <v>214.37923404586459</v>
      </c>
      <c r="D196" s="53">
        <f>'Exit Capacity'!D196</f>
        <v>217.828405404954</v>
      </c>
      <c r="E196" s="53">
        <f>'Exit Capacity'!E196</f>
        <v>221.75168310152773</v>
      </c>
      <c r="F196" s="53">
        <f>'Exit Capacity'!F196</f>
        <v>224.71943568093857</v>
      </c>
      <c r="G196" s="53">
        <f>'Exit Capacity'!G196</f>
        <v>226.66822480227248</v>
      </c>
      <c r="H196" s="53">
        <f>'Exit Capacity'!H196</f>
        <v>227.55914088463325</v>
      </c>
      <c r="I196" s="65">
        <f>'Exit Capacity'!I196</f>
        <v>227.35837647451555</v>
      </c>
    </row>
    <row r="197" spans="1:9" s="5" customFormat="1" ht="15" customHeight="1" x14ac:dyDescent="0.25">
      <c r="A197" s="46" t="str">
        <f>'Exit Capacity'!A197</f>
        <v>K29_Santaella_GN</v>
      </c>
      <c r="B197" s="4" t="str">
        <f>'Exit Capacity'!B197</f>
        <v>Salida Nacional / National exit</v>
      </c>
      <c r="C197" s="52">
        <f>'Exit Capacity'!C197</f>
        <v>38360.266328548481</v>
      </c>
      <c r="D197" s="53">
        <f>'Exit Capacity'!D197</f>
        <v>37740.583853885008</v>
      </c>
      <c r="E197" s="53">
        <f>'Exit Capacity'!E197</f>
        <v>37064.726787181222</v>
      </c>
      <c r="F197" s="53">
        <f>'Exit Capacity'!F197</f>
        <v>36067.088710258628</v>
      </c>
      <c r="G197" s="53">
        <f>'Exit Capacity'!G197</f>
        <v>34017.358364559484</v>
      </c>
      <c r="H197" s="53">
        <f>'Exit Capacity'!H197</f>
        <v>30481.339930766408</v>
      </c>
      <c r="I197" s="65">
        <f>'Exit Capacity'!I197</f>
        <v>22073.142049217357</v>
      </c>
    </row>
    <row r="198" spans="1:9" s="5" customFormat="1" ht="15" customHeight="1" x14ac:dyDescent="0.25">
      <c r="A198" s="46" t="str">
        <f>'Exit Capacity'!A198</f>
        <v>K31_Santaella</v>
      </c>
      <c r="B198" s="4" t="str">
        <f>'Exit Capacity'!B198</f>
        <v>Salida Nacional / National exit</v>
      </c>
      <c r="C198" s="52">
        <f>'Exit Capacity'!C198</f>
        <v>308.33826363240081</v>
      </c>
      <c r="D198" s="53">
        <f>'Exit Capacity'!D198</f>
        <v>309.05486359404438</v>
      </c>
      <c r="E198" s="53">
        <f>'Exit Capacity'!E198</f>
        <v>309.50398976073245</v>
      </c>
      <c r="F198" s="53">
        <f>'Exit Capacity'!F198</f>
        <v>309.15413212359846</v>
      </c>
      <c r="G198" s="53">
        <f>'Exit Capacity'!G198</f>
        <v>307.84534390152487</v>
      </c>
      <c r="H198" s="53">
        <f>'Exit Capacity'!H198</f>
        <v>305.5389073042362</v>
      </c>
      <c r="I198" s="65">
        <f>'Exit Capacity'!I198</f>
        <v>302.104849588376</v>
      </c>
    </row>
    <row r="199" spans="1:9" s="5" customFormat="1" ht="15" customHeight="1" x14ac:dyDescent="0.25">
      <c r="A199" s="46" t="str">
        <f>'Exit Capacity'!A199</f>
        <v>K37_Azucarera</v>
      </c>
      <c r="B199" s="4" t="str">
        <f>'Exit Capacity'!B199</f>
        <v>Salida Nacional / National exit</v>
      </c>
      <c r="C199" s="52">
        <f>'Exit Capacity'!C199</f>
        <v>18445.036444575158</v>
      </c>
      <c r="D199" s="53">
        <f>'Exit Capacity'!D199</f>
        <v>18524.491357857631</v>
      </c>
      <c r="E199" s="53">
        <f>'Exit Capacity'!E199</f>
        <v>18611.194383410038</v>
      </c>
      <c r="F199" s="53">
        <f>'Exit Capacity'!F199</f>
        <v>18669.914225726563</v>
      </c>
      <c r="G199" s="53">
        <f>'Exit Capacity'!G199</f>
        <v>18695.987320610744</v>
      </c>
      <c r="H199" s="53">
        <f>'Exit Capacity'!H199</f>
        <v>18687.814379236661</v>
      </c>
      <c r="I199" s="65">
        <f>'Exit Capacity'!I199</f>
        <v>18642.323418331136</v>
      </c>
    </row>
    <row r="200" spans="1:9" s="5" customFormat="1" ht="15" customHeight="1" x14ac:dyDescent="0.25">
      <c r="A200" s="46" t="str">
        <f>'Exit Capacity'!A200</f>
        <v>K41_La Carolina</v>
      </c>
      <c r="B200" s="4" t="str">
        <f>'Exit Capacity'!B200</f>
        <v>Salida Nacional / National exit</v>
      </c>
      <c r="C200" s="52">
        <f>'Exit Capacity'!C200</f>
        <v>27.384717701210423</v>
      </c>
      <c r="D200" s="53">
        <f>'Exit Capacity'!D200</f>
        <v>27.192778744996502</v>
      </c>
      <c r="E200" s="53">
        <f>'Exit Capacity'!E200</f>
        <v>26.919914942658739</v>
      </c>
      <c r="F200" s="53">
        <f>'Exit Capacity'!F200</f>
        <v>26.610735737618427</v>
      </c>
      <c r="G200" s="53">
        <f>'Exit Capacity'!G200</f>
        <v>26.246898386383776</v>
      </c>
      <c r="H200" s="53">
        <f>'Exit Capacity'!H200</f>
        <v>25.826002687552382</v>
      </c>
      <c r="I200" s="65">
        <f>'Exit Capacity'!I200</f>
        <v>25.331606634779899</v>
      </c>
    </row>
    <row r="201" spans="1:9" s="5" customFormat="1" ht="15" customHeight="1" x14ac:dyDescent="0.25">
      <c r="A201" s="46" t="str">
        <f>'Exit Capacity'!A201</f>
        <v>K44_Torrenueva</v>
      </c>
      <c r="B201" s="4" t="str">
        <f>'Exit Capacity'!B201</f>
        <v>Salida Nacional / National exit</v>
      </c>
      <c r="C201" s="52">
        <f>'Exit Capacity'!C201</f>
        <v>106.81724337157276</v>
      </c>
      <c r="D201" s="53">
        <f>'Exit Capacity'!D201</f>
        <v>107.96357940356415</v>
      </c>
      <c r="E201" s="53">
        <f>'Exit Capacity'!E201</f>
        <v>109.2181408333123</v>
      </c>
      <c r="F201" s="53">
        <f>'Exit Capacity'!F201</f>
        <v>110.07417170992946</v>
      </c>
      <c r="G201" s="53">
        <f>'Exit Capacity'!G201</f>
        <v>110.49079962085818</v>
      </c>
      <c r="H201" s="53">
        <f>'Exit Capacity'!H201</f>
        <v>110.45096254164034</v>
      </c>
      <c r="I201" s="65">
        <f>'Exit Capacity'!I201</f>
        <v>109.92684729540571</v>
      </c>
    </row>
    <row r="202" spans="1:9" s="5" customFormat="1" ht="15" customHeight="1" x14ac:dyDescent="0.25">
      <c r="A202" s="46" t="str">
        <f>'Exit Capacity'!A202</f>
        <v>K45_Valdepeñas</v>
      </c>
      <c r="B202" s="4" t="str">
        <f>'Exit Capacity'!B202</f>
        <v>Salida Nacional / National exit</v>
      </c>
      <c r="C202" s="52">
        <f>'Exit Capacity'!C202</f>
        <v>935.1445417032046</v>
      </c>
      <c r="D202" s="53">
        <f>'Exit Capacity'!D202</f>
        <v>944.47456886583939</v>
      </c>
      <c r="E202" s="53">
        <f>'Exit Capacity'!E202</f>
        <v>954.59421317633701</v>
      </c>
      <c r="F202" s="53">
        <f>'Exit Capacity'!F202</f>
        <v>961.32053568588253</v>
      </c>
      <c r="G202" s="53">
        <f>'Exit Capacity'!G202</f>
        <v>964.28429019470377</v>
      </c>
      <c r="H202" s="53">
        <f>'Exit Capacity'!H202</f>
        <v>963.33897255572288</v>
      </c>
      <c r="I202" s="65">
        <f>'Exit Capacity'!I202</f>
        <v>958.22756294520002</v>
      </c>
    </row>
    <row r="203" spans="1:9" s="5" customFormat="1" ht="15" customHeight="1" x14ac:dyDescent="0.25">
      <c r="A203" s="46" t="str">
        <f>'Exit Capacity'!A203</f>
        <v>K46_Manzanares</v>
      </c>
      <c r="B203" s="4" t="str">
        <f>'Exit Capacity'!B203</f>
        <v>Salida Nacional / National exit</v>
      </c>
      <c r="C203" s="52">
        <f>'Exit Capacity'!C203</f>
        <v>447.82771886112403</v>
      </c>
      <c r="D203" s="53">
        <f>'Exit Capacity'!D203</f>
        <v>449.87115616256062</v>
      </c>
      <c r="E203" s="53">
        <f>'Exit Capacity'!E203</f>
        <v>451.75039315854622</v>
      </c>
      <c r="F203" s="53">
        <f>'Exit Capacity'!F203</f>
        <v>452.33327890859891</v>
      </c>
      <c r="G203" s="53">
        <f>'Exit Capacity'!G203</f>
        <v>451.40373860737736</v>
      </c>
      <c r="H203" s="53">
        <f>'Exit Capacity'!H203</f>
        <v>448.90146493634529</v>
      </c>
      <c r="I203" s="65">
        <f>'Exit Capacity'!I203</f>
        <v>444.65690398667959</v>
      </c>
    </row>
    <row r="204" spans="1:9" s="5" customFormat="1" ht="15" customHeight="1" x14ac:dyDescent="0.25">
      <c r="A204" s="46" t="str">
        <f>'Exit Capacity'!A204</f>
        <v>K47_Tomelloso</v>
      </c>
      <c r="B204" s="4" t="str">
        <f>'Exit Capacity'!B204</f>
        <v>Salida Nacional / National exit</v>
      </c>
      <c r="C204" s="52">
        <f>'Exit Capacity'!C204</f>
        <v>1552.3474680940631</v>
      </c>
      <c r="D204" s="53">
        <f>'Exit Capacity'!D204</f>
        <v>1568.4286908856855</v>
      </c>
      <c r="E204" s="53">
        <f>'Exit Capacity'!E204</f>
        <v>1585.9533959534394</v>
      </c>
      <c r="F204" s="53">
        <f>'Exit Capacity'!F204</f>
        <v>1597.7647346153833</v>
      </c>
      <c r="G204" s="53">
        <f>'Exit Capacity'!G204</f>
        <v>1603.2593592920032</v>
      </c>
      <c r="H204" s="53">
        <f>'Exit Capacity'!H204</f>
        <v>1602.191661233391</v>
      </c>
      <c r="I204" s="65">
        <f>'Exit Capacity'!I204</f>
        <v>1594.1463569770663</v>
      </c>
    </row>
    <row r="205" spans="1:9" s="5" customFormat="1" ht="15" customHeight="1" x14ac:dyDescent="0.25">
      <c r="A205" s="46" t="str">
        <f>'Exit Capacity'!A205</f>
        <v>K48.02_Socuellamos</v>
      </c>
      <c r="B205" s="4" t="str">
        <f>'Exit Capacity'!B205</f>
        <v>Salida Nacional / National exit</v>
      </c>
      <c r="C205" s="52">
        <f>'Exit Capacity'!C205</f>
        <v>105.6400020033916</v>
      </c>
      <c r="D205" s="53">
        <f>'Exit Capacity'!D205</f>
        <v>105.33811108839109</v>
      </c>
      <c r="E205" s="53">
        <f>'Exit Capacity'!E205</f>
        <v>104.82213564404118</v>
      </c>
      <c r="F205" s="53">
        <f>'Exit Capacity'!F205</f>
        <v>104.10662313470991</v>
      </c>
      <c r="G205" s="53">
        <f>'Exit Capacity'!G205</f>
        <v>103.1279129445407</v>
      </c>
      <c r="H205" s="53">
        <f>'Exit Capacity'!H205</f>
        <v>101.8749641424746</v>
      </c>
      <c r="I205" s="65">
        <f>'Exit Capacity'!I205</f>
        <v>100.29275483591883</v>
      </c>
    </row>
    <row r="206" spans="1:9" s="5" customFormat="1" ht="15" customHeight="1" x14ac:dyDescent="0.25">
      <c r="A206" s="46" t="str">
        <f>'Exit Capacity'!A206</f>
        <v>K48.03_Villarrobledo</v>
      </c>
      <c r="B206" s="4" t="str">
        <f>'Exit Capacity'!B206</f>
        <v>Salida Nacional / National exit</v>
      </c>
      <c r="C206" s="52">
        <f>'Exit Capacity'!C206</f>
        <v>514.63219717152776</v>
      </c>
      <c r="D206" s="53">
        <f>'Exit Capacity'!D206</f>
        <v>518.1183963588262</v>
      </c>
      <c r="E206" s="53">
        <f>'Exit Capacity'!E206</f>
        <v>521.67043656233409</v>
      </c>
      <c r="F206" s="53">
        <f>'Exit Capacity'!F206</f>
        <v>523.57849088948433</v>
      </c>
      <c r="G206" s="53">
        <f>'Exit Capacity'!G206</f>
        <v>523.61267197414736</v>
      </c>
      <c r="H206" s="53">
        <f>'Exit Capacity'!H206</f>
        <v>521.69905257338746</v>
      </c>
      <c r="I206" s="65">
        <f>'Exit Capacity'!I206</f>
        <v>517.66459581545632</v>
      </c>
    </row>
    <row r="207" spans="1:9" s="5" customFormat="1" ht="15" customHeight="1" x14ac:dyDescent="0.25">
      <c r="A207" s="46" t="str">
        <f>'Exit Capacity'!A207</f>
        <v>K48.05_La Roda</v>
      </c>
      <c r="B207" s="4" t="str">
        <f>'Exit Capacity'!B207</f>
        <v>Salida Nacional / National exit</v>
      </c>
      <c r="C207" s="52">
        <f>'Exit Capacity'!C207</f>
        <v>318.64070856493163</v>
      </c>
      <c r="D207" s="53">
        <f>'Exit Capacity'!D207</f>
        <v>319.37478029657939</v>
      </c>
      <c r="E207" s="53">
        <f>'Exit Capacity'!E207</f>
        <v>319.83099354644139</v>
      </c>
      <c r="F207" s="53">
        <f>'Exit Capacity'!F207</f>
        <v>319.46240399385647</v>
      </c>
      <c r="G207" s="53">
        <f>'Exit Capacity'!G207</f>
        <v>318.10361582486723</v>
      </c>
      <c r="H207" s="53">
        <f>'Exit Capacity'!H207</f>
        <v>315.71464387555045</v>
      </c>
      <c r="I207" s="65">
        <f>'Exit Capacity'!I207</f>
        <v>312.16104860685033</v>
      </c>
    </row>
    <row r="208" spans="1:9" s="5" customFormat="1" ht="15" customHeight="1" x14ac:dyDescent="0.25">
      <c r="A208" s="46" t="str">
        <f>'Exit Capacity'!A208</f>
        <v>K48.07_Albacete</v>
      </c>
      <c r="B208" s="4" t="str">
        <f>'Exit Capacity'!B208</f>
        <v>Salida Nacional / National exit</v>
      </c>
      <c r="C208" s="52">
        <f>'Exit Capacity'!C208</f>
        <v>3244.6668684062561</v>
      </c>
      <c r="D208" s="53">
        <f>'Exit Capacity'!D208</f>
        <v>3231.9000960660524</v>
      </c>
      <c r="E208" s="53">
        <f>'Exit Capacity'!E208</f>
        <v>3211.7762186009172</v>
      </c>
      <c r="F208" s="53">
        <f>'Exit Capacity'!F208</f>
        <v>3185.9973638745178</v>
      </c>
      <c r="G208" s="53">
        <f>'Exit Capacity'!G208</f>
        <v>3152.5516704321089</v>
      </c>
      <c r="H208" s="53">
        <f>'Exit Capacity'!H208</f>
        <v>3111.1142211984711</v>
      </c>
      <c r="I208" s="65">
        <f>'Exit Capacity'!I208</f>
        <v>3059.928078075548</v>
      </c>
    </row>
    <row r="209" spans="1:9" s="5" customFormat="1" ht="15" customHeight="1" x14ac:dyDescent="0.25">
      <c r="A209" s="46" t="str">
        <f>'Exit Capacity'!A209</f>
        <v>K48.08_Chinchilla</v>
      </c>
      <c r="B209" s="4" t="str">
        <f>'Exit Capacity'!B209</f>
        <v>Salida Nacional / National exit</v>
      </c>
      <c r="C209" s="52">
        <f>'Exit Capacity'!C209</f>
        <v>7.886581390893344</v>
      </c>
      <c r="D209" s="53">
        <f>'Exit Capacity'!D209</f>
        <v>8.0308567330451979</v>
      </c>
      <c r="E209" s="53">
        <f>'Exit Capacity'!E209</f>
        <v>8.196462721362975</v>
      </c>
      <c r="F209" s="53">
        <f>'Exit Capacity'!F209</f>
        <v>8.3245599373827748</v>
      </c>
      <c r="G209" s="53">
        <f>'Exit Capacity'!G209</f>
        <v>8.4130960681640214</v>
      </c>
      <c r="H209" s="53">
        <f>'Exit Capacity'!H209</f>
        <v>8.4605690610944837</v>
      </c>
      <c r="I209" s="65">
        <f>'Exit Capacity'!I209</f>
        <v>8.4660684601371976</v>
      </c>
    </row>
    <row r="210" spans="1:9" s="5" customFormat="1" ht="15" customHeight="1" x14ac:dyDescent="0.25">
      <c r="A210" s="46" t="str">
        <f>'Exit Capacity'!A210</f>
        <v>K48.10_Almansa</v>
      </c>
      <c r="B210" s="4" t="str">
        <f>'Exit Capacity'!B210</f>
        <v>Salida Nacional / National exit</v>
      </c>
      <c r="C210" s="52">
        <f>'Exit Capacity'!C210</f>
        <v>448.47737807494957</v>
      </c>
      <c r="D210" s="53">
        <f>'Exit Capacity'!D210</f>
        <v>450.62745389933502</v>
      </c>
      <c r="E210" s="53">
        <f>'Exit Capacity'!E210</f>
        <v>452.63628131120458</v>
      </c>
      <c r="F210" s="53">
        <f>'Exit Capacity'!F210</f>
        <v>453.33282336790455</v>
      </c>
      <c r="G210" s="53">
        <f>'Exit Capacity'!G210</f>
        <v>452.50237003136453</v>
      </c>
      <c r="H210" s="53">
        <f>'Exit Capacity'!H210</f>
        <v>450.08410525073856</v>
      </c>
      <c r="I210" s="65">
        <f>'Exit Capacity'!I210</f>
        <v>445.91021621376484</v>
      </c>
    </row>
    <row r="211" spans="1:9" s="5" customFormat="1" ht="15" customHeight="1" x14ac:dyDescent="0.25">
      <c r="A211" s="46" t="str">
        <f>'Exit Capacity'!A211</f>
        <v>K48_Alcazar de San Juan</v>
      </c>
      <c r="B211" s="4" t="str">
        <f>'Exit Capacity'!B211</f>
        <v>Salida Nacional / National exit</v>
      </c>
      <c r="C211" s="52">
        <f>'Exit Capacity'!C211</f>
        <v>2735.2554513562554</v>
      </c>
      <c r="D211" s="53">
        <f>'Exit Capacity'!D211</f>
        <v>2769.8215967270385</v>
      </c>
      <c r="E211" s="53">
        <f>'Exit Capacity'!E211</f>
        <v>2808.3249042669013</v>
      </c>
      <c r="F211" s="53">
        <f>'Exit Capacity'!F211</f>
        <v>2835.9165715586096</v>
      </c>
      <c r="G211" s="53">
        <f>'Exit Capacity'!G211</f>
        <v>2851.6343542820409</v>
      </c>
      <c r="H211" s="53">
        <f>'Exit Capacity'!H211</f>
        <v>2855.0201698829701</v>
      </c>
      <c r="I211" s="65">
        <f>'Exit Capacity'!I211</f>
        <v>2845.4617067901627</v>
      </c>
    </row>
    <row r="212" spans="1:9" s="5" customFormat="1" ht="15" customHeight="1" x14ac:dyDescent="0.25">
      <c r="A212" s="46" t="str">
        <f>'Exit Capacity'!A212</f>
        <v>K50_Villacañas</v>
      </c>
      <c r="B212" s="4" t="str">
        <f>'Exit Capacity'!B212</f>
        <v>Salida Nacional / National exit</v>
      </c>
      <c r="C212" s="52">
        <f>'Exit Capacity'!C212</f>
        <v>807.2599180919774</v>
      </c>
      <c r="D212" s="53">
        <f>'Exit Capacity'!D212</f>
        <v>816.67070276837285</v>
      </c>
      <c r="E212" s="53">
        <f>'Exit Capacity'!E212</f>
        <v>827.06658590431812</v>
      </c>
      <c r="F212" s="53">
        <f>'Exit Capacity'!F212</f>
        <v>834.34929358266538</v>
      </c>
      <c r="G212" s="53">
        <f>'Exit Capacity'!G212</f>
        <v>838.2220366163906</v>
      </c>
      <c r="H212" s="53">
        <f>'Exit Capacity'!H212</f>
        <v>838.55283347256898</v>
      </c>
      <c r="I212" s="65">
        <f>'Exit Capacity'!I212</f>
        <v>835.14581544062514</v>
      </c>
    </row>
    <row r="213" spans="1:9" s="5" customFormat="1" ht="15" customHeight="1" x14ac:dyDescent="0.25">
      <c r="A213" s="46" t="str">
        <f>'Exit Capacity'!A213</f>
        <v>K54_Belmonte de Tajo</v>
      </c>
      <c r="B213" s="4" t="str">
        <f>'Exit Capacity'!B213</f>
        <v>Salida Nacional / National exit</v>
      </c>
      <c r="C213" s="52">
        <f>'Exit Capacity'!C213</f>
        <v>251.98591858780932</v>
      </c>
      <c r="D213" s="53">
        <f>'Exit Capacity'!D213</f>
        <v>255.88797167818376</v>
      </c>
      <c r="E213" s="53">
        <f>'Exit Capacity'!E213</f>
        <v>260.31326024706425</v>
      </c>
      <c r="F213" s="53">
        <f>'Exit Capacity'!F213</f>
        <v>263.63603244964321</v>
      </c>
      <c r="G213" s="53">
        <f>'Exit Capacity'!G213</f>
        <v>265.77925815325602</v>
      </c>
      <c r="H213" s="53">
        <f>'Exit Capacity'!H213</f>
        <v>266.69782052545122</v>
      </c>
      <c r="I213" s="65">
        <f>'Exit Capacity'!I213</f>
        <v>266.34906488124807</v>
      </c>
    </row>
    <row r="214" spans="1:9" s="5" customFormat="1" ht="15" customHeight="1" x14ac:dyDescent="0.25">
      <c r="A214" s="46" t="str">
        <f>'Exit Capacity'!A214</f>
        <v>M01_Almeria</v>
      </c>
      <c r="B214" s="4" t="str">
        <f>'Exit Capacity'!B214</f>
        <v>Salida Nacional / National exit</v>
      </c>
      <c r="C214" s="52">
        <f>'Exit Capacity'!C214</f>
        <v>481.11118088223969</v>
      </c>
      <c r="D214" s="53">
        <f>'Exit Capacity'!D214</f>
        <v>477.73908192949779</v>
      </c>
      <c r="E214" s="53">
        <f>'Exit Capacity'!E214</f>
        <v>472.94524663803747</v>
      </c>
      <c r="F214" s="53">
        <f>'Exit Capacity'!F214</f>
        <v>467.51340052356755</v>
      </c>
      <c r="G214" s="53">
        <f>'Exit Capacity'!G214</f>
        <v>461.12128724303403</v>
      </c>
      <c r="H214" s="53">
        <f>'Exit Capacity'!H214</f>
        <v>453.72673861549504</v>
      </c>
      <c r="I214" s="65">
        <f>'Exit Capacity'!I214</f>
        <v>445.04089159059134</v>
      </c>
    </row>
    <row r="215" spans="1:9" s="5" customFormat="1" ht="15" customHeight="1" x14ac:dyDescent="0.25">
      <c r="A215" s="46" t="str">
        <f>'Exit Capacity'!A215</f>
        <v>M05_Huercal-Overa</v>
      </c>
      <c r="B215" s="4" t="str">
        <f>'Exit Capacity'!B215</f>
        <v>Salida Nacional / National exit</v>
      </c>
      <c r="C215" s="52">
        <f>'Exit Capacity'!C215</f>
        <v>884.36967293756379</v>
      </c>
      <c r="D215" s="53">
        <f>'Exit Capacity'!D215</f>
        <v>897.34315857312686</v>
      </c>
      <c r="E215" s="53">
        <f>'Exit Capacity'!E215</f>
        <v>911.99168068701078</v>
      </c>
      <c r="F215" s="53">
        <f>'Exit Capacity'!F215</f>
        <v>922.86856814790951</v>
      </c>
      <c r="G215" s="53">
        <f>'Exit Capacity'!G215</f>
        <v>929.69180228682637</v>
      </c>
      <c r="H215" s="53">
        <f>'Exit Capacity'!H215</f>
        <v>932.30597127257613</v>
      </c>
      <c r="I215" s="65">
        <f>'Exit Capacity'!I215</f>
        <v>930.54755218562252</v>
      </c>
    </row>
    <row r="216" spans="1:9" s="5" customFormat="1" ht="15" customHeight="1" x14ac:dyDescent="0.25">
      <c r="A216" s="46" t="str">
        <f>'Exit Capacity'!A216</f>
        <v>M09_Moratalla</v>
      </c>
      <c r="B216" s="4" t="str">
        <f>'Exit Capacity'!B216</f>
        <v>Salida Nacional / National exit</v>
      </c>
      <c r="C216" s="52">
        <f>'Exit Capacity'!C216</f>
        <v>441.22102184218329</v>
      </c>
      <c r="D216" s="53">
        <f>'Exit Capacity'!D216</f>
        <v>438.12851224190041</v>
      </c>
      <c r="E216" s="53">
        <f>'Exit Capacity'!E216</f>
        <v>433.73214610058028</v>
      </c>
      <c r="F216" s="53">
        <f>'Exit Capacity'!F216</f>
        <v>428.75066824608302</v>
      </c>
      <c r="G216" s="53">
        <f>'Exit Capacity'!G216</f>
        <v>422.88854143332384</v>
      </c>
      <c r="H216" s="53">
        <f>'Exit Capacity'!H216</f>
        <v>416.10709375313979</v>
      </c>
      <c r="I216" s="65">
        <f>'Exit Capacity'!I216</f>
        <v>408.14141252979914</v>
      </c>
    </row>
    <row r="217" spans="1:9" s="5" customFormat="1" ht="15" customHeight="1" x14ac:dyDescent="0.25">
      <c r="A217" s="46" t="str">
        <f>'Exit Capacity'!A217</f>
        <v>Manzaneque (Yebenes Norte)</v>
      </c>
      <c r="B217" s="4" t="str">
        <f>'Exit Capacity'!B217</f>
        <v>Salida Nacional / National exit</v>
      </c>
      <c r="C217" s="52">
        <f>'Exit Capacity'!C217</f>
        <v>360.9663258261707</v>
      </c>
      <c r="D217" s="53">
        <f>'Exit Capacity'!D217</f>
        <v>367.03534815633429</v>
      </c>
      <c r="E217" s="53">
        <f>'Exit Capacity'!E217</f>
        <v>373.96112822595603</v>
      </c>
      <c r="F217" s="53">
        <f>'Exit Capacity'!F217</f>
        <v>379.24258601221675</v>
      </c>
      <c r="G217" s="53">
        <f>'Exit Capacity'!G217</f>
        <v>382.77713697326158</v>
      </c>
      <c r="H217" s="53">
        <f>'Exit Capacity'!H217</f>
        <v>384.49820405130743</v>
      </c>
      <c r="I217" s="65">
        <f>'Exit Capacity'!I217</f>
        <v>384.35387312949968</v>
      </c>
    </row>
    <row r="218" spans="1:9" s="5" customFormat="1" ht="15" customHeight="1" x14ac:dyDescent="0.25">
      <c r="A218" s="46" t="str">
        <f>'Exit Capacity'!A218</f>
        <v>N07_Almendralejo</v>
      </c>
      <c r="B218" s="4" t="str">
        <f>'Exit Capacity'!B218</f>
        <v>Salida Nacional / National exit</v>
      </c>
      <c r="C218" s="52">
        <f>'Exit Capacity'!C218</f>
        <v>3270.9237799458933</v>
      </c>
      <c r="D218" s="53">
        <f>'Exit Capacity'!D218</f>
        <v>3320.0933385983453</v>
      </c>
      <c r="E218" s="53">
        <f>'Exit Capacity'!E218</f>
        <v>3375.7234436690264</v>
      </c>
      <c r="F218" s="53">
        <f>'Exit Capacity'!F218</f>
        <v>3417.2430502304887</v>
      </c>
      <c r="G218" s="53">
        <f>'Exit Capacity'!G218</f>
        <v>3443.6282828475096</v>
      </c>
      <c r="H218" s="53">
        <f>'Exit Capacity'!H218</f>
        <v>3454.2995178042825</v>
      </c>
      <c r="I218" s="65">
        <f>'Exit Capacity'!I218</f>
        <v>3448.6746800460405</v>
      </c>
    </row>
    <row r="219" spans="1:9" s="5" customFormat="1" ht="15" customHeight="1" x14ac:dyDescent="0.25">
      <c r="A219" s="46" t="str">
        <f>'Exit Capacity'!A219</f>
        <v>N08_Badajoz Montijo</v>
      </c>
      <c r="B219" s="4" t="str">
        <f>'Exit Capacity'!B219</f>
        <v>Salida Nacional / National exit</v>
      </c>
      <c r="C219" s="52">
        <f>'Exit Capacity'!C219</f>
        <v>145.54714721709675</v>
      </c>
      <c r="D219" s="53">
        <f>'Exit Capacity'!D219</f>
        <v>147.35835605042811</v>
      </c>
      <c r="E219" s="53">
        <f>'Exit Capacity'!E219</f>
        <v>149.37277986435419</v>
      </c>
      <c r="F219" s="53">
        <f>'Exit Capacity'!F219</f>
        <v>150.81038881763533</v>
      </c>
      <c r="G219" s="53">
        <f>'Exit Capacity'!G219</f>
        <v>151.61952539809062</v>
      </c>
      <c r="H219" s="53">
        <f>'Exit Capacity'!H219</f>
        <v>151.77592853992724</v>
      </c>
      <c r="I219" s="65">
        <f>'Exit Capacity'!I219</f>
        <v>151.24647745495247</v>
      </c>
    </row>
    <row r="220" spans="1:9" s="5" customFormat="1" ht="15" customHeight="1" x14ac:dyDescent="0.25">
      <c r="A220" s="46" t="str">
        <f>'Exit Capacity'!A220</f>
        <v>N09_Agraz</v>
      </c>
      <c r="B220" s="4" t="str">
        <f>'Exit Capacity'!B220</f>
        <v>Salida Nacional / National exit</v>
      </c>
      <c r="C220" s="52">
        <f>'Exit Capacity'!C220</f>
        <v>501.9371558500668</v>
      </c>
      <c r="D220" s="53">
        <f>'Exit Capacity'!D220</f>
        <v>505.52816019366742</v>
      </c>
      <c r="E220" s="53">
        <f>'Exit Capacity'!E220</f>
        <v>509.22606076242755</v>
      </c>
      <c r="F220" s="53">
        <f>'Exit Capacity'!F220</f>
        <v>511.29466532632983</v>
      </c>
      <c r="G220" s="53">
        <f>'Exit Capacity'!G220</f>
        <v>511.51284605202176</v>
      </c>
      <c r="H220" s="53">
        <f>'Exit Capacity'!H220</f>
        <v>509.8077240818352</v>
      </c>
      <c r="I220" s="65">
        <f>'Exit Capacity'!I220</f>
        <v>506.01418807543894</v>
      </c>
    </row>
    <row r="221" spans="1:9" s="5" customFormat="1" ht="15" customHeight="1" x14ac:dyDescent="0.25">
      <c r="A221" s="46" t="str">
        <f>'Exit Capacity'!A221</f>
        <v>N10.1_Badajoz</v>
      </c>
      <c r="B221" s="4" t="str">
        <f>'Exit Capacity'!B221</f>
        <v>Salida Nacional / National exit</v>
      </c>
      <c r="C221" s="52">
        <f>'Exit Capacity'!C221</f>
        <v>1588.8778439832486</v>
      </c>
      <c r="D221" s="53">
        <f>'Exit Capacity'!D221</f>
        <v>1600.2451380213474</v>
      </c>
      <c r="E221" s="53">
        <f>'Exit Capacity'!E221</f>
        <v>1611.950811160857</v>
      </c>
      <c r="F221" s="53">
        <f>'Exit Capacity'!F221</f>
        <v>1618.4989615044606</v>
      </c>
      <c r="G221" s="53">
        <f>'Exit Capacity'!G221</f>
        <v>1619.1896107560565</v>
      </c>
      <c r="H221" s="53">
        <f>'Exit Capacity'!H221</f>
        <v>1613.7920615048358</v>
      </c>
      <c r="I221" s="65">
        <f>'Exit Capacity'!I221</f>
        <v>1601.7836551920816</v>
      </c>
    </row>
    <row r="222" spans="1:9" s="5" customFormat="1" ht="15" customHeight="1" x14ac:dyDescent="0.25">
      <c r="A222" s="46" t="str">
        <f>'Exit Capacity'!A222</f>
        <v>O01_Oviedo</v>
      </c>
      <c r="B222" s="4" t="str">
        <f>'Exit Capacity'!B222</f>
        <v>Salida Nacional / National exit</v>
      </c>
      <c r="C222" s="52">
        <f>'Exit Capacity'!C222</f>
        <v>23023.86759057231</v>
      </c>
      <c r="D222" s="53">
        <f>'Exit Capacity'!D222</f>
        <v>22961.122388360895</v>
      </c>
      <c r="E222" s="53">
        <f>'Exit Capacity'!E222</f>
        <v>22890.990903588077</v>
      </c>
      <c r="F222" s="53">
        <f>'Exit Capacity'!F222</f>
        <v>22681.364995792057</v>
      </c>
      <c r="G222" s="53">
        <f>'Exit Capacity'!G222</f>
        <v>22115.158748018472</v>
      </c>
      <c r="H222" s="53">
        <f>'Exit Capacity'!H222</f>
        <v>21064.781910149653</v>
      </c>
      <c r="I222" s="65">
        <f>'Exit Capacity'!I222</f>
        <v>18547.573109938541</v>
      </c>
    </row>
    <row r="223" spans="1:9" s="5" customFormat="1" ht="15" customHeight="1" x14ac:dyDescent="0.25">
      <c r="A223" s="46" t="str">
        <f>'Exit Capacity'!A223</f>
        <v>O01A_Soto de Ribera</v>
      </c>
      <c r="B223" s="4" t="str">
        <f>'Exit Capacity'!B223</f>
        <v>Salida Nacional / National exit</v>
      </c>
      <c r="C223" s="52">
        <f>'Exit Capacity'!C223</f>
        <v>25464.396203557844</v>
      </c>
      <c r="D223" s="53">
        <f>'Exit Capacity'!D223</f>
        <v>25395.000013595469</v>
      </c>
      <c r="E223" s="53">
        <f>'Exit Capacity'!E223</f>
        <v>25317.434595553801</v>
      </c>
      <c r="F223" s="53">
        <f>'Exit Capacity'!F223</f>
        <v>25085.58835383748</v>
      </c>
      <c r="G223" s="53">
        <f>'Exit Capacity'!G223</f>
        <v>24459.364277039014</v>
      </c>
      <c r="H223" s="53">
        <f>'Exit Capacity'!H223</f>
        <v>23297.647556018426</v>
      </c>
      <c r="I223" s="65">
        <f>'Exit Capacity'!I223</f>
        <v>20513.614770757562</v>
      </c>
    </row>
    <row r="224" spans="1:9" s="5" customFormat="1" ht="15" customHeight="1" x14ac:dyDescent="0.25">
      <c r="A224" s="46" t="str">
        <f>'Exit Capacity'!A224</f>
        <v>O02_Mieres</v>
      </c>
      <c r="B224" s="4" t="str">
        <f>'Exit Capacity'!B224</f>
        <v>Salida Nacional / National exit</v>
      </c>
      <c r="C224" s="52">
        <f>'Exit Capacity'!C224</f>
        <v>0</v>
      </c>
      <c r="D224" s="53">
        <f>'Exit Capacity'!D224</f>
        <v>0</v>
      </c>
      <c r="E224" s="53">
        <f>'Exit Capacity'!E224</f>
        <v>0</v>
      </c>
      <c r="F224" s="53">
        <f>'Exit Capacity'!F224</f>
        <v>0</v>
      </c>
      <c r="G224" s="53">
        <f>'Exit Capacity'!G224</f>
        <v>0</v>
      </c>
      <c r="H224" s="53">
        <f>'Exit Capacity'!H224</f>
        <v>0</v>
      </c>
      <c r="I224" s="65">
        <f>'Exit Capacity'!I224</f>
        <v>0</v>
      </c>
    </row>
    <row r="225" spans="1:9" s="5" customFormat="1" ht="15" customHeight="1" x14ac:dyDescent="0.25">
      <c r="A225" s="46" t="str">
        <f>'Exit Capacity'!A225</f>
        <v>O03_Pola de Lena</v>
      </c>
      <c r="B225" s="4" t="str">
        <f>'Exit Capacity'!B225</f>
        <v>Salida Nacional / National exit</v>
      </c>
      <c r="C225" s="52">
        <f>'Exit Capacity'!C225</f>
        <v>107.57765424910035</v>
      </c>
      <c r="D225" s="53">
        <f>'Exit Capacity'!D225</f>
        <v>106.82364455311573</v>
      </c>
      <c r="E225" s="53">
        <f>'Exit Capacity'!E225</f>
        <v>105.75173108279029</v>
      </c>
      <c r="F225" s="53">
        <f>'Exit Capacity'!F225</f>
        <v>104.53715680878315</v>
      </c>
      <c r="G225" s="53">
        <f>'Exit Capacity'!G225</f>
        <v>103.10786441288967</v>
      </c>
      <c r="H225" s="53">
        <f>'Exit Capacity'!H225</f>
        <v>101.45442498518229</v>
      </c>
      <c r="I225" s="65">
        <f>'Exit Capacity'!I225</f>
        <v>99.512248030591039</v>
      </c>
    </row>
    <row r="226" spans="1:9" s="5" customFormat="1" ht="15" customHeight="1" x14ac:dyDescent="0.25">
      <c r="A226" s="46" t="str">
        <f>'Exit Capacity'!A226</f>
        <v>O04A_Pola de Gordon</v>
      </c>
      <c r="B226" s="4" t="str">
        <f>'Exit Capacity'!B226</f>
        <v>Salida Nacional / National exit</v>
      </c>
      <c r="C226" s="52">
        <f>'Exit Capacity'!C226</f>
        <v>18.533583790775296</v>
      </c>
      <c r="D226" s="53">
        <f>'Exit Capacity'!D226</f>
        <v>18.403682260786276</v>
      </c>
      <c r="E226" s="53">
        <f>'Exit Capacity'!E226</f>
        <v>18.219011956740271</v>
      </c>
      <c r="F226" s="53">
        <f>'Exit Capacity'!F226</f>
        <v>18.009763909508198</v>
      </c>
      <c r="G226" s="53">
        <f>'Exit Capacity'!G226</f>
        <v>17.763524013632875</v>
      </c>
      <c r="H226" s="53">
        <f>'Exit Capacity'!H226</f>
        <v>17.478667847263711</v>
      </c>
      <c r="I226" s="65">
        <f>'Exit Capacity'!I226</f>
        <v>17.144067696556942</v>
      </c>
    </row>
    <row r="227" spans="1:9" s="5" customFormat="1" ht="15" customHeight="1" x14ac:dyDescent="0.25">
      <c r="A227" s="46" t="str">
        <f>'Exit Capacity'!A227</f>
        <v>O05_La Robla</v>
      </c>
      <c r="B227" s="4" t="str">
        <f>'Exit Capacity'!B227</f>
        <v>Salida Nacional / National exit</v>
      </c>
      <c r="C227" s="52">
        <f>'Exit Capacity'!C227</f>
        <v>762.12321881852063</v>
      </c>
      <c r="D227" s="53">
        <f>'Exit Capacity'!D227</f>
        <v>773.82593994912759</v>
      </c>
      <c r="E227" s="53">
        <f>'Exit Capacity'!E227</f>
        <v>787.09506568072584</v>
      </c>
      <c r="F227" s="53">
        <f>'Exit Capacity'!F227</f>
        <v>797.05352478326813</v>
      </c>
      <c r="G227" s="53">
        <f>'Exit Capacity'!G227</f>
        <v>803.46772121948743</v>
      </c>
      <c r="H227" s="53">
        <f>'Exit Capacity'!H227</f>
        <v>806.20168119505388</v>
      </c>
      <c r="I227" s="65">
        <f>'Exit Capacity'!I227</f>
        <v>805.12586215840133</v>
      </c>
    </row>
    <row r="228" spans="1:9" s="5" customFormat="1" ht="15" customHeight="1" x14ac:dyDescent="0.25">
      <c r="A228" s="46" t="str">
        <f>'Exit Capacity'!A228</f>
        <v>O06_ Leon</v>
      </c>
      <c r="B228" s="4" t="str">
        <f>'Exit Capacity'!B228</f>
        <v>Salida Nacional / National exit</v>
      </c>
      <c r="C228" s="52">
        <f>'Exit Capacity'!C228</f>
        <v>6269.8929040834182</v>
      </c>
      <c r="D228" s="53">
        <f>'Exit Capacity'!D228</f>
        <v>6270.7776134642372</v>
      </c>
      <c r="E228" s="53">
        <f>'Exit Capacity'!E228</f>
        <v>6263.5483057854972</v>
      </c>
      <c r="F228" s="53">
        <f>'Exit Capacity'!F228</f>
        <v>6242.5458128092596</v>
      </c>
      <c r="G228" s="53">
        <f>'Exit Capacity'!G228</f>
        <v>6204.4298714403194</v>
      </c>
      <c r="H228" s="53">
        <f>'Exit Capacity'!H228</f>
        <v>6148.4992969012237</v>
      </c>
      <c r="I228" s="65">
        <f>'Exit Capacity'!I228</f>
        <v>6071.9589030575398</v>
      </c>
    </row>
    <row r="229" spans="1:9" s="5" customFormat="1" ht="15" customHeight="1" x14ac:dyDescent="0.25">
      <c r="A229" s="46" t="str">
        <f>'Exit Capacity'!A229</f>
        <v>O07_Villamañan</v>
      </c>
      <c r="B229" s="4" t="str">
        <f>'Exit Capacity'!B229</f>
        <v>Salida Nacional / National exit</v>
      </c>
      <c r="C229" s="52">
        <f>'Exit Capacity'!C229</f>
        <v>3936.4514860946806</v>
      </c>
      <c r="D229" s="53">
        <f>'Exit Capacity'!D229</f>
        <v>3968.1448102841605</v>
      </c>
      <c r="E229" s="53">
        <f>'Exit Capacity'!E229</f>
        <v>4001.4662498609141</v>
      </c>
      <c r="F229" s="53">
        <f>'Exit Capacity'!F229</f>
        <v>4021.5312882191165</v>
      </c>
      <c r="G229" s="53">
        <f>'Exit Capacity'!G229</f>
        <v>4026.6628811250939</v>
      </c>
      <c r="H229" s="53">
        <f>'Exit Capacity'!H229</f>
        <v>4016.2751285350282</v>
      </c>
      <c r="I229" s="65">
        <f>'Exit Capacity'!I229</f>
        <v>3989.1408147609536</v>
      </c>
    </row>
    <row r="230" spans="1:9" s="5" customFormat="1" ht="15" customHeight="1" x14ac:dyDescent="0.25">
      <c r="A230" s="46" t="str">
        <f>'Exit Capacity'!A230</f>
        <v>O09_Benavente</v>
      </c>
      <c r="B230" s="4" t="str">
        <f>'Exit Capacity'!B230</f>
        <v>Salida Nacional / National exit</v>
      </c>
      <c r="C230" s="52">
        <f>'Exit Capacity'!C230</f>
        <v>670.21244394693963</v>
      </c>
      <c r="D230" s="53">
        <f>'Exit Capacity'!D230</f>
        <v>672.83048166378558</v>
      </c>
      <c r="E230" s="53">
        <f>'Exit Capacity'!E230</f>
        <v>675.10432776473522</v>
      </c>
      <c r="F230" s="53">
        <f>'Exit Capacity'!F230</f>
        <v>675.49773657622745</v>
      </c>
      <c r="G230" s="53">
        <f>'Exit Capacity'!G230</f>
        <v>673.68020891185961</v>
      </c>
      <c r="H230" s="53">
        <f>'Exit Capacity'!H230</f>
        <v>669.56327808139531</v>
      </c>
      <c r="I230" s="65">
        <f>'Exit Capacity'!I230</f>
        <v>662.88475622959265</v>
      </c>
    </row>
    <row r="231" spans="1:9" s="5" customFormat="1" ht="15" customHeight="1" x14ac:dyDescent="0.25">
      <c r="A231" s="46" t="str">
        <f>'Exit Capacity'!A231</f>
        <v>O11_Coreses</v>
      </c>
      <c r="B231" s="4" t="str">
        <f>'Exit Capacity'!B231</f>
        <v>Salida Nacional / National exit</v>
      </c>
      <c r="C231" s="52">
        <f>'Exit Capacity'!C231</f>
        <v>1754.6777410183613</v>
      </c>
      <c r="D231" s="53">
        <f>'Exit Capacity'!D231</f>
        <v>1742.3792387012099</v>
      </c>
      <c r="E231" s="53">
        <f>'Exit Capacity'!E231</f>
        <v>1724.8954710934636</v>
      </c>
      <c r="F231" s="53">
        <f>'Exit Capacity'!F231</f>
        <v>1705.0847914658987</v>
      </c>
      <c r="G231" s="53">
        <f>'Exit Capacity'!G231</f>
        <v>1681.771887220247</v>
      </c>
      <c r="H231" s="53">
        <f>'Exit Capacity'!H231</f>
        <v>1654.8029652803586</v>
      </c>
      <c r="I231" s="65">
        <f>'Exit Capacity'!I231</f>
        <v>1623.1245029163349</v>
      </c>
    </row>
    <row r="232" spans="1:9" s="5" customFormat="1" ht="15" customHeight="1" x14ac:dyDescent="0.25">
      <c r="A232" s="46" t="str">
        <f>'Exit Capacity'!A232</f>
        <v>O12_Santa Clara de Avedino</v>
      </c>
      <c r="B232" s="4" t="str">
        <f>'Exit Capacity'!B232</f>
        <v>Salida Nacional / National exit</v>
      </c>
      <c r="C232" s="52">
        <f>'Exit Capacity'!C232</f>
        <v>9.9951643486857069</v>
      </c>
      <c r="D232" s="53">
        <f>'Exit Capacity'!D232</f>
        <v>9.9277793668012375</v>
      </c>
      <c r="E232" s="53">
        <f>'Exit Capacity'!E232</f>
        <v>9.8314550182125817</v>
      </c>
      <c r="F232" s="53">
        <f>'Exit Capacity'!F232</f>
        <v>9.7215138321978376</v>
      </c>
      <c r="G232" s="53">
        <f>'Exit Capacity'!G232</f>
        <v>9.591304115636639</v>
      </c>
      <c r="H232" s="53">
        <f>'Exit Capacity'!H232</f>
        <v>9.4399389651608594</v>
      </c>
      <c r="I232" s="65">
        <f>'Exit Capacity'!I232</f>
        <v>9.2614683954474035</v>
      </c>
    </row>
    <row r="233" spans="1:9" s="5" customFormat="1" ht="15" customHeight="1" x14ac:dyDescent="0.25">
      <c r="A233" s="46" t="str">
        <f>'Exit Capacity'!A233</f>
        <v>O14_Doñinos de Salamanca</v>
      </c>
      <c r="B233" s="4" t="str">
        <f>'Exit Capacity'!B233</f>
        <v>Salida Nacional / National exit</v>
      </c>
      <c r="C233" s="52">
        <f>'Exit Capacity'!C233</f>
        <v>8645.9238806134017</v>
      </c>
      <c r="D233" s="53">
        <f>'Exit Capacity'!D233</f>
        <v>8660.5255572199239</v>
      </c>
      <c r="E233" s="53">
        <f>'Exit Capacity'!E233</f>
        <v>8669.4724567439753</v>
      </c>
      <c r="F233" s="53">
        <f>'Exit Capacity'!F233</f>
        <v>8662.0952711277114</v>
      </c>
      <c r="G233" s="53">
        <f>'Exit Capacity'!G233</f>
        <v>8634.3205660650474</v>
      </c>
      <c r="H233" s="53">
        <f>'Exit Capacity'!H233</f>
        <v>8585.1251762471929</v>
      </c>
      <c r="I233" s="65">
        <f>'Exit Capacity'!I233</f>
        <v>8511.4541585085462</v>
      </c>
    </row>
    <row r="234" spans="1:9" s="5" customFormat="1" ht="15" customHeight="1" x14ac:dyDescent="0.25">
      <c r="A234" s="46" t="str">
        <f>'Exit Capacity'!A234</f>
        <v>O14A_Barbadillo</v>
      </c>
      <c r="B234" s="4" t="str">
        <f>'Exit Capacity'!B234</f>
        <v>Salida Nacional / National exit</v>
      </c>
      <c r="C234" s="52">
        <f>'Exit Capacity'!C234</f>
        <v>284.95084748890281</v>
      </c>
      <c r="D234" s="53">
        <f>'Exit Capacity'!D234</f>
        <v>289.9260614474378</v>
      </c>
      <c r="E234" s="53">
        <f>'Exit Capacity'!E234</f>
        <v>295.61882527734628</v>
      </c>
      <c r="F234" s="53">
        <f>'Exit Capacity'!F234</f>
        <v>299.98856545143246</v>
      </c>
      <c r="G234" s="53">
        <f>'Exit Capacity'!G234</f>
        <v>302.95728329522967</v>
      </c>
      <c r="H234" s="53">
        <f>'Exit Capacity'!H234</f>
        <v>304.47167345737887</v>
      </c>
      <c r="I234" s="65">
        <f>'Exit Capacity'!I234</f>
        <v>304.49428596713091</v>
      </c>
    </row>
    <row r="235" spans="1:9" s="5" customFormat="1" ht="15" customHeight="1" x14ac:dyDescent="0.25">
      <c r="A235" s="46" t="str">
        <f>'Exit Capacity'!A235</f>
        <v>O16_Monleon</v>
      </c>
      <c r="B235" s="4" t="str">
        <f>'Exit Capacity'!B235</f>
        <v>Salida Nacional / National exit</v>
      </c>
      <c r="C235" s="52">
        <f>'Exit Capacity'!C235</f>
        <v>436.19301134712435</v>
      </c>
      <c r="D235" s="53">
        <f>'Exit Capacity'!D235</f>
        <v>433.57238463651225</v>
      </c>
      <c r="E235" s="53">
        <f>'Exit Capacity'!E235</f>
        <v>429.76042884135563</v>
      </c>
      <c r="F235" s="53">
        <f>'Exit Capacity'!F235</f>
        <v>425.31084028763809</v>
      </c>
      <c r="G235" s="53">
        <f>'Exit Capacity'!G235</f>
        <v>419.93851771247569</v>
      </c>
      <c r="H235" s="53">
        <f>'Exit Capacity'!H235</f>
        <v>413.60345575205616</v>
      </c>
      <c r="I235" s="65">
        <f>'Exit Capacity'!I235</f>
        <v>406.05212946670952</v>
      </c>
    </row>
    <row r="236" spans="1:9" s="5" customFormat="1" ht="15" customHeight="1" x14ac:dyDescent="0.25">
      <c r="A236" s="46" t="str">
        <f>'Exit Capacity'!A236</f>
        <v>O17_Valdehijaderos</v>
      </c>
      <c r="B236" s="4" t="str">
        <f>'Exit Capacity'!B236</f>
        <v>Salida Nacional / National exit</v>
      </c>
      <c r="C236" s="52">
        <f>'Exit Capacity'!C236</f>
        <v>363.61641416501118</v>
      </c>
      <c r="D236" s="53">
        <f>'Exit Capacity'!D236</f>
        <v>364.32022043825685</v>
      </c>
      <c r="E236" s="53">
        <f>'Exit Capacity'!E236</f>
        <v>364.67700254906333</v>
      </c>
      <c r="F236" s="53">
        <f>'Exit Capacity'!F236</f>
        <v>364.11070992892007</v>
      </c>
      <c r="G236" s="53">
        <f>'Exit Capacity'!G236</f>
        <v>362.43043420697512</v>
      </c>
      <c r="H236" s="53">
        <f>'Exit Capacity'!H236</f>
        <v>359.59109033863234</v>
      </c>
      <c r="I236" s="65">
        <f>'Exit Capacity'!I236</f>
        <v>355.43669684401971</v>
      </c>
    </row>
    <row r="237" spans="1:9" s="5" customFormat="1" ht="15" customHeight="1" x14ac:dyDescent="0.25">
      <c r="A237" s="46" t="str">
        <f>'Exit Capacity'!A237</f>
        <v>O19_Plasencia</v>
      </c>
      <c r="B237" s="4" t="str">
        <f>'Exit Capacity'!B237</f>
        <v>Salida Nacional / National exit</v>
      </c>
      <c r="C237" s="52">
        <f>'Exit Capacity'!C237</f>
        <v>347.25105704083654</v>
      </c>
      <c r="D237" s="53">
        <f>'Exit Capacity'!D237</f>
        <v>344.8171811046368</v>
      </c>
      <c r="E237" s="53">
        <f>'Exit Capacity'!E237</f>
        <v>341.35714018605609</v>
      </c>
      <c r="F237" s="53">
        <f>'Exit Capacity'!F237</f>
        <v>337.43660293835796</v>
      </c>
      <c r="G237" s="53">
        <f>'Exit Capacity'!G237</f>
        <v>332.8229747759035</v>
      </c>
      <c r="H237" s="53">
        <f>'Exit Capacity'!H237</f>
        <v>327.48582001981543</v>
      </c>
      <c r="I237" s="65">
        <f>'Exit Capacity'!I237</f>
        <v>321.21664632245529</v>
      </c>
    </row>
    <row r="238" spans="1:9" s="5" customFormat="1" ht="15" customHeight="1" x14ac:dyDescent="0.25">
      <c r="A238" s="46" t="str">
        <f>'Exit Capacity'!A238</f>
        <v>O22_Caceres</v>
      </c>
      <c r="B238" s="4" t="str">
        <f>'Exit Capacity'!B238</f>
        <v>Salida Nacional / National exit</v>
      </c>
      <c r="C238" s="52">
        <f>'Exit Capacity'!C238</f>
        <v>775.54159656683692</v>
      </c>
      <c r="D238" s="53">
        <f>'Exit Capacity'!D238</f>
        <v>770.10584053058108</v>
      </c>
      <c r="E238" s="53">
        <f>'Exit Capacity'!E238</f>
        <v>762.3782739651981</v>
      </c>
      <c r="F238" s="53">
        <f>'Exit Capacity'!F238</f>
        <v>753.62224671969432</v>
      </c>
      <c r="G238" s="53">
        <f>'Exit Capacity'!G238</f>
        <v>743.31828801740323</v>
      </c>
      <c r="H238" s="53">
        <f>'Exit Capacity'!H238</f>
        <v>731.39842359443037</v>
      </c>
      <c r="I238" s="65">
        <f>'Exit Capacity'!I238</f>
        <v>717.3970119937344</v>
      </c>
    </row>
    <row r="239" spans="1:9" s="5" customFormat="1" ht="15" customHeight="1" x14ac:dyDescent="0.25">
      <c r="A239" s="46" t="str">
        <f>'Exit Capacity'!A239</f>
        <v>O24_Merida</v>
      </c>
      <c r="B239" s="4" t="str">
        <f>'Exit Capacity'!B239</f>
        <v>Salida Nacional / National exit</v>
      </c>
      <c r="C239" s="52">
        <f>'Exit Capacity'!C239</f>
        <v>3423.9483970651609</v>
      </c>
      <c r="D239" s="53">
        <f>'Exit Capacity'!D239</f>
        <v>3464.8057050230186</v>
      </c>
      <c r="E239" s="53">
        <f>'Exit Capacity'!E239</f>
        <v>3510.0519591616721</v>
      </c>
      <c r="F239" s="53">
        <f>'Exit Capacity'!F239</f>
        <v>3541.9661611112956</v>
      </c>
      <c r="G239" s="53">
        <f>'Exit Capacity'!G239</f>
        <v>3559.3047442780235</v>
      </c>
      <c r="H239" s="53">
        <f>'Exit Capacity'!H239</f>
        <v>3561.5040888362992</v>
      </c>
      <c r="I239" s="65">
        <f>'Exit Capacity'!I239</f>
        <v>3547.7514829643405</v>
      </c>
    </row>
    <row r="240" spans="1:9" s="5" customFormat="1" ht="15" customHeight="1" x14ac:dyDescent="0.25">
      <c r="A240" s="46" t="str">
        <f>'Exit Capacity'!A240</f>
        <v>P01_Toro</v>
      </c>
      <c r="B240" s="4" t="str">
        <f>'Exit Capacity'!B240</f>
        <v>Salida Nacional / National exit</v>
      </c>
      <c r="C240" s="52">
        <f>'Exit Capacity'!C240</f>
        <v>1426.3629033971933</v>
      </c>
      <c r="D240" s="53">
        <f>'Exit Capacity'!D240</f>
        <v>1448.5515418093414</v>
      </c>
      <c r="E240" s="53">
        <f>'Exit Capacity'!E240</f>
        <v>1473.7245662525838</v>
      </c>
      <c r="F240" s="53">
        <f>'Exit Capacity'!F240</f>
        <v>1492.6431044352353</v>
      </c>
      <c r="G240" s="53">
        <f>'Exit Capacity'!G240</f>
        <v>1504.87276519695</v>
      </c>
      <c r="H240" s="53">
        <f>'Exit Capacity'!H240</f>
        <v>1510.1577544497034</v>
      </c>
      <c r="I240" s="65">
        <f>'Exit Capacity'!I240</f>
        <v>1508.2585640238194</v>
      </c>
    </row>
    <row r="241" spans="1:9" s="5" customFormat="1" ht="15" customHeight="1" x14ac:dyDescent="0.25">
      <c r="A241" s="46" t="str">
        <f>'Exit Capacity'!A241</f>
        <v>P03_Tordesillas</v>
      </c>
      <c r="B241" s="4" t="str">
        <f>'Exit Capacity'!B241</f>
        <v>Salida Nacional / National exit</v>
      </c>
      <c r="C241" s="52">
        <f>'Exit Capacity'!C241</f>
        <v>22704.359176140406</v>
      </c>
      <c r="D241" s="53">
        <f>'Exit Capacity'!D241</f>
        <v>22730.70006020341</v>
      </c>
      <c r="E241" s="53">
        <f>'Exit Capacity'!E241</f>
        <v>22741.336457431484</v>
      </c>
      <c r="F241" s="53">
        <f>'Exit Capacity'!F241</f>
        <v>22713.329049191565</v>
      </c>
      <c r="G241" s="53">
        <f>'Exit Capacity'!G241</f>
        <v>22636.868392318032</v>
      </c>
      <c r="H241" s="53">
        <f>'Exit Capacity'!H241</f>
        <v>22509.622127971303</v>
      </c>
      <c r="I241" s="65">
        <f>'Exit Capacity'!I241</f>
        <v>22324.002968541372</v>
      </c>
    </row>
    <row r="242" spans="1:9" s="5" customFormat="1" ht="15" customHeight="1" x14ac:dyDescent="0.25">
      <c r="A242" s="46" t="str">
        <f>'Exit Capacity'!A242</f>
        <v>P04_Boecillo</v>
      </c>
      <c r="B242" s="4" t="str">
        <f>'Exit Capacity'!B242</f>
        <v>Salida Nacional / National exit</v>
      </c>
      <c r="C242" s="52">
        <f>'Exit Capacity'!C242</f>
        <v>5147.9701413281637</v>
      </c>
      <c r="D242" s="53">
        <f>'Exit Capacity'!D242</f>
        <v>5176.4288294425542</v>
      </c>
      <c r="E242" s="53">
        <f>'Exit Capacity'!E242</f>
        <v>5207.2601507589179</v>
      </c>
      <c r="F242" s="53">
        <f>'Exit Capacity'!F242</f>
        <v>5227.5544743770679</v>
      </c>
      <c r="G242" s="53">
        <f>'Exit Capacity'!G242</f>
        <v>5235.9979543058407</v>
      </c>
      <c r="H242" s="53">
        <f>'Exit Capacity'!H242</f>
        <v>5232.1257246722571</v>
      </c>
      <c r="I242" s="65">
        <f>'Exit Capacity'!I242</f>
        <v>5214.9807701847894</v>
      </c>
    </row>
    <row r="243" spans="1:9" s="5" customFormat="1" ht="15" customHeight="1" x14ac:dyDescent="0.25">
      <c r="A243" s="46" t="str">
        <f>'Exit Capacity'!A243</f>
        <v>P04A_La Parrilla</v>
      </c>
      <c r="B243" s="4" t="str">
        <f>'Exit Capacity'!B243</f>
        <v>Salida Nacional / National exit</v>
      </c>
      <c r="C243" s="52">
        <f>'Exit Capacity'!C243</f>
        <v>192.62101647310556</v>
      </c>
      <c r="D243" s="53">
        <f>'Exit Capacity'!D243</f>
        <v>192.51054108051795</v>
      </c>
      <c r="E243" s="53">
        <f>'Exit Capacity'!E243</f>
        <v>192.10812672630854</v>
      </c>
      <c r="F243" s="53">
        <f>'Exit Capacity'!F243</f>
        <v>191.28224022367291</v>
      </c>
      <c r="G243" s="53">
        <f>'Exit Capacity'!G243</f>
        <v>189.92392683236443</v>
      </c>
      <c r="H243" s="53">
        <f>'Exit Capacity'!H243</f>
        <v>188.01126710069477</v>
      </c>
      <c r="I243" s="65">
        <f>'Exit Capacity'!I243</f>
        <v>185.45236859236141</v>
      </c>
    </row>
    <row r="244" spans="1:9" s="5" customFormat="1" ht="15" customHeight="1" x14ac:dyDescent="0.25">
      <c r="A244" s="46" t="str">
        <f>'Exit Capacity'!A244</f>
        <v>P06_Peñafiel</v>
      </c>
      <c r="B244" s="4" t="str">
        <f>'Exit Capacity'!B244</f>
        <v>Salida Nacional / National exit</v>
      </c>
      <c r="C244" s="52">
        <f>'Exit Capacity'!C244</f>
        <v>180.33940164905471</v>
      </c>
      <c r="D244" s="53">
        <f>'Exit Capacity'!D244</f>
        <v>180.75541578577867</v>
      </c>
      <c r="E244" s="53">
        <f>'Exit Capacity'!E244</f>
        <v>181.01429606260257</v>
      </c>
      <c r="F244" s="53">
        <f>'Exit Capacity'!F244</f>
        <v>180.80629175544789</v>
      </c>
      <c r="G244" s="53">
        <f>'Exit Capacity'!G244</f>
        <v>180.03780365862775</v>
      </c>
      <c r="H244" s="53">
        <f>'Exit Capacity'!H244</f>
        <v>178.68619932295482</v>
      </c>
      <c r="I244" s="65">
        <f>'Exit Capacity'!I244</f>
        <v>176.6754013570237</v>
      </c>
    </row>
    <row r="245" spans="1:9" s="5" customFormat="1" ht="15" customHeight="1" x14ac:dyDescent="0.25">
      <c r="A245" s="46" t="str">
        <f>'Exit Capacity'!A245</f>
        <v>Q03B_Brihuega</v>
      </c>
      <c r="B245" s="4" t="str">
        <f>'Exit Capacity'!B245</f>
        <v>Salida Nacional / National exit</v>
      </c>
      <c r="C245" s="52">
        <f>'Exit Capacity'!C245</f>
        <v>17.525396957033465</v>
      </c>
      <c r="D245" s="53">
        <f>'Exit Capacity'!D245</f>
        <v>17.402561789044171</v>
      </c>
      <c r="E245" s="53">
        <f>'Exit Capacity'!E245</f>
        <v>17.227937149734359</v>
      </c>
      <c r="F245" s="53">
        <f>'Exit Capacity'!F245</f>
        <v>17.03007174325796</v>
      </c>
      <c r="G245" s="53">
        <f>'Exit Capacity'!G245</f>
        <v>16.797226764618614</v>
      </c>
      <c r="H245" s="53">
        <f>'Exit Capacity'!H245</f>
        <v>16.52786615699759</v>
      </c>
      <c r="I245" s="65">
        <f>'Exit Capacity'!I245</f>
        <v>16.21146753009317</v>
      </c>
    </row>
    <row r="246" spans="1:9" s="5" customFormat="1" ht="15" customHeight="1" x14ac:dyDescent="0.25">
      <c r="A246" s="46" t="str">
        <f>'Exit Capacity'!A246</f>
        <v>Ribadeo</v>
      </c>
      <c r="B246" s="4" t="str">
        <f>'Exit Capacity'!B246</f>
        <v>Salida Nacional / National exit</v>
      </c>
      <c r="C246" s="52">
        <f>'Exit Capacity'!C246</f>
        <v>11257.348864755557</v>
      </c>
      <c r="D246" s="53">
        <f>'Exit Capacity'!D246</f>
        <v>11271.165356999119</v>
      </c>
      <c r="E246" s="53">
        <f>'Exit Capacity'!E246</f>
        <v>11289.481643376022</v>
      </c>
      <c r="F246" s="53">
        <f>'Exit Capacity'!F246</f>
        <v>11307.5465782753</v>
      </c>
      <c r="G246" s="53">
        <f>'Exit Capacity'!G246</f>
        <v>11325.212565092868</v>
      </c>
      <c r="H246" s="53">
        <f>'Exit Capacity'!H246</f>
        <v>11342.460361863072</v>
      </c>
      <c r="I246" s="65">
        <f>'Exit Capacity'!I246</f>
        <v>11359.157675272472</v>
      </c>
    </row>
    <row r="247" spans="1:9" s="5" customFormat="1" ht="15" customHeight="1" x14ac:dyDescent="0.25">
      <c r="A247" s="46" t="str">
        <f>'Exit Capacity'!A247</f>
        <v>RibaRojaTuria</v>
      </c>
      <c r="B247" s="4" t="str">
        <f>'Exit Capacity'!B247</f>
        <v>Salida Nacional / National exit</v>
      </c>
      <c r="C247" s="52">
        <f>'Exit Capacity'!C247</f>
        <v>19214.528284235625</v>
      </c>
      <c r="D247" s="53">
        <f>'Exit Capacity'!D247</f>
        <v>19289.748326449047</v>
      </c>
      <c r="E247" s="53">
        <f>'Exit Capacity'!E247</f>
        <v>19355.137027371136</v>
      </c>
      <c r="F247" s="53">
        <f>'Exit Capacity'!F247</f>
        <v>19366.592833064882</v>
      </c>
      <c r="G247" s="53">
        <f>'Exit Capacity'!G247</f>
        <v>19314.643193745746</v>
      </c>
      <c r="H247" s="53">
        <f>'Exit Capacity'!H247</f>
        <v>19196.751169344308</v>
      </c>
      <c r="I247" s="65">
        <f>'Exit Capacity'!I247</f>
        <v>19005.403133502085</v>
      </c>
    </row>
    <row r="248" spans="1:9" s="5" customFormat="1" ht="15" customHeight="1" x14ac:dyDescent="0.25">
      <c r="A248" s="46" t="str">
        <f>'Exit Capacity'!A248</f>
        <v>Sant Adria del Besos</v>
      </c>
      <c r="B248" s="4" t="str">
        <f>'Exit Capacity'!B248</f>
        <v>Salida Nacional / National exit</v>
      </c>
      <c r="C248" s="52">
        <f>'Exit Capacity'!C248</f>
        <v>60045.627944603948</v>
      </c>
      <c r="D248" s="53">
        <f>'Exit Capacity'!D248</f>
        <v>58569.297883009996</v>
      </c>
      <c r="E248" s="53">
        <f>'Exit Capacity'!E248</f>
        <v>56957.169238582574</v>
      </c>
      <c r="F248" s="53">
        <f>'Exit Capacity'!F248</f>
        <v>54688.705292661085</v>
      </c>
      <c r="G248" s="53">
        <f>'Exit Capacity'!G248</f>
        <v>50187.417604150774</v>
      </c>
      <c r="H248" s="53">
        <f>'Exit Capacity'!H248</f>
        <v>42514.245372385558</v>
      </c>
      <c r="I248" s="65">
        <f>'Exit Capacity'!I248</f>
        <v>24327.370662857313</v>
      </c>
    </row>
    <row r="249" spans="1:9" s="5" customFormat="1" ht="15" customHeight="1" x14ac:dyDescent="0.25">
      <c r="A249" s="46" t="str">
        <f>'Exit Capacity'!A249</f>
        <v>Sto.Tome</v>
      </c>
      <c r="B249" s="4" t="str">
        <f>'Exit Capacity'!B249</f>
        <v>Salida Nacional / National exit</v>
      </c>
      <c r="C249" s="52">
        <f>'Exit Capacity'!C249</f>
        <v>5394.7797834932671</v>
      </c>
      <c r="D249" s="53">
        <f>'Exit Capacity'!D249</f>
        <v>5406.4832389334688</v>
      </c>
      <c r="E249" s="53">
        <f>'Exit Capacity'!E249</f>
        <v>5413.3202521371031</v>
      </c>
      <c r="F249" s="53">
        <f>'Exit Capacity'!F249</f>
        <v>5406.2911084287534</v>
      </c>
      <c r="G249" s="53">
        <f>'Exit Capacity'!G249</f>
        <v>5382.5838236465061</v>
      </c>
      <c r="H249" s="53">
        <f>'Exit Capacity'!H249</f>
        <v>5341.5243698719496</v>
      </c>
      <c r="I249" s="65">
        <f>'Exit Capacity'!I249</f>
        <v>5280.8227121640048</v>
      </c>
    </row>
    <row r="250" spans="1:9" s="5" customFormat="1" ht="15" customHeight="1" x14ac:dyDescent="0.25">
      <c r="A250" s="46" t="str">
        <f>'Exit Capacity'!A250</f>
        <v>Torrejón de Velasco</v>
      </c>
      <c r="B250" s="4" t="str">
        <f>'Exit Capacity'!B250</f>
        <v>Salida Nacional / National exit</v>
      </c>
      <c r="C250" s="52">
        <f>'Exit Capacity'!C250</f>
        <v>18378.211189103324</v>
      </c>
      <c r="D250" s="53">
        <f>'Exit Capacity'!D250</f>
        <v>18312.658303187753</v>
      </c>
      <c r="E250" s="53">
        <f>'Exit Capacity'!E250</f>
        <v>18208.111875101924</v>
      </c>
      <c r="F250" s="53">
        <f>'Exit Capacity'!F250</f>
        <v>18072.484413727594</v>
      </c>
      <c r="G250" s="53">
        <f>'Exit Capacity'!G250</f>
        <v>17894.893379078781</v>
      </c>
      <c r="H250" s="53">
        <f>'Exit Capacity'!H250</f>
        <v>17673.562982416432</v>
      </c>
      <c r="I250" s="65">
        <f>'Exit Capacity'!I250</f>
        <v>17399.003364940363</v>
      </c>
    </row>
    <row r="251" spans="1:9" s="5" customFormat="1" ht="15" customHeight="1" x14ac:dyDescent="0.25">
      <c r="A251" s="46" t="str">
        <f>'Exit Capacity'!A251</f>
        <v>Totana15.31.3A</v>
      </c>
      <c r="B251" s="4" t="str">
        <f>'Exit Capacity'!B251</f>
        <v>Salida Nacional / National exit</v>
      </c>
      <c r="C251" s="52">
        <f>'Exit Capacity'!C251</f>
        <v>7904.7796215210074</v>
      </c>
      <c r="D251" s="53">
        <f>'Exit Capacity'!D251</f>
        <v>8000.745700255974</v>
      </c>
      <c r="E251" s="53">
        <f>'Exit Capacity'!E251</f>
        <v>8107.2112376214791</v>
      </c>
      <c r="F251" s="53">
        <f>'Exit Capacity'!F251</f>
        <v>8182.675122564885</v>
      </c>
      <c r="G251" s="53">
        <f>'Exit Capacity'!G251</f>
        <v>8224.2929112520142</v>
      </c>
      <c r="H251" s="53">
        <f>'Exit Capacity'!H251</f>
        <v>8230.7567262850916</v>
      </c>
      <c r="I251" s="65">
        <f>'Exit Capacity'!I251</f>
        <v>8200.2217120801488</v>
      </c>
    </row>
    <row r="252" spans="1:9" s="5" customFormat="1" ht="15" customHeight="1" x14ac:dyDescent="0.25">
      <c r="A252" s="46" t="str">
        <f>'Exit Capacity'!A252</f>
        <v>ValvulaSansoain</v>
      </c>
      <c r="B252" s="4" t="str">
        <f>'Exit Capacity'!B252</f>
        <v>Salida Nacional / National exit</v>
      </c>
      <c r="C252" s="52">
        <f>'Exit Capacity'!C252</f>
        <v>330.03901302372924</v>
      </c>
      <c r="D252" s="53">
        <f>'Exit Capacity'!D252</f>
        <v>333.46037859924394</v>
      </c>
      <c r="E252" s="53">
        <f>'Exit Capacity'!E252</f>
        <v>337.18917338671577</v>
      </c>
      <c r="F252" s="53">
        <f>'Exit Capacity'!F252</f>
        <v>339.7029452851873</v>
      </c>
      <c r="G252" s="53">
        <f>'Exit Capacity'!G252</f>
        <v>340.87345749837812</v>
      </c>
      <c r="H252" s="53">
        <f>'Exit Capacity'!H252</f>
        <v>340.64848230341101</v>
      </c>
      <c r="I252" s="65">
        <f>'Exit Capacity'!I252</f>
        <v>338.93977367316978</v>
      </c>
    </row>
    <row r="253" spans="1:9" s="5" customFormat="1" ht="15" customHeight="1" x14ac:dyDescent="0.25">
      <c r="A253" s="46" t="str">
        <f>'Exit Capacity'!A253</f>
        <v>Villamayor</v>
      </c>
      <c r="B253" s="4" t="str">
        <f>'Exit Capacity'!B253</f>
        <v>Salida Nacional / National exit</v>
      </c>
      <c r="C253" s="52">
        <f>'Exit Capacity'!C253</f>
        <v>5316.2568095150418</v>
      </c>
      <c r="D253" s="53">
        <f>'Exit Capacity'!D253</f>
        <v>5338.6935341712469</v>
      </c>
      <c r="E253" s="53">
        <f>'Exit Capacity'!E253</f>
        <v>5358.7735986660518</v>
      </c>
      <c r="F253" s="53">
        <f>'Exit Capacity'!F253</f>
        <v>5363.711297676231</v>
      </c>
      <c r="G253" s="53">
        <f>'Exit Capacity'!G253</f>
        <v>5350.9120787796001</v>
      </c>
      <c r="H253" s="53">
        <f>'Exit Capacity'!H253</f>
        <v>5319.6674215831626</v>
      </c>
      <c r="I253" s="65">
        <f>'Exit Capacity'!I253</f>
        <v>5267.9296072500247</v>
      </c>
    </row>
    <row r="254" spans="1:9" s="5" customFormat="1" ht="15" customHeight="1" x14ac:dyDescent="0.25">
      <c r="A254" s="46" t="str">
        <f>'Exit Capacity'!A254</f>
        <v>Villareal Norte</v>
      </c>
      <c r="B254" s="4" t="str">
        <f>'Exit Capacity'!B254</f>
        <v>Salida Nacional / National exit</v>
      </c>
      <c r="C254" s="52">
        <f>'Exit Capacity'!C254</f>
        <v>0</v>
      </c>
      <c r="D254" s="53">
        <f>'Exit Capacity'!D254</f>
        <v>0</v>
      </c>
      <c r="E254" s="53">
        <f>'Exit Capacity'!E254</f>
        <v>0</v>
      </c>
      <c r="F254" s="53">
        <f>'Exit Capacity'!F254</f>
        <v>0</v>
      </c>
      <c r="G254" s="53">
        <f>'Exit Capacity'!G254</f>
        <v>0</v>
      </c>
      <c r="H254" s="53">
        <f>'Exit Capacity'!H254</f>
        <v>0</v>
      </c>
      <c r="I254" s="65">
        <f>'Exit Capacity'!I254</f>
        <v>0</v>
      </c>
    </row>
    <row r="255" spans="1:9" s="5" customFormat="1" ht="15" customHeight="1" x14ac:dyDescent="0.25">
      <c r="A255" s="46" t="str">
        <f>'Exit Capacity'!A255</f>
        <v>Villareal2</v>
      </c>
      <c r="B255" s="4" t="str">
        <f>'Exit Capacity'!B255</f>
        <v>Salida Nacional / National exit</v>
      </c>
      <c r="C255" s="52">
        <f>'Exit Capacity'!C255</f>
        <v>31200.723556949779</v>
      </c>
      <c r="D255" s="53">
        <f>'Exit Capacity'!D255</f>
        <v>30636.710793029466</v>
      </c>
      <c r="E255" s="53">
        <f>'Exit Capacity'!E255</f>
        <v>30023.466124440343</v>
      </c>
      <c r="F255" s="53">
        <f>'Exit Capacity'!F255</f>
        <v>29154.668188856289</v>
      </c>
      <c r="G255" s="53">
        <f>'Exit Capacity'!G255</f>
        <v>27416.419562809631</v>
      </c>
      <c r="H255" s="53">
        <f>'Exit Capacity'!H255</f>
        <v>24443.042355015634</v>
      </c>
      <c r="I255" s="65">
        <f>'Exit Capacity'!I255</f>
        <v>17375.572724813515</v>
      </c>
    </row>
    <row r="256" spans="1:9" s="5" customFormat="1" ht="15" customHeight="1" x14ac:dyDescent="0.25">
      <c r="A256" s="46" t="str">
        <f>'Exit Capacity'!A256</f>
        <v>Zarza del Tajo</v>
      </c>
      <c r="B256" s="4" t="str">
        <f>'Exit Capacity'!B256</f>
        <v>Salida Nacional / National exit</v>
      </c>
      <c r="C256" s="52">
        <f>'Exit Capacity'!C256</f>
        <v>3394.4082080795533</v>
      </c>
      <c r="D256" s="53">
        <f>'Exit Capacity'!D256</f>
        <v>3391.0645690220963</v>
      </c>
      <c r="E256" s="53">
        <f>'Exit Capacity'!E256</f>
        <v>3384.6361723361688</v>
      </c>
      <c r="F256" s="53">
        <f>'Exit Capacity'!F256</f>
        <v>3374.7306620578115</v>
      </c>
      <c r="G256" s="53">
        <f>'Exit Capacity'!G256</f>
        <v>3360.2262992010328</v>
      </c>
      <c r="H256" s="53">
        <f>'Exit Capacity'!H256</f>
        <v>3340.929768667299</v>
      </c>
      <c r="I256" s="65">
        <f>'Exit Capacity'!I256</f>
        <v>3315.8706310848843</v>
      </c>
    </row>
    <row r="257" spans="1:9" s="5" customFormat="1" ht="15" customHeight="1" x14ac:dyDescent="0.25">
      <c r="A257" s="46" t="str">
        <f>'Exit Capacity'!A257</f>
        <v>PR Barcelona</v>
      </c>
      <c r="B257" s="4" t="str">
        <f>'Exit Capacity'!B257</f>
        <v>Planta GNL / LNG Plant</v>
      </c>
      <c r="C257" s="52">
        <f>IF('Exit Tariff_2'!C$24=0,1,'Exit Capacity'!C257)</f>
        <v>1</v>
      </c>
      <c r="D257" s="53">
        <f>IF('Exit Tariff_2'!D$24=0,1,'Exit Capacity'!D257)</f>
        <v>1</v>
      </c>
      <c r="E257" s="53">
        <f>IF('Exit Tariff_2'!E$24=0,1,'Exit Capacity'!E257)</f>
        <v>1</v>
      </c>
      <c r="F257" s="53">
        <f>IF('Exit Tariff_2'!F$24=0,1,'Exit Capacity'!F257)</f>
        <v>1</v>
      </c>
      <c r="G257" s="53">
        <f>IF('Exit Tariff_2'!G$24=0,1,'Exit Capacity'!G257)</f>
        <v>1</v>
      </c>
      <c r="H257" s="53">
        <f>IF('Exit Tariff_2'!H$24=0,1,'Exit Capacity'!H257)</f>
        <v>1</v>
      </c>
      <c r="I257" s="65">
        <f>IF('Exit Tariff_2'!I$24=0,1,'Exit Capacity'!I257)</f>
        <v>1</v>
      </c>
    </row>
    <row r="258" spans="1:9" s="5" customFormat="1" ht="15" customHeight="1" x14ac:dyDescent="0.25">
      <c r="A258" s="46" t="str">
        <f>'Exit Capacity'!A258</f>
        <v>PR Cartagena</v>
      </c>
      <c r="B258" s="4" t="str">
        <f>'Exit Capacity'!B258</f>
        <v>Planta GNL / LNG Plant</v>
      </c>
      <c r="C258" s="52">
        <f>IF('Exit Tariff_2'!C$24=0,1,'Exit Capacity'!C258)</f>
        <v>1</v>
      </c>
      <c r="D258" s="53">
        <f>IF('Exit Tariff_2'!D$24=0,1,'Exit Capacity'!D258)</f>
        <v>1</v>
      </c>
      <c r="E258" s="53">
        <f>IF('Exit Tariff_2'!E$24=0,1,'Exit Capacity'!E258)</f>
        <v>1</v>
      </c>
      <c r="F258" s="53">
        <f>IF('Exit Tariff_2'!F$24=0,1,'Exit Capacity'!F258)</f>
        <v>1</v>
      </c>
      <c r="G258" s="53">
        <f>IF('Exit Tariff_2'!G$24=0,1,'Exit Capacity'!G258)</f>
        <v>1</v>
      </c>
      <c r="H258" s="53">
        <f>IF('Exit Tariff_2'!H$24=0,1,'Exit Capacity'!H258)</f>
        <v>1</v>
      </c>
      <c r="I258" s="65">
        <f>IF('Exit Tariff_2'!I$24=0,1,'Exit Capacity'!I258)</f>
        <v>1</v>
      </c>
    </row>
    <row r="259" spans="1:9" s="5" customFormat="1" ht="15" customHeight="1" x14ac:dyDescent="0.25">
      <c r="A259" s="46" t="str">
        <f>'Exit Capacity'!A259</f>
        <v>PR Huelva</v>
      </c>
      <c r="B259" s="4" t="str">
        <f>'Exit Capacity'!B259</f>
        <v>Planta GNL / LNG Plant</v>
      </c>
      <c r="C259" s="52">
        <f>IF('Exit Tariff_2'!C$24=0,1,'Exit Capacity'!C259)</f>
        <v>1</v>
      </c>
      <c r="D259" s="53">
        <f>IF('Exit Tariff_2'!D$24=0,1,'Exit Capacity'!D259)</f>
        <v>1</v>
      </c>
      <c r="E259" s="53">
        <f>IF('Exit Tariff_2'!E$24=0,1,'Exit Capacity'!E259)</f>
        <v>1</v>
      </c>
      <c r="F259" s="53">
        <f>IF('Exit Tariff_2'!F$24=0,1,'Exit Capacity'!F259)</f>
        <v>1</v>
      </c>
      <c r="G259" s="53">
        <f>IF('Exit Tariff_2'!G$24=0,1,'Exit Capacity'!G259)</f>
        <v>1</v>
      </c>
      <c r="H259" s="53">
        <f>IF('Exit Tariff_2'!H$24=0,1,'Exit Capacity'!H259)</f>
        <v>1</v>
      </c>
      <c r="I259" s="65">
        <f>IF('Exit Tariff_2'!I$24=0,1,'Exit Capacity'!I259)</f>
        <v>1</v>
      </c>
    </row>
    <row r="260" spans="1:9" s="5" customFormat="1" ht="15" customHeight="1" x14ac:dyDescent="0.25">
      <c r="A260" s="46" t="str">
        <f>'Exit Capacity'!A260</f>
        <v>PR Bilbao</v>
      </c>
      <c r="B260" s="4" t="str">
        <f>'Exit Capacity'!B260</f>
        <v>Planta GNL / LNG Plant</v>
      </c>
      <c r="C260" s="52">
        <f>IF('Exit Tariff_2'!C$24=0,1,'Exit Capacity'!C260)</f>
        <v>1</v>
      </c>
      <c r="D260" s="53">
        <f>IF('Exit Tariff_2'!D$24=0,1,'Exit Capacity'!D260)</f>
        <v>1</v>
      </c>
      <c r="E260" s="53">
        <f>IF('Exit Tariff_2'!E$24=0,1,'Exit Capacity'!E260)</f>
        <v>1</v>
      </c>
      <c r="F260" s="53">
        <f>IF('Exit Tariff_2'!F$24=0,1,'Exit Capacity'!F260)</f>
        <v>1</v>
      </c>
      <c r="G260" s="53">
        <f>IF('Exit Tariff_2'!G$24=0,1,'Exit Capacity'!G260)</f>
        <v>1</v>
      </c>
      <c r="H260" s="53">
        <f>IF('Exit Tariff_2'!H$24=0,1,'Exit Capacity'!H260)</f>
        <v>1</v>
      </c>
      <c r="I260" s="65">
        <f>IF('Exit Tariff_2'!I$24=0,1,'Exit Capacity'!I260)</f>
        <v>1</v>
      </c>
    </row>
    <row r="261" spans="1:9" s="5" customFormat="1" ht="15" customHeight="1" x14ac:dyDescent="0.25">
      <c r="A261" s="46" t="str">
        <f>'Exit Capacity'!A261</f>
        <v>PR Sagunto</v>
      </c>
      <c r="B261" s="4" t="str">
        <f>'Exit Capacity'!B261</f>
        <v>Planta GNL / LNG Plant</v>
      </c>
      <c r="C261" s="52">
        <f>IF('Exit Tariff_2'!C$24=0,1,'Exit Capacity'!C261)</f>
        <v>1</v>
      </c>
      <c r="D261" s="53">
        <f>IF('Exit Tariff_2'!D$24=0,1,'Exit Capacity'!D261)</f>
        <v>1</v>
      </c>
      <c r="E261" s="53">
        <f>IF('Exit Tariff_2'!E$24=0,1,'Exit Capacity'!E261)</f>
        <v>1</v>
      </c>
      <c r="F261" s="53">
        <f>IF('Exit Tariff_2'!F$24=0,1,'Exit Capacity'!F261)</f>
        <v>1</v>
      </c>
      <c r="G261" s="53">
        <f>IF('Exit Tariff_2'!G$24=0,1,'Exit Capacity'!G261)</f>
        <v>1</v>
      </c>
      <c r="H261" s="53">
        <f>IF('Exit Tariff_2'!H$24=0,1,'Exit Capacity'!H261)</f>
        <v>1</v>
      </c>
      <c r="I261" s="65">
        <f>IF('Exit Tariff_2'!I$24=0,1,'Exit Capacity'!I261)</f>
        <v>1</v>
      </c>
    </row>
    <row r="262" spans="1:9" s="5" customFormat="1" ht="15" customHeight="1" x14ac:dyDescent="0.25">
      <c r="A262" s="46" t="str">
        <f>'Exit Capacity'!A262</f>
        <v>PR Mugardos</v>
      </c>
      <c r="B262" s="4" t="str">
        <f>'Exit Capacity'!B262</f>
        <v>Planta GNL / LNG Plant</v>
      </c>
      <c r="C262" s="52">
        <f>IF('Exit Tariff_2'!C$24=0,1,'Exit Capacity'!C262)</f>
        <v>1</v>
      </c>
      <c r="D262" s="53">
        <f>IF('Exit Tariff_2'!D$24=0,1,'Exit Capacity'!D262)</f>
        <v>1</v>
      </c>
      <c r="E262" s="53">
        <f>IF('Exit Tariff_2'!E$24=0,1,'Exit Capacity'!E262)</f>
        <v>1</v>
      </c>
      <c r="F262" s="53">
        <f>IF('Exit Tariff_2'!F$24=0,1,'Exit Capacity'!F262)</f>
        <v>1</v>
      </c>
      <c r="G262" s="53">
        <f>IF('Exit Tariff_2'!G$24=0,1,'Exit Capacity'!G262)</f>
        <v>1</v>
      </c>
      <c r="H262" s="53">
        <f>IF('Exit Tariff_2'!H$24=0,1,'Exit Capacity'!H262)</f>
        <v>1</v>
      </c>
      <c r="I262" s="65">
        <f>IF('Exit Tariff_2'!I$24=0,1,'Exit Capacity'!I262)</f>
        <v>1</v>
      </c>
    </row>
    <row r="263" spans="1:9" s="5" customFormat="1" ht="15" customHeight="1" x14ac:dyDescent="0.25">
      <c r="A263" s="46" t="str">
        <f>'Exit Capacity'!A263</f>
        <v>Irún</v>
      </c>
      <c r="B263" s="4" t="str">
        <f>'Exit Capacity'!B263</f>
        <v>VIP Pirineos</v>
      </c>
      <c r="C263" s="52">
        <f>IF('Exit Tariff_2'!C$25=0,1,'Exit Capacity'!C263)</f>
        <v>34905.783066286662</v>
      </c>
      <c r="D263" s="53">
        <f>IF('Exit Tariff_2'!D$25=0,1,'Exit Capacity'!D263)</f>
        <v>34269.048676846098</v>
      </c>
      <c r="E263" s="53">
        <f>IF('Exit Tariff_2'!E$25=0,1,'Exit Capacity'!E263)</f>
        <v>34280.14645536882</v>
      </c>
      <c r="F263" s="53">
        <f>IF('Exit Tariff_2'!F$25=0,1,'Exit Capacity'!F263)</f>
        <v>34418.842706678304</v>
      </c>
      <c r="G263" s="53">
        <f>IF('Exit Tariff_2'!G$25=0,1,'Exit Capacity'!G263)</f>
        <v>34526.87048594073</v>
      </c>
      <c r="H263" s="53">
        <f>IF('Exit Tariff_2'!H$25=0,1,'Exit Capacity'!H263)</f>
        <v>34468.455226294973</v>
      </c>
      <c r="I263" s="65">
        <f>IF('Exit Tariff_2'!I$25=0,1,'Exit Capacity'!I263)</f>
        <v>34373.727081208483</v>
      </c>
    </row>
    <row r="264" spans="1:9" s="5" customFormat="1" ht="15" customHeight="1" x14ac:dyDescent="0.25">
      <c r="A264" s="46" t="str">
        <f>'Exit Capacity'!A264</f>
        <v>Larrau</v>
      </c>
      <c r="B264" s="4" t="str">
        <f>'Exit Capacity'!B264</f>
        <v>VIP Pirineos</v>
      </c>
      <c r="C264" s="52">
        <f>IF('Exit Tariff_2'!C$25=0,1,'Exit Capacity'!C264)</f>
        <v>95990.903432288324</v>
      </c>
      <c r="D264" s="53">
        <f>IF('Exit Tariff_2'!D$25=0,1,'Exit Capacity'!D264)</f>
        <v>94239.883861326773</v>
      </c>
      <c r="E264" s="53">
        <f>IF('Exit Tariff_2'!E$25=0,1,'Exit Capacity'!E264)</f>
        <v>94270.402752264257</v>
      </c>
      <c r="F264" s="53">
        <f>IF('Exit Tariff_2'!F$25=0,1,'Exit Capacity'!F264)</f>
        <v>94651.817443365333</v>
      </c>
      <c r="G264" s="53">
        <f>IF('Exit Tariff_2'!G$25=0,1,'Exit Capacity'!G264)</f>
        <v>94948.893836336996</v>
      </c>
      <c r="H264" s="53">
        <f>IF('Exit Tariff_2'!H$25=0,1,'Exit Capacity'!H264)</f>
        <v>94788.251872311172</v>
      </c>
      <c r="I264" s="65">
        <f>IF('Exit Tariff_2'!I$25=0,1,'Exit Capacity'!I264)</f>
        <v>94527.749473323347</v>
      </c>
    </row>
    <row r="265" spans="1:9" s="5" customFormat="1" ht="15" customHeight="1" x14ac:dyDescent="0.25">
      <c r="A265" s="46" t="str">
        <f>'Exit Capacity'!A265</f>
        <v>Badajoz</v>
      </c>
      <c r="B265" s="4" t="str">
        <f>'Exit Capacity'!B265</f>
        <v>VIP Ibérico</v>
      </c>
      <c r="C265" s="52">
        <f>IF('Exit Tariff_2'!C26=0,1,'Exit Capacity'!C265)</f>
        <v>9362.3012871288938</v>
      </c>
      <c r="D265" s="53">
        <f>IF('Exit Tariff_2'!D26=0,1,'Exit Capacity'!D265)</f>
        <v>21330.971959254868</v>
      </c>
      <c r="E265" s="53">
        <f>IF('Exit Tariff_2'!E26=0,1,'Exit Capacity'!E265)</f>
        <v>19659.550610791608</v>
      </c>
      <c r="F265" s="53">
        <f>IF('Exit Tariff_2'!F26=0,1,'Exit Capacity'!F265)</f>
        <v>13621.432086515142</v>
      </c>
      <c r="G265" s="53">
        <f>IF('Exit Tariff_2'!G26=0,1,'Exit Capacity'!G265)</f>
        <v>14070.713729526962</v>
      </c>
      <c r="H265" s="53">
        <f>IF('Exit Tariff_2'!H26=0,1,'Exit Capacity'!H265)</f>
        <v>16784.274619058458</v>
      </c>
      <c r="I265" s="65">
        <f>IF('Exit Tariff_2'!I26=0,1,'Exit Capacity'!I265)</f>
        <v>18203.984885520542</v>
      </c>
    </row>
    <row r="266" spans="1:9" s="5" customFormat="1" ht="15" customHeight="1" x14ac:dyDescent="0.25">
      <c r="A266" s="46" t="str">
        <f>'Exit Capacity'!A266</f>
        <v>Tuy</v>
      </c>
      <c r="B266" s="4" t="str">
        <f>'Exit Capacity'!B266</f>
        <v>VIP Ibérico</v>
      </c>
      <c r="C266" s="52">
        <f>IF('Exit Tariff_2'!C27=0,1,'Exit Capacity'!C266)</f>
        <v>698.67920053200703</v>
      </c>
      <c r="D266" s="53">
        <f>IF('Exit Tariff_2'!D27=0,1,'Exit Capacity'!D266)</f>
        <v>1591.8635790488709</v>
      </c>
      <c r="E266" s="53">
        <f>IF('Exit Tariff_2'!E27=0,1,'Exit Capacity'!E266)</f>
        <v>1467.1306425963887</v>
      </c>
      <c r="F266" s="53">
        <f>IF('Exit Tariff_2'!F27=0,1,'Exit Capacity'!F266)</f>
        <v>1016.5247825757568</v>
      </c>
      <c r="G266" s="53">
        <f>IF('Exit Tariff_2'!G27=0,1,'Exit Capacity'!G266)</f>
        <v>1050.0532633975345</v>
      </c>
      <c r="H266" s="53">
        <f>IF('Exit Tariff_2'!H27=0,1,'Exit Capacity'!H266)</f>
        <v>1252.5578073924223</v>
      </c>
      <c r="I266" s="65">
        <f>IF('Exit Tariff_2'!I27=0,1,'Exit Capacity'!I266)</f>
        <v>1358.5063347403388</v>
      </c>
    </row>
    <row r="267" spans="1:9" s="5" customFormat="1" ht="15" customHeight="1" x14ac:dyDescent="0.25">
      <c r="A267" s="46" t="str">
        <f>'Exit Capacity'!A267</f>
        <v>AASS Serrablo</v>
      </c>
      <c r="B267" s="4" t="str">
        <f>'Exit Capacity'!B267</f>
        <v>AA.SS / Storage facilities</v>
      </c>
      <c r="C267" s="52">
        <f>'Exit Capacity'!C267</f>
        <v>12533.044874317766</v>
      </c>
      <c r="D267" s="53">
        <f>'Exit Capacity'!D267</f>
        <v>14938.235171261394</v>
      </c>
      <c r="E267" s="53">
        <f>'Exit Capacity'!E267</f>
        <v>16247.163650921828</v>
      </c>
      <c r="F267" s="53">
        <f>'Exit Capacity'!F267</f>
        <v>16701.209588365702</v>
      </c>
      <c r="G267" s="53">
        <f>'Exit Capacity'!G267</f>
        <v>18375.379295056653</v>
      </c>
      <c r="H267" s="53">
        <f>'Exit Capacity'!H267</f>
        <v>18901.771440559103</v>
      </c>
      <c r="I267" s="65">
        <f>'Exit Capacity'!I267</f>
        <v>18901.771440559103</v>
      </c>
    </row>
    <row r="268" spans="1:9" s="5" customFormat="1" ht="15" customHeight="1" x14ac:dyDescent="0.25">
      <c r="A268" s="46" t="str">
        <f>'Exit Capacity'!A268</f>
        <v>AASS Gaviota</v>
      </c>
      <c r="B268" s="4" t="str">
        <f>'Exit Capacity'!B268</f>
        <v>AA.SS / Storage facilities</v>
      </c>
      <c r="C268" s="52">
        <f>'Exit Capacity'!C268</f>
        <v>27154.930561021822</v>
      </c>
      <c r="D268" s="53">
        <f>'Exit Capacity'!D268</f>
        <v>32366.176204399686</v>
      </c>
      <c r="E268" s="53">
        <f>'Exit Capacity'!E268</f>
        <v>35202.18791033062</v>
      </c>
      <c r="F268" s="53">
        <f>'Exit Capacity'!F268</f>
        <v>36185.954108125683</v>
      </c>
      <c r="G268" s="53">
        <f>'Exit Capacity'!G268</f>
        <v>39813.321805956082</v>
      </c>
      <c r="H268" s="53">
        <f>'Exit Capacity'!H268</f>
        <v>40953.838121211389</v>
      </c>
      <c r="I268" s="65">
        <f>'Exit Capacity'!I268</f>
        <v>40953.838121211389</v>
      </c>
    </row>
    <row r="269" spans="1:9" s="5" customFormat="1" ht="15" customHeight="1" x14ac:dyDescent="0.25">
      <c r="A269" s="46" t="str">
        <f>'Exit Capacity'!A269</f>
        <v>AASS Yela</v>
      </c>
      <c r="B269" s="4" t="str">
        <f>'Exit Capacity'!B269</f>
        <v>AA.SS / Storage facilities</v>
      </c>
      <c r="C269" s="52">
        <f>'Exit Capacity'!C269</f>
        <v>3513.8210675682299</v>
      </c>
      <c r="D269" s="53">
        <f>'Exit Capacity'!D269</f>
        <v>4188.151082473827</v>
      </c>
      <c r="E269" s="53">
        <f>'Exit Capacity'!E269</f>
        <v>4555.1281829225518</v>
      </c>
      <c r="F269" s="53">
        <f>'Exit Capacity'!F269</f>
        <v>4682.4265526829086</v>
      </c>
      <c r="G269" s="53">
        <f>'Exit Capacity'!G269</f>
        <v>5151.8043331861818</v>
      </c>
      <c r="H269" s="53">
        <f>'Exit Capacity'!H269</f>
        <v>5299.3860125958818</v>
      </c>
      <c r="I269" s="65">
        <f>'Exit Capacity'!I269</f>
        <v>5299.3860125958818</v>
      </c>
    </row>
    <row r="270" spans="1:9" s="5" customFormat="1" ht="15" customHeight="1" thickBot="1" x14ac:dyDescent="0.3">
      <c r="A270" s="46" t="str">
        <f>'Exit Capacity'!A270</f>
        <v>Marismas</v>
      </c>
      <c r="B270" s="4" t="str">
        <f>'Exit Capacity'!B270</f>
        <v>AA.SS / Storage facilities</v>
      </c>
      <c r="C270" s="52">
        <f>'Exit Capacity'!C270</f>
        <v>3632.3879907420401</v>
      </c>
      <c r="D270" s="53">
        <f>'Exit Capacity'!D270</f>
        <v>4329.4719346422171</v>
      </c>
      <c r="E270" s="53">
        <f>'Exit Capacity'!E270</f>
        <v>4708.8319495418364</v>
      </c>
      <c r="F270" s="53">
        <f>'Exit Capacity'!F270</f>
        <v>4840.4257503265098</v>
      </c>
      <c r="G270" s="53">
        <f>'Exit Capacity'!G270</f>
        <v>5325.6417531439702</v>
      </c>
      <c r="H270" s="53">
        <f>'Exit Capacity'!H270</f>
        <v>5478.2032836354292</v>
      </c>
      <c r="I270" s="65">
        <f>'Exit Capacity'!I270</f>
        <v>5478.2032836354292</v>
      </c>
    </row>
    <row r="271" spans="1:9" ht="18.75" customHeight="1" thickBot="1" x14ac:dyDescent="0.3">
      <c r="A271" s="33" t="s">
        <v>7</v>
      </c>
      <c r="B271" s="34"/>
      <c r="C271" s="66">
        <f>SUM(C12:C270)</f>
        <v>1923029.421647148</v>
      </c>
      <c r="D271" s="66">
        <f t="shared" ref="D271:I271" si="0">SUM(D12:D270)</f>
        <v>1933578.1249336295</v>
      </c>
      <c r="E271" s="66">
        <f t="shared" si="0"/>
        <v>1926584.8996996244</v>
      </c>
      <c r="F271" s="66">
        <f t="shared" si="0"/>
        <v>1903849.8929531164</v>
      </c>
      <c r="G271" s="66">
        <f t="shared" si="0"/>
        <v>1869333.8759323189</v>
      </c>
      <c r="H271" s="66">
        <f t="shared" si="0"/>
        <v>1800423.0452255565</v>
      </c>
      <c r="I271" s="67">
        <f t="shared" si="0"/>
        <v>1628647.364142122</v>
      </c>
    </row>
    <row r="272" spans="1:9" ht="9" customHeight="1" x14ac:dyDescent="0.25">
      <c r="C272" s="64">
        <f>C271-Input!C104</f>
        <v>5.9999999997671694</v>
      </c>
      <c r="D272" s="64">
        <f>D271-Input!D104</f>
        <v>5.9999999983701855</v>
      </c>
      <c r="E272" s="64">
        <f>E271-Input!E104</f>
        <v>6.0000000002328306</v>
      </c>
      <c r="F272" s="64">
        <f>F271-Input!F104</f>
        <v>5.9999999997671694</v>
      </c>
      <c r="G272" s="64">
        <f>G271-Input!G104</f>
        <v>5.9999999986030161</v>
      </c>
      <c r="H272" s="64">
        <f>H271-Input!H104</f>
        <v>5.9999999993015081</v>
      </c>
      <c r="I272" s="64">
        <f>I271-Input!I104</f>
        <v>5.9999999993015081</v>
      </c>
    </row>
    <row r="273" spans="1:9" ht="27.75" customHeight="1" x14ac:dyDescent="0.25">
      <c r="A273" s="96" t="s">
        <v>338</v>
      </c>
      <c r="B273" s="23"/>
      <c r="C273" s="24"/>
      <c r="D273" s="24"/>
      <c r="E273" s="24"/>
      <c r="F273" s="24"/>
      <c r="G273" s="24"/>
      <c r="H273" s="24"/>
      <c r="I273" s="24"/>
    </row>
    <row r="274" spans="1:9" ht="9.75" customHeight="1" thickBot="1" x14ac:dyDescent="0.3"/>
    <row r="275" spans="1:9" ht="15" customHeight="1" x14ac:dyDescent="0.25">
      <c r="A275" s="194" t="s">
        <v>40</v>
      </c>
      <c r="B275" s="196" t="s">
        <v>417</v>
      </c>
      <c r="C275" s="27" t="s">
        <v>13</v>
      </c>
      <c r="D275" s="28"/>
      <c r="E275" s="28"/>
      <c r="F275" s="28"/>
      <c r="G275" s="28"/>
      <c r="H275" s="28"/>
      <c r="I275" s="29"/>
    </row>
    <row r="276" spans="1:9" ht="33" customHeight="1" x14ac:dyDescent="0.25">
      <c r="A276" s="195"/>
      <c r="B276" s="197"/>
      <c r="C276" s="25">
        <v>2020</v>
      </c>
      <c r="D276" s="26" t="s">
        <v>61</v>
      </c>
      <c r="E276" s="26" t="s">
        <v>62</v>
      </c>
      <c r="F276" s="26" t="s">
        <v>63</v>
      </c>
      <c r="G276" s="26" t="s">
        <v>64</v>
      </c>
      <c r="H276" s="26" t="s">
        <v>65</v>
      </c>
      <c r="I276" s="30" t="s">
        <v>66</v>
      </c>
    </row>
    <row r="277" spans="1:9" s="5" customFormat="1" ht="15" customHeight="1" x14ac:dyDescent="0.25">
      <c r="A277" s="54" t="str">
        <f>A12</f>
        <v>01.1A</v>
      </c>
      <c r="B277" s="4" t="str">
        <f t="shared" ref="B277:B340" si="1">B12</f>
        <v>Salida Nacional / National exit</v>
      </c>
      <c r="C277" s="52">
        <f t="array" ref="C277">SUMPRODUCT('Distance Matrix_ex'!$B12:$T12,TRANSPOSE('Entry capacity'!C$12:C$30))/(SUM('Entry capacity'!$C$12:$C$30)-IFERROR(VLOOKUP($A277,'Entry capacity'!$A$12:$I$30,3,FALSE),0))</f>
        <v>1139.6532353450493</v>
      </c>
      <c r="D277" s="52">
        <f t="array" ref="D277">SUMPRODUCT('Distance Matrix_ex'!$B12:$T12,TRANSPOSE('Entry capacity'!D$12:D$30))/(SUM('Entry capacity'!$D$12:$D$30)-IFERROR(VLOOKUP($A277,'Entry capacity'!$A$12:$I$30,4,FALSE),0))</f>
        <v>1146.1833673280271</v>
      </c>
      <c r="E277" s="52">
        <f t="array" ref="E277">SUMPRODUCT('Distance Matrix_ex'!$B12:$T12,TRANSPOSE('Entry capacity'!E$12:E$30))/(SUM('Entry capacity'!$E$12:$E$30)-IFERROR(VLOOKUP($A277,'Entry capacity'!$A$12:$I$30,5,FALSE),0))</f>
        <v>1154.8530690873247</v>
      </c>
      <c r="F277" s="52">
        <f t="array" ref="F277">SUMPRODUCT('Distance Matrix_ex'!$B12:$T12,TRANSPOSE('Entry capacity'!F$12:F$30))/(SUM('Entry capacity'!$F$12:$F$30)-IFERROR(VLOOKUP($A277,'Entry capacity'!$A$12:$I$30,6,FALSE),0))</f>
        <v>1164.2396838222414</v>
      </c>
      <c r="G277" s="52">
        <f t="array" ref="G277">SUMPRODUCT('Distance Matrix_ex'!$B12:$T12,TRANSPOSE('Entry capacity'!G$12:G$30))/(SUM('Entry capacity'!$G$12:$G$30)-IFERROR(VLOOKUP($A277,'Entry capacity'!$A$12:$I$30,7,FALSE),0))</f>
        <v>1166.6093409636569</v>
      </c>
      <c r="H277" s="52">
        <f t="array" ref="H277">SUMPRODUCT('Distance Matrix_ex'!$B12:$T12,TRANSPOSE('Entry capacity'!H$12:H$30))/(SUM('Entry capacity'!$H$12:$H$30)-IFERROR(VLOOKUP($A277,'Entry capacity'!$A$12:$I$30,8,FALSE),0))</f>
        <v>1167.0689178097794</v>
      </c>
      <c r="I277" s="57">
        <f t="array" ref="I277">SUMPRODUCT('Distance Matrix_ex'!$B12:$T12,TRANSPOSE('Entry capacity'!I$12:I$30))/(SUM('Entry capacity'!$I$12:$I$30)-IFERROR(VLOOKUP($A277,'Entry capacity'!$A$12:$I$30,9,FALSE),0))</f>
        <v>1168.230943090862</v>
      </c>
    </row>
    <row r="278" spans="1:9" s="5" customFormat="1" ht="15" customHeight="1" x14ac:dyDescent="0.25">
      <c r="A278" s="46" t="str">
        <f t="shared" ref="A278:A293" si="2">A13</f>
        <v>03A_As pontes</v>
      </c>
      <c r="B278" s="4" t="str">
        <f t="shared" si="1"/>
        <v>Salida Nacional / National exit</v>
      </c>
      <c r="C278" s="52">
        <f t="array" ref="C278">SUMPRODUCT('Distance Matrix_ex'!$B13:$T13,TRANSPOSE('Entry capacity'!C$12:C$30))/(SUM('Entry capacity'!$C$12:$C$30)-IFERROR(VLOOKUP($A278,'Entry capacity'!$A$12:$I$30,3,FALSE),0))</f>
        <v>1117.5650191697068</v>
      </c>
      <c r="D278" s="52">
        <f t="array" ref="D278">SUMPRODUCT('Distance Matrix_ex'!$B13:$T13,TRANSPOSE('Entry capacity'!D$12:D$30))/(SUM('Entry capacity'!$D$12:$D$30)-IFERROR(VLOOKUP($A278,'Entry capacity'!$A$12:$I$30,4,FALSE),0))</f>
        <v>1124.1678811528645</v>
      </c>
      <c r="E278" s="52">
        <f t="array" ref="E278">SUMPRODUCT('Distance Matrix_ex'!$B13:$T13,TRANSPOSE('Entry capacity'!E$12:E$30))/(SUM('Entry capacity'!$E$12:$E$30)-IFERROR(VLOOKUP($A278,'Entry capacity'!$A$12:$I$30,5,FALSE),0))</f>
        <v>1132.9034775896182</v>
      </c>
      <c r="F278" s="52">
        <f t="array" ref="F278">SUMPRODUCT('Distance Matrix_ex'!$B13:$T13,TRANSPOSE('Entry capacity'!F$12:F$30))/(SUM('Entry capacity'!$F$12:$F$30)-IFERROR(VLOOKUP($A278,'Entry capacity'!$A$12:$I$30,6,FALSE),0))</f>
        <v>1142.3467692359779</v>
      </c>
      <c r="G278" s="52">
        <f t="array" ref="G278">SUMPRODUCT('Distance Matrix_ex'!$B13:$T13,TRANSPOSE('Entry capacity'!G$12:G$30))/(SUM('Entry capacity'!$G$12:$G$30)-IFERROR(VLOOKUP($A278,'Entry capacity'!$A$12:$I$30,7,FALSE),0))</f>
        <v>1144.7043053241937</v>
      </c>
      <c r="H278" s="52">
        <f t="array" ref="H278">SUMPRODUCT('Distance Matrix_ex'!$B13:$T13,TRANSPOSE('Entry capacity'!H$12:H$30))/(SUM('Entry capacity'!$H$12:$H$30)-IFERROR(VLOOKUP($A278,'Entry capacity'!$A$12:$I$30,8,FALSE),0))</f>
        <v>1145.1051025070192</v>
      </c>
      <c r="I278" s="57">
        <f t="array" ref="I278">SUMPRODUCT('Distance Matrix_ex'!$B13:$T13,TRANSPOSE('Entry capacity'!I$12:I$30))/(SUM('Entry capacity'!$I$12:$I$30)-IFERROR(VLOOKUP($A278,'Entry capacity'!$A$12:$I$30,9,FALSE),0))</f>
        <v>1146.1457897096166</v>
      </c>
    </row>
    <row r="279" spans="1:9" s="5" customFormat="1" ht="15" customHeight="1" x14ac:dyDescent="0.25">
      <c r="A279" s="46" t="str">
        <f t="shared" si="2"/>
        <v>1.01_Foret</v>
      </c>
      <c r="B279" s="4" t="str">
        <f t="shared" si="1"/>
        <v>Salida Nacional / National exit</v>
      </c>
      <c r="C279" s="52">
        <f t="array" ref="C279">SUMPRODUCT('Distance Matrix_ex'!$B14:$T14,TRANSPOSE('Entry capacity'!C$12:C$30))/(SUM('Entry capacity'!$C$12:$C$30)-IFERROR(VLOOKUP($A279,'Entry capacity'!$A$12:$I$30,3,FALSE),0))</f>
        <v>720.47435423934166</v>
      </c>
      <c r="D279" s="52">
        <f t="array" ref="D279">SUMPRODUCT('Distance Matrix_ex'!$B14:$T14,TRANSPOSE('Entry capacity'!D$12:D$30))/(SUM('Entry capacity'!$D$12:$D$30)-IFERROR(VLOOKUP($A279,'Entry capacity'!$A$12:$I$30,4,FALSE),0))</f>
        <v>714.74817859857797</v>
      </c>
      <c r="E279" s="52">
        <f t="array" ref="E279">SUMPRODUCT('Distance Matrix_ex'!$B14:$T14,TRANSPOSE('Entry capacity'!E$12:E$30))/(SUM('Entry capacity'!$E$12:$E$30)-IFERROR(VLOOKUP($A279,'Entry capacity'!$A$12:$I$30,5,FALSE),0))</f>
        <v>709.37697634682013</v>
      </c>
      <c r="F279" s="52">
        <f t="array" ref="F279">SUMPRODUCT('Distance Matrix_ex'!$B14:$T14,TRANSPOSE('Entry capacity'!F$12:F$30))/(SUM('Entry capacity'!$F$12:$F$30)-IFERROR(VLOOKUP($A279,'Entry capacity'!$A$12:$I$30,6,FALSE),0))</f>
        <v>705.46232991057309</v>
      </c>
      <c r="G279" s="52">
        <f t="array" ref="G279">SUMPRODUCT('Distance Matrix_ex'!$B14:$T14,TRANSPOSE('Entry capacity'!G$12:G$30))/(SUM('Entry capacity'!$G$12:$G$30)-IFERROR(VLOOKUP($A279,'Entry capacity'!$A$12:$I$30,7,FALSE),0))</f>
        <v>706.68821974062143</v>
      </c>
      <c r="H279" s="52">
        <f t="array" ref="H279">SUMPRODUCT('Distance Matrix_ex'!$B14:$T14,TRANSPOSE('Entry capacity'!H$12:H$30))/(SUM('Entry capacity'!$H$12:$H$30)-IFERROR(VLOOKUP($A279,'Entry capacity'!$A$12:$I$30,8,FALSE),0))</f>
        <v>712.00017152320697</v>
      </c>
      <c r="I279" s="57">
        <f t="array" ref="I279">SUMPRODUCT('Distance Matrix_ex'!$B14:$T14,TRANSPOSE('Entry capacity'!I$12:I$30))/(SUM('Entry capacity'!$I$12:$I$30)-IFERROR(VLOOKUP($A279,'Entry capacity'!$A$12:$I$30,9,FALSE),0))</f>
        <v>723.16507991783408</v>
      </c>
    </row>
    <row r="280" spans="1:9" s="5" customFormat="1" ht="15" customHeight="1" x14ac:dyDescent="0.25">
      <c r="A280" s="46" t="str">
        <f t="shared" si="2"/>
        <v>10_Bonastre</v>
      </c>
      <c r="B280" s="4" t="str">
        <f t="shared" si="1"/>
        <v>Salida Nacional / National exit</v>
      </c>
      <c r="C280" s="52">
        <f t="array" ref="C280">SUMPRODUCT('Distance Matrix_ex'!$B15:$T15,TRANSPOSE('Entry capacity'!C$12:C$30))/(SUM('Entry capacity'!$C$12:$C$30)-IFERROR(VLOOKUP($A280,'Entry capacity'!$A$12:$I$30,3,FALSE),0))</f>
        <v>665.8592198780824</v>
      </c>
      <c r="D280" s="52">
        <f t="array" ref="D280">SUMPRODUCT('Distance Matrix_ex'!$B15:$T15,TRANSPOSE('Entry capacity'!D$12:D$30))/(SUM('Entry capacity'!$D$12:$D$30)-IFERROR(VLOOKUP($A280,'Entry capacity'!$A$12:$I$30,4,FALSE),0))</f>
        <v>660.62939304116549</v>
      </c>
      <c r="E280" s="52">
        <f t="array" ref="E280">SUMPRODUCT('Distance Matrix_ex'!$B15:$T15,TRANSPOSE('Entry capacity'!E$12:E$30))/(SUM('Entry capacity'!$E$12:$E$30)-IFERROR(VLOOKUP($A280,'Entry capacity'!$A$12:$I$30,5,FALSE),0))</f>
        <v>655.44328764616955</v>
      </c>
      <c r="F280" s="52">
        <f t="array" ref="F280">SUMPRODUCT('Distance Matrix_ex'!$B15:$T15,TRANSPOSE('Entry capacity'!F$12:F$30))/(SUM('Entry capacity'!$F$12:$F$30)-IFERROR(VLOOKUP($A280,'Entry capacity'!$A$12:$I$30,6,FALSE),0))</f>
        <v>651.58236139831774</v>
      </c>
      <c r="G280" s="52">
        <f t="array" ref="G280">SUMPRODUCT('Distance Matrix_ex'!$B15:$T15,TRANSPOSE('Entry capacity'!G$12:G$30))/(SUM('Entry capacity'!$G$12:$G$30)-IFERROR(VLOOKUP($A280,'Entry capacity'!$A$12:$I$30,7,FALSE),0))</f>
        <v>652.4413282550895</v>
      </c>
      <c r="H280" s="52">
        <f t="array" ref="H280">SUMPRODUCT('Distance Matrix_ex'!$B15:$T15,TRANSPOSE('Entry capacity'!H$12:H$30))/(SUM('Entry capacity'!$H$12:$H$30)-IFERROR(VLOOKUP($A280,'Entry capacity'!$A$12:$I$30,8,FALSE),0))</f>
        <v>656.90301398875999</v>
      </c>
      <c r="I280" s="57">
        <f t="array" ref="I280">SUMPRODUCT('Distance Matrix_ex'!$B15:$T15,TRANSPOSE('Entry capacity'!I$12:I$30))/(SUM('Entry capacity'!$I$12:$I$30)-IFERROR(VLOOKUP($A280,'Entry capacity'!$A$12:$I$30,9,FALSE),0))</f>
        <v>666.31272946817865</v>
      </c>
    </row>
    <row r="281" spans="1:9" s="5" customFormat="1" ht="15" customHeight="1" x14ac:dyDescent="0.25">
      <c r="A281" s="46" t="str">
        <f t="shared" si="2"/>
        <v>11_Constanti</v>
      </c>
      <c r="B281" s="4" t="str">
        <f t="shared" si="1"/>
        <v>Salida Nacional / National exit</v>
      </c>
      <c r="C281" s="52">
        <f t="array" ref="C281">SUMPRODUCT('Distance Matrix_ex'!$B16:$T16,TRANSPOSE('Entry capacity'!C$12:C$30))/(SUM('Entry capacity'!$C$12:$C$30)-IFERROR(VLOOKUP($A281,'Entry capacity'!$A$12:$I$30,3,FALSE),0))</f>
        <v>651.14039082504041</v>
      </c>
      <c r="D281" s="52">
        <f t="array" ref="D281">SUMPRODUCT('Distance Matrix_ex'!$B16:$T16,TRANSPOSE('Entry capacity'!D$12:D$30))/(SUM('Entry capacity'!$D$12:$D$30)-IFERROR(VLOOKUP($A281,'Entry capacity'!$A$12:$I$30,4,FALSE),0))</f>
        <v>646.04433044828033</v>
      </c>
      <c r="E281" s="52">
        <f t="array" ref="E281">SUMPRODUCT('Distance Matrix_ex'!$B16:$T16,TRANSPOSE('Entry capacity'!E$12:E$30))/(SUM('Entry capacity'!$E$12:$E$30)-IFERROR(VLOOKUP($A281,'Entry capacity'!$A$12:$I$30,5,FALSE),0))</f>
        <v>640.90810882679898</v>
      </c>
      <c r="F281" s="52">
        <f t="array" ref="F281">SUMPRODUCT('Distance Matrix_ex'!$B16:$T16,TRANSPOSE('Entry capacity'!F$12:F$30))/(SUM('Entry capacity'!$F$12:$F$30)-IFERROR(VLOOKUP($A281,'Entry capacity'!$A$12:$I$30,6,FALSE),0))</f>
        <v>637.0616602192373</v>
      </c>
      <c r="G281" s="52">
        <f t="array" ref="G281">SUMPRODUCT('Distance Matrix_ex'!$B16:$T16,TRANSPOSE('Entry capacity'!G$12:G$30))/(SUM('Entry capacity'!$G$12:$G$30)-IFERROR(VLOOKUP($A281,'Entry capacity'!$A$12:$I$30,7,FALSE),0))</f>
        <v>637.82174099649194</v>
      </c>
      <c r="H281" s="52">
        <f t="array" ref="H281">SUMPRODUCT('Distance Matrix_ex'!$B16:$T16,TRANSPOSE('Entry capacity'!H$12:H$30))/(SUM('Entry capacity'!$H$12:$H$30)-IFERROR(VLOOKUP($A281,'Entry capacity'!$A$12:$I$30,8,FALSE),0))</f>
        <v>642.05427924622859</v>
      </c>
      <c r="I281" s="57">
        <f t="array" ref="I281">SUMPRODUCT('Distance Matrix_ex'!$B16:$T16,TRANSPOSE('Entry capacity'!I$12:I$30))/(SUM('Entry capacity'!$I$12:$I$30)-IFERROR(VLOOKUP($A281,'Entry capacity'!$A$12:$I$30,9,FALSE),0))</f>
        <v>650.99096861711178</v>
      </c>
    </row>
    <row r="282" spans="1:9" s="5" customFormat="1" ht="15" customHeight="1" x14ac:dyDescent="0.25">
      <c r="A282" s="46" t="str">
        <f t="shared" si="2"/>
        <v>12_Reus</v>
      </c>
      <c r="B282" s="4" t="str">
        <f t="shared" si="1"/>
        <v>Salida Nacional / National exit</v>
      </c>
      <c r="C282" s="52">
        <f t="array" ref="C282">SUMPRODUCT('Distance Matrix_ex'!$B17:$T17,TRANSPOSE('Entry capacity'!C$12:C$30))/(SUM('Entry capacity'!$C$12:$C$30)-IFERROR(VLOOKUP($A282,'Entry capacity'!$A$12:$I$30,3,FALSE),0))</f>
        <v>645.97079277215869</v>
      </c>
      <c r="D282" s="52">
        <f t="array" ref="D282">SUMPRODUCT('Distance Matrix_ex'!$B17:$T17,TRANSPOSE('Entry capacity'!D$12:D$30))/(SUM('Entry capacity'!$D$12:$D$30)-IFERROR(VLOOKUP($A282,'Entry capacity'!$A$12:$I$30,4,FALSE),0))</f>
        <v>640.92171431423742</v>
      </c>
      <c r="E282" s="52">
        <f t="array" ref="E282">SUMPRODUCT('Distance Matrix_ex'!$B17:$T17,TRANSPOSE('Entry capacity'!E$12:E$30))/(SUM('Entry capacity'!$E$12:$E$30)-IFERROR(VLOOKUP($A282,'Entry capacity'!$A$12:$I$30,5,FALSE),0))</f>
        <v>635.80301304423904</v>
      </c>
      <c r="F282" s="52">
        <f t="array" ref="F282">SUMPRODUCT('Distance Matrix_ex'!$B17:$T17,TRANSPOSE('Entry capacity'!F$12:F$30))/(SUM('Entry capacity'!$F$12:$F$30)-IFERROR(VLOOKUP($A282,'Entry capacity'!$A$12:$I$30,6,FALSE),0))</f>
        <v>631.96164932357897</v>
      </c>
      <c r="G282" s="52">
        <f t="array" ref="G282">SUMPRODUCT('Distance Matrix_ex'!$B17:$T17,TRANSPOSE('Entry capacity'!G$12:G$30))/(SUM('Entry capacity'!$G$12:$G$30)-IFERROR(VLOOKUP($A282,'Entry capacity'!$A$12:$I$30,7,FALSE),0))</f>
        <v>632.68699898993543</v>
      </c>
      <c r="H282" s="52">
        <f t="array" ref="H282">SUMPRODUCT('Distance Matrix_ex'!$B17:$T17,TRANSPOSE('Entry capacity'!H$12:H$30))/(SUM('Entry capacity'!$H$12:$H$30)-IFERROR(VLOOKUP($A282,'Entry capacity'!$A$12:$I$30,8,FALSE),0))</f>
        <v>636.83905526773674</v>
      </c>
      <c r="I282" s="57">
        <f t="array" ref="I282">SUMPRODUCT('Distance Matrix_ex'!$B17:$T17,TRANSPOSE('Entry capacity'!I$12:I$30))/(SUM('Entry capacity'!$I$12:$I$30)-IFERROR(VLOOKUP($A282,'Entry capacity'!$A$12:$I$30,9,FALSE),0))</f>
        <v>645.60960677256844</v>
      </c>
    </row>
    <row r="283" spans="1:9" s="5" customFormat="1" ht="15" customHeight="1" x14ac:dyDescent="0.25">
      <c r="A283" s="46" t="str">
        <f t="shared" si="2"/>
        <v>13_Montroig</v>
      </c>
      <c r="B283" s="4" t="str">
        <f t="shared" si="1"/>
        <v>Salida Nacional / National exit</v>
      </c>
      <c r="C283" s="52">
        <f t="array" ref="C283">SUMPRODUCT('Distance Matrix_ex'!$B18:$T18,TRANSPOSE('Entry capacity'!C$12:C$30))/(SUM('Entry capacity'!$C$12:$C$30)-IFERROR(VLOOKUP($A283,'Entry capacity'!$A$12:$I$30,3,FALSE),0))</f>
        <v>632.82684161808879</v>
      </c>
      <c r="D283" s="52">
        <f t="array" ref="D283">SUMPRODUCT('Distance Matrix_ex'!$B18:$T18,TRANSPOSE('Entry capacity'!D$12:D$30))/(SUM('Entry capacity'!$D$12:$D$30)-IFERROR(VLOOKUP($A283,'Entry capacity'!$A$12:$I$30,4,FALSE),0))</f>
        <v>627.89721694361867</v>
      </c>
      <c r="E283" s="52">
        <f t="array" ref="E283">SUMPRODUCT('Distance Matrix_ex'!$B18:$T18,TRANSPOSE('Entry capacity'!E$12:E$30))/(SUM('Entry capacity'!$E$12:$E$30)-IFERROR(VLOOKUP($A283,'Entry capacity'!$A$12:$I$30,5,FALSE),0))</f>
        <v>622.82306200812104</v>
      </c>
      <c r="F283" s="52">
        <f t="array" ref="F283">SUMPRODUCT('Distance Matrix_ex'!$B18:$T18,TRANSPOSE('Entry capacity'!F$12:F$30))/(SUM('Entry capacity'!$F$12:$F$30)-IFERROR(VLOOKUP($A283,'Entry capacity'!$A$12:$I$30,6,FALSE),0))</f>
        <v>618.99462685644642</v>
      </c>
      <c r="G283" s="52">
        <f t="array" ref="G283">SUMPRODUCT('Distance Matrix_ex'!$B18:$T18,TRANSPOSE('Entry capacity'!G$12:G$30))/(SUM('Entry capacity'!$G$12:$G$30)-IFERROR(VLOOKUP($A283,'Entry capacity'!$A$12:$I$30,7,FALSE),0))</f>
        <v>619.63167100649412</v>
      </c>
      <c r="H283" s="52">
        <f t="array" ref="H283">SUMPRODUCT('Distance Matrix_ex'!$B18:$T18,TRANSPOSE('Entry capacity'!H$12:H$30))/(SUM('Entry capacity'!$H$12:$H$30)-IFERROR(VLOOKUP($A283,'Entry capacity'!$A$12:$I$30,8,FALSE),0))</f>
        <v>623.57909800807738</v>
      </c>
      <c r="I283" s="57">
        <f t="array" ref="I283">SUMPRODUCT('Distance Matrix_ex'!$B18:$T18,TRANSPOSE('Entry capacity'!I$12:I$30))/(SUM('Entry capacity'!$I$12:$I$30)-IFERROR(VLOOKUP($A283,'Entry capacity'!$A$12:$I$30,9,FALSE),0))</f>
        <v>631.92723601501518</v>
      </c>
    </row>
    <row r="284" spans="1:9" s="5" customFormat="1" ht="15" customHeight="1" x14ac:dyDescent="0.25">
      <c r="A284" s="46" t="str">
        <f t="shared" si="2"/>
        <v>14 Vandellos</v>
      </c>
      <c r="B284" s="4" t="str">
        <f t="shared" si="1"/>
        <v>Salida Nacional / National exit</v>
      </c>
      <c r="C284" s="52">
        <f t="array" ref="C284">SUMPRODUCT('Distance Matrix_ex'!$B19:$T19,TRANSPOSE('Entry capacity'!C$12:C$30))/(SUM('Entry capacity'!$C$12:$C$30)-IFERROR(VLOOKUP($A284,'Entry capacity'!$A$12:$I$30,3,FALSE),0))</f>
        <v>624.45443848881473</v>
      </c>
      <c r="D284" s="52">
        <f t="array" ref="D284">SUMPRODUCT('Distance Matrix_ex'!$B19:$T19,TRANSPOSE('Entry capacity'!D$12:D$30))/(SUM('Entry capacity'!$D$12:$D$30)-IFERROR(VLOOKUP($A284,'Entry capacity'!$A$12:$I$30,4,FALSE),0))</f>
        <v>619.60090320471477</v>
      </c>
      <c r="E284" s="52">
        <f t="array" ref="E284">SUMPRODUCT('Distance Matrix_ex'!$B19:$T19,TRANSPOSE('Entry capacity'!E$12:E$30))/(SUM('Entry capacity'!$E$12:$E$30)-IFERROR(VLOOKUP($A284,'Entry capacity'!$A$12:$I$30,5,FALSE),0))</f>
        <v>614.55512328872214</v>
      </c>
      <c r="F284" s="52">
        <f t="array" ref="F284">SUMPRODUCT('Distance Matrix_ex'!$B19:$T19,TRANSPOSE('Entry capacity'!F$12:F$30))/(SUM('Entry capacity'!$F$12:$F$30)-IFERROR(VLOOKUP($A284,'Entry capacity'!$A$12:$I$30,6,FALSE),0))</f>
        <v>610.73492334654941</v>
      </c>
      <c r="G284" s="52">
        <f t="array" ref="G284">SUMPRODUCT('Distance Matrix_ex'!$B19:$T19,TRANSPOSE('Entry capacity'!G$12:G$30))/(SUM('Entry capacity'!$G$12:$G$30)-IFERROR(VLOOKUP($A284,'Entry capacity'!$A$12:$I$30,7,FALSE),0))</f>
        <v>611.31571885625954</v>
      </c>
      <c r="H284" s="52">
        <f t="array" ref="H284">SUMPRODUCT('Distance Matrix_ex'!$B19:$T19,TRANSPOSE('Entry capacity'!H$12:H$30))/(SUM('Entry capacity'!$H$12:$H$30)-IFERROR(VLOOKUP($A284,'Entry capacity'!$A$12:$I$30,8,FALSE),0))</f>
        <v>615.1328015821781</v>
      </c>
      <c r="I284" s="57">
        <f t="array" ref="I284">SUMPRODUCT('Distance Matrix_ex'!$B19:$T19,TRANSPOSE('Entry capacity'!I$12:I$30))/(SUM('Entry capacity'!$I$12:$I$30)-IFERROR(VLOOKUP($A284,'Entry capacity'!$A$12:$I$30,9,FALSE),0))</f>
        <v>623.21187163153184</v>
      </c>
    </row>
    <row r="285" spans="1:9" s="5" customFormat="1" ht="15" customHeight="1" x14ac:dyDescent="0.25">
      <c r="A285" s="46" t="str">
        <f t="shared" si="2"/>
        <v>15.02_Tortosa</v>
      </c>
      <c r="B285" s="4" t="str">
        <f t="shared" si="1"/>
        <v>Salida Nacional / National exit</v>
      </c>
      <c r="C285" s="52">
        <f t="array" ref="C285">SUMPRODUCT('Distance Matrix_ex'!$B20:$T20,TRANSPOSE('Entry capacity'!C$12:C$30))/(SUM('Entry capacity'!$C$12:$C$30)-IFERROR(VLOOKUP($A285,'Entry capacity'!$A$12:$I$30,3,FALSE),0))</f>
        <v>609.78208047727003</v>
      </c>
      <c r="D285" s="52">
        <f t="array" ref="D285">SUMPRODUCT('Distance Matrix_ex'!$B20:$T20,TRANSPOSE('Entry capacity'!D$12:D$30))/(SUM('Entry capacity'!$D$12:$D$30)-IFERROR(VLOOKUP($A285,'Entry capacity'!$A$12:$I$30,4,FALSE),0))</f>
        <v>604.01169373341668</v>
      </c>
      <c r="E285" s="52">
        <f t="array" ref="E285">SUMPRODUCT('Distance Matrix_ex'!$B20:$T20,TRANSPOSE('Entry capacity'!E$12:E$30))/(SUM('Entry capacity'!$E$12:$E$30)-IFERROR(VLOOKUP($A285,'Entry capacity'!$A$12:$I$30,5,FALSE),0))</f>
        <v>597.67151931239869</v>
      </c>
      <c r="F285" s="52">
        <f t="array" ref="F285">SUMPRODUCT('Distance Matrix_ex'!$B20:$T20,TRANSPOSE('Entry capacity'!F$12:F$30))/(SUM('Entry capacity'!$F$12:$F$30)-IFERROR(VLOOKUP($A285,'Entry capacity'!$A$12:$I$30,6,FALSE),0))</f>
        <v>592.41597223329666</v>
      </c>
      <c r="G285" s="52">
        <f t="array" ref="G285">SUMPRODUCT('Distance Matrix_ex'!$B20:$T20,TRANSPOSE('Entry capacity'!G$12:G$30))/(SUM('Entry capacity'!$G$12:$G$30)-IFERROR(VLOOKUP($A285,'Entry capacity'!$A$12:$I$30,7,FALSE),0))</f>
        <v>592.56896894134559</v>
      </c>
      <c r="H285" s="52">
        <f t="array" ref="H285">SUMPRODUCT('Distance Matrix_ex'!$B20:$T20,TRANSPOSE('Entry capacity'!H$12:H$30))/(SUM('Entry capacity'!$H$12:$H$30)-IFERROR(VLOOKUP($A285,'Entry capacity'!$A$12:$I$30,8,FALSE),0))</f>
        <v>596.16459218161685</v>
      </c>
      <c r="I285" s="57">
        <f t="array" ref="I285">SUMPRODUCT('Distance Matrix_ex'!$B20:$T20,TRANSPOSE('Entry capacity'!I$12:I$30))/(SUM('Entry capacity'!$I$12:$I$30)-IFERROR(VLOOKUP($A285,'Entry capacity'!$A$12:$I$30,9,FALSE),0))</f>
        <v>603.75134129198773</v>
      </c>
    </row>
    <row r="286" spans="1:9" s="5" customFormat="1" ht="15" customHeight="1" x14ac:dyDescent="0.25">
      <c r="A286" s="46" t="str">
        <f t="shared" si="2"/>
        <v>15.04_La Jana</v>
      </c>
      <c r="B286" s="4" t="str">
        <f t="shared" si="1"/>
        <v>Salida Nacional / National exit</v>
      </c>
      <c r="C286" s="52">
        <f t="array" ref="C286">SUMPRODUCT('Distance Matrix_ex'!$B21:$T21,TRANSPOSE('Entry capacity'!C$12:C$30))/(SUM('Entry capacity'!$C$12:$C$30)-IFERROR(VLOOKUP($A286,'Entry capacity'!$A$12:$I$30,3,FALSE),0))</f>
        <v>607.9966603291308</v>
      </c>
      <c r="D286" s="52">
        <f t="array" ref="D286">SUMPRODUCT('Distance Matrix_ex'!$B21:$T21,TRANSPOSE('Entry capacity'!D$12:D$30))/(SUM('Entry capacity'!$D$12:$D$30)-IFERROR(VLOOKUP($A286,'Entry capacity'!$A$12:$I$30,4,FALSE),0))</f>
        <v>601.18175574689053</v>
      </c>
      <c r="E286" s="52">
        <f t="array" ref="E286">SUMPRODUCT('Distance Matrix_ex'!$B21:$T21,TRANSPOSE('Entry capacity'!E$12:E$30))/(SUM('Entry capacity'!$E$12:$E$30)-IFERROR(VLOOKUP($A286,'Entry capacity'!$A$12:$I$30,5,FALSE),0))</f>
        <v>593.489920693729</v>
      </c>
      <c r="F286" s="52">
        <f t="array" ref="F286">SUMPRODUCT('Distance Matrix_ex'!$B21:$T21,TRANSPOSE('Entry capacity'!F$12:F$30))/(SUM('Entry capacity'!$F$12:$F$30)-IFERROR(VLOOKUP($A286,'Entry capacity'!$A$12:$I$30,6,FALSE),0))</f>
        <v>586.77158342967925</v>
      </c>
      <c r="G286" s="52">
        <f t="array" ref="G286">SUMPRODUCT('Distance Matrix_ex'!$B21:$T21,TRANSPOSE('Entry capacity'!G$12:G$30))/(SUM('Entry capacity'!$G$12:$G$30)-IFERROR(VLOOKUP($A286,'Entry capacity'!$A$12:$I$30,7,FALSE),0))</f>
        <v>586.57990116388828</v>
      </c>
      <c r="H286" s="52">
        <f t="array" ref="H286">SUMPRODUCT('Distance Matrix_ex'!$B21:$T21,TRANSPOSE('Entry capacity'!H$12:H$30))/(SUM('Entry capacity'!$H$12:$H$30)-IFERROR(VLOOKUP($A286,'Entry capacity'!$A$12:$I$30,8,FALSE),0))</f>
        <v>590.15449229284866</v>
      </c>
      <c r="I286" s="57">
        <f t="array" ref="I286">SUMPRODUCT('Distance Matrix_ex'!$B21:$T21,TRANSPOSE('Entry capacity'!I$12:I$30))/(SUM('Entry capacity'!$I$12:$I$30)-IFERROR(VLOOKUP($A286,'Entry capacity'!$A$12:$I$30,9,FALSE),0))</f>
        <v>597.66228328207944</v>
      </c>
    </row>
    <row r="287" spans="1:9" s="5" customFormat="1" ht="15" customHeight="1" x14ac:dyDescent="0.25">
      <c r="A287" s="46" t="str">
        <f t="shared" si="2"/>
        <v>15.06A_Cabanes</v>
      </c>
      <c r="B287" s="4" t="str">
        <f t="shared" si="1"/>
        <v>Salida Nacional / National exit</v>
      </c>
      <c r="C287" s="52">
        <f t="array" ref="C287">SUMPRODUCT('Distance Matrix_ex'!$B22:$T22,TRANSPOSE('Entry capacity'!C$12:C$30))/(SUM('Entry capacity'!$C$12:$C$30)-IFERROR(VLOOKUP($A287,'Entry capacity'!$A$12:$I$30,3,FALSE),0))</f>
        <v>606.69265237856439</v>
      </c>
      <c r="D287" s="52">
        <f t="array" ref="D287">SUMPRODUCT('Distance Matrix_ex'!$B22:$T22,TRANSPOSE('Entry capacity'!D$12:D$30))/(SUM('Entry capacity'!$D$12:$D$30)-IFERROR(VLOOKUP($A287,'Entry capacity'!$A$12:$I$30,4,FALSE),0))</f>
        <v>599.15984199551588</v>
      </c>
      <c r="E287" s="52">
        <f t="array" ref="E287">SUMPRODUCT('Distance Matrix_ex'!$B22:$T22,TRANSPOSE('Entry capacity'!E$12:E$30))/(SUM('Entry capacity'!$E$12:$E$30)-IFERROR(VLOOKUP($A287,'Entry capacity'!$A$12:$I$30,5,FALSE),0))</f>
        <v>590.5297952457762</v>
      </c>
      <c r="F287" s="52">
        <f t="array" ref="F287">SUMPRODUCT('Distance Matrix_ex'!$B22:$T22,TRANSPOSE('Entry capacity'!F$12:F$30))/(SUM('Entry capacity'!$F$12:$F$30)-IFERROR(VLOOKUP($A287,'Entry capacity'!$A$12:$I$30,6,FALSE),0))</f>
        <v>582.80270886309108</v>
      </c>
      <c r="G287" s="52">
        <f t="array" ref="G287">SUMPRODUCT('Distance Matrix_ex'!$B22:$T22,TRANSPOSE('Entry capacity'!G$12:G$30))/(SUM('Entry capacity'!$G$12:$G$30)-IFERROR(VLOOKUP($A287,'Entry capacity'!$A$12:$I$30,7,FALSE),0))</f>
        <v>582.36918949799156</v>
      </c>
      <c r="H287" s="52">
        <f t="array" ref="H287">SUMPRODUCT('Distance Matrix_ex'!$B22:$T22,TRANSPOSE('Entry capacity'!H$12:H$30))/(SUM('Entry capacity'!$H$12:$H$30)-IFERROR(VLOOKUP($A287,'Entry capacity'!$A$12:$I$30,8,FALSE),0))</f>
        <v>585.92421853264386</v>
      </c>
      <c r="I287" s="57">
        <f t="array" ref="I287">SUMPRODUCT('Distance Matrix_ex'!$B22:$T22,TRANSPOSE('Entry capacity'!I$12:I$30))/(SUM('Entry capacity'!$I$12:$I$30)-IFERROR(VLOOKUP($A287,'Entry capacity'!$A$12:$I$30,9,FALSE),0))</f>
        <v>593.36930812369565</v>
      </c>
    </row>
    <row r="288" spans="1:9" s="5" customFormat="1" ht="15" customHeight="1" x14ac:dyDescent="0.25">
      <c r="A288" s="46" t="str">
        <f t="shared" si="2"/>
        <v>15.07_Villafames</v>
      </c>
      <c r="B288" s="4" t="str">
        <f t="shared" si="1"/>
        <v>Salida Nacional / National exit</v>
      </c>
      <c r="C288" s="52">
        <f t="array" ref="C288">SUMPRODUCT('Distance Matrix_ex'!$B23:$T23,TRANSPOSE('Entry capacity'!C$12:C$30))/(SUM('Entry capacity'!$C$12:$C$30)-IFERROR(VLOOKUP($A288,'Entry capacity'!$A$12:$I$30,3,FALSE),0))</f>
        <v>606.56713720043933</v>
      </c>
      <c r="D288" s="52">
        <f t="array" ref="D288">SUMPRODUCT('Distance Matrix_ex'!$B23:$T23,TRANSPOSE('Entry capacity'!D$12:D$30))/(SUM('Entry capacity'!$D$12:$D$30)-IFERROR(VLOOKUP($A288,'Entry capacity'!$A$12:$I$30,4,FALSE),0))</f>
        <v>598.97274993839517</v>
      </c>
      <c r="E288" s="52">
        <f t="array" ref="E288">SUMPRODUCT('Distance Matrix_ex'!$B23:$T23,TRANSPOSE('Entry capacity'!E$12:E$30))/(SUM('Entry capacity'!$E$12:$E$30)-IFERROR(VLOOKUP($A288,'Entry capacity'!$A$12:$I$30,5,FALSE),0))</f>
        <v>590.26059372738882</v>
      </c>
      <c r="F288" s="52">
        <f t="array" ref="F288">SUMPRODUCT('Distance Matrix_ex'!$B23:$T23,TRANSPOSE('Entry capacity'!F$12:F$30))/(SUM('Entry capacity'!$F$12:$F$30)-IFERROR(VLOOKUP($A288,'Entry capacity'!$A$12:$I$30,6,FALSE),0))</f>
        <v>582.44638642153723</v>
      </c>
      <c r="G288" s="52">
        <f t="array" ref="G288">SUMPRODUCT('Distance Matrix_ex'!$B23:$T23,TRANSPOSE('Entry capacity'!G$12:G$30))/(SUM('Entry capacity'!$G$12:$G$30)-IFERROR(VLOOKUP($A288,'Entry capacity'!$A$12:$I$30,7,FALSE),0))</f>
        <v>581.99124639474951</v>
      </c>
      <c r="H288" s="52">
        <f t="array" ref="H288">SUMPRODUCT('Distance Matrix_ex'!$B23:$T23,TRANSPOSE('Entry capacity'!H$12:H$30))/(SUM('Entry capacity'!$H$12:$H$30)-IFERROR(VLOOKUP($A288,'Entry capacity'!$A$12:$I$30,8,FALSE),0))</f>
        <v>585.54368969070526</v>
      </c>
      <c r="I288" s="57">
        <f t="array" ref="I288">SUMPRODUCT('Distance Matrix_ex'!$B23:$T23,TRANSPOSE('Entry capacity'!I$12:I$30))/(SUM('Entry capacity'!$I$12:$I$30)-IFERROR(VLOOKUP($A288,'Entry capacity'!$A$12:$I$30,9,FALSE),0))</f>
        <v>592.98190201469879</v>
      </c>
    </row>
    <row r="289" spans="1:9" s="5" customFormat="1" ht="15" customHeight="1" x14ac:dyDescent="0.25">
      <c r="A289" s="46" t="str">
        <f t="shared" si="2"/>
        <v>15.08_Borriol</v>
      </c>
      <c r="B289" s="4" t="str">
        <f t="shared" si="1"/>
        <v>Salida Nacional / National exit</v>
      </c>
      <c r="C289" s="52">
        <f t="array" ref="C289">SUMPRODUCT('Distance Matrix_ex'!$B24:$T24,TRANSPOSE('Entry capacity'!C$12:C$30))/(SUM('Entry capacity'!$C$12:$C$30)-IFERROR(VLOOKUP($A289,'Entry capacity'!$A$12:$I$30,3,FALSE),0))</f>
        <v>605.71154206955339</v>
      </c>
      <c r="D289" s="52">
        <f t="array" ref="D289">SUMPRODUCT('Distance Matrix_ex'!$B24:$T24,TRANSPOSE('Entry capacity'!D$12:D$30))/(SUM('Entry capacity'!$D$12:$D$30)-IFERROR(VLOOKUP($A289,'Entry capacity'!$A$12:$I$30,4,FALSE),0))</f>
        <v>597.69740574902096</v>
      </c>
      <c r="E289" s="52">
        <f t="array" ref="E289">SUMPRODUCT('Distance Matrix_ex'!$B24:$T24,TRANSPOSE('Entry capacity'!E$12:E$30))/(SUM('Entry capacity'!$E$12:$E$30)-IFERROR(VLOOKUP($A289,'Entry capacity'!$A$12:$I$30,5,FALSE),0))</f>
        <v>588.42553671038104</v>
      </c>
      <c r="F289" s="52">
        <f t="array" ref="F289">SUMPRODUCT('Distance Matrix_ex'!$B24:$T24,TRANSPOSE('Entry capacity'!F$12:F$30))/(SUM('Entry capacity'!$F$12:$F$30)-IFERROR(VLOOKUP($A289,'Entry capacity'!$A$12:$I$30,6,FALSE),0))</f>
        <v>580.01745511161164</v>
      </c>
      <c r="G289" s="52">
        <f t="array" ref="G289">SUMPRODUCT('Distance Matrix_ex'!$B24:$T24,TRANSPOSE('Entry capacity'!G$12:G$30))/(SUM('Entry capacity'!$G$12:$G$30)-IFERROR(VLOOKUP($A289,'Entry capacity'!$A$12:$I$30,7,FALSE),0))</f>
        <v>579.41493424098212</v>
      </c>
      <c r="H289" s="52">
        <f t="array" ref="H289">SUMPRODUCT('Distance Matrix_ex'!$B24:$T24,TRANSPOSE('Entry capacity'!H$12:H$30))/(SUM('Entry capacity'!$H$12:$H$30)-IFERROR(VLOOKUP($A289,'Entry capacity'!$A$12:$I$30,8,FALSE),0))</f>
        <v>582.94975141815621</v>
      </c>
      <c r="I289" s="57">
        <f t="array" ref="I289">SUMPRODUCT('Distance Matrix_ex'!$B24:$T24,TRANSPOSE('Entry capacity'!I$12:I$30))/(SUM('Entry capacity'!$I$12:$I$30)-IFERROR(VLOOKUP($A289,'Entry capacity'!$A$12:$I$30,9,FALSE),0))</f>
        <v>590.34108370503543</v>
      </c>
    </row>
    <row r="290" spans="1:9" s="5" customFormat="1" ht="15" customHeight="1" x14ac:dyDescent="0.25">
      <c r="A290" s="46" t="str">
        <f t="shared" si="2"/>
        <v>15.09_Villarreal</v>
      </c>
      <c r="B290" s="4" t="str">
        <f t="shared" si="1"/>
        <v>Salida Nacional / National exit</v>
      </c>
      <c r="C290" s="52">
        <f t="array" ref="C290">SUMPRODUCT('Distance Matrix_ex'!$B25:$T25,TRANSPOSE('Entry capacity'!C$12:C$30))/(SUM('Entry capacity'!$C$12:$C$30)-IFERROR(VLOOKUP($A290,'Entry capacity'!$A$12:$I$30,3,FALSE),0))</f>
        <v>605.25172792920239</v>
      </c>
      <c r="D290" s="52">
        <f t="array" ref="D290">SUMPRODUCT('Distance Matrix_ex'!$B25:$T25,TRANSPOSE('Entry capacity'!D$12:D$30))/(SUM('Entry capacity'!$D$12:$D$30)-IFERROR(VLOOKUP($A290,'Entry capacity'!$A$12:$I$30,4,FALSE),0))</f>
        <v>597.01200996903162</v>
      </c>
      <c r="E290" s="52">
        <f t="array" ref="E290">SUMPRODUCT('Distance Matrix_ex'!$B25:$T25,TRANSPOSE('Entry capacity'!E$12:E$30))/(SUM('Entry capacity'!$E$12:$E$30)-IFERROR(VLOOKUP($A290,'Entry capacity'!$A$12:$I$30,5,FALSE),0))</f>
        <v>587.43933992838583</v>
      </c>
      <c r="F290" s="52">
        <f t="array" ref="F290">SUMPRODUCT('Distance Matrix_ex'!$B25:$T25,TRANSPOSE('Entry capacity'!F$12:F$30))/(SUM('Entry capacity'!$F$12:$F$30)-IFERROR(VLOOKUP($A290,'Entry capacity'!$A$12:$I$30,6,FALSE),0))</f>
        <v>578.71209826474819</v>
      </c>
      <c r="G290" s="52">
        <f t="array" ref="G290">SUMPRODUCT('Distance Matrix_ex'!$B25:$T25,TRANSPOSE('Entry capacity'!G$12:G$30))/(SUM('Entry capacity'!$G$12:$G$30)-IFERROR(VLOOKUP($A290,'Entry capacity'!$A$12:$I$30,7,FALSE),0))</f>
        <v>578.03037194568992</v>
      </c>
      <c r="H290" s="52">
        <f t="array" ref="H290">SUMPRODUCT('Distance Matrix_ex'!$B25:$T25,TRANSPOSE('Entry capacity'!H$12:H$30))/(SUM('Entry capacity'!$H$12:$H$30)-IFERROR(VLOOKUP($A290,'Entry capacity'!$A$12:$I$30,8,FALSE),0))</f>
        <v>581.5557164898828</v>
      </c>
      <c r="I290" s="57">
        <f t="array" ref="I290">SUMPRODUCT('Distance Matrix_ex'!$B25:$T25,TRANSPOSE('Entry capacity'!I$12:I$30))/(SUM('Entry capacity'!$I$12:$I$30)-IFERROR(VLOOKUP($A290,'Entry capacity'!$A$12:$I$30,9,FALSE),0))</f>
        <v>588.92185449597775</v>
      </c>
    </row>
    <row r="291" spans="1:9" s="5" customFormat="1" ht="15" customHeight="1" x14ac:dyDescent="0.25">
      <c r="A291" s="46" t="str">
        <f t="shared" si="2"/>
        <v>15.09X.3_Moncofar</v>
      </c>
      <c r="B291" s="4" t="str">
        <f t="shared" si="1"/>
        <v>Salida Nacional / National exit</v>
      </c>
      <c r="C291" s="52">
        <f t="array" ref="C291">SUMPRODUCT('Distance Matrix_ex'!$B26:$T26,TRANSPOSE('Entry capacity'!C$12:C$30))/(SUM('Entry capacity'!$C$12:$C$30)-IFERROR(VLOOKUP($A291,'Entry capacity'!$A$12:$I$30,3,FALSE),0))</f>
        <v>604.46562534815666</v>
      </c>
      <c r="D291" s="52">
        <f t="array" ref="D291">SUMPRODUCT('Distance Matrix_ex'!$B26:$T26,TRANSPOSE('Entry capacity'!D$12:D$30))/(SUM('Entry capacity'!$D$12:$D$30)-IFERROR(VLOOKUP($A291,'Entry capacity'!$A$12:$I$30,4,FALSE),0))</f>
        <v>595.84025089420982</v>
      </c>
      <c r="E291" s="52">
        <f t="array" ref="E291">SUMPRODUCT('Distance Matrix_ex'!$B26:$T26,TRANSPOSE('Entry capacity'!E$12:E$30))/(SUM('Entry capacity'!$E$12:$E$30)-IFERROR(VLOOKUP($A291,'Entry capacity'!$A$12:$I$30,5,FALSE),0))</f>
        <v>585.75332863009521</v>
      </c>
      <c r="F291" s="52">
        <f t="array" ref="F291">SUMPRODUCT('Distance Matrix_ex'!$B26:$T26,TRANSPOSE('Entry capacity'!F$12:F$30))/(SUM('Entry capacity'!$F$12:$F$30)-IFERROR(VLOOKUP($A291,'Entry capacity'!$A$12:$I$30,6,FALSE),0))</f>
        <v>576.48044791636585</v>
      </c>
      <c r="G291" s="52">
        <f t="array" ref="G291">SUMPRODUCT('Distance Matrix_ex'!$B26:$T26,TRANSPOSE('Entry capacity'!G$12:G$30))/(SUM('Entry capacity'!$G$12:$G$30)-IFERROR(VLOOKUP($A291,'Entry capacity'!$A$12:$I$30,7,FALSE),0))</f>
        <v>575.66331121737619</v>
      </c>
      <c r="H291" s="52">
        <f t="array" ref="H291">SUMPRODUCT('Distance Matrix_ex'!$B26:$T26,TRANSPOSE('Entry capacity'!H$12:H$30))/(SUM('Entry capacity'!$H$12:$H$30)-IFERROR(VLOOKUP($A291,'Entry capacity'!$A$12:$I$30,8,FALSE),0))</f>
        <v>579.17246125909026</v>
      </c>
      <c r="I291" s="57">
        <f t="array" ref="I291">SUMPRODUCT('Distance Matrix_ex'!$B26:$T26,TRANSPOSE('Entry capacity'!I$12:I$30))/(SUM('Entry capacity'!$I$12:$I$30)-IFERROR(VLOOKUP($A291,'Entry capacity'!$A$12:$I$30,9,FALSE),0))</f>
        <v>586.49552688568599</v>
      </c>
    </row>
    <row r="292" spans="1:9" s="5" customFormat="1" ht="15" customHeight="1" x14ac:dyDescent="0.25">
      <c r="A292" s="46" t="str">
        <f t="shared" si="2"/>
        <v>15.09X_Nules I</v>
      </c>
      <c r="B292" s="4" t="str">
        <f t="shared" si="1"/>
        <v>Salida Nacional / National exit</v>
      </c>
      <c r="C292" s="52">
        <f t="array" ref="C292">SUMPRODUCT('Distance Matrix_ex'!$B27:$T27,TRANSPOSE('Entry capacity'!C$12:C$30))/(SUM('Entry capacity'!$C$12:$C$30)-IFERROR(VLOOKUP($A292,'Entry capacity'!$A$12:$I$30,3,FALSE),0))</f>
        <v>604.537158795202</v>
      </c>
      <c r="D292" s="52">
        <f t="array" ref="D292">SUMPRODUCT('Distance Matrix_ex'!$B27:$T27,TRANSPOSE('Entry capacity'!D$12:D$30))/(SUM('Entry capacity'!$D$12:$D$30)-IFERROR(VLOOKUP($A292,'Entry capacity'!$A$12:$I$30,4,FALSE),0))</f>
        <v>595.94687815603243</v>
      </c>
      <c r="E292" s="52">
        <f t="array" ref="E292">SUMPRODUCT('Distance Matrix_ex'!$B27:$T27,TRANSPOSE('Entry capacity'!E$12:E$30))/(SUM('Entry capacity'!$E$12:$E$30)-IFERROR(VLOOKUP($A292,'Entry capacity'!$A$12:$I$30,5,FALSE),0))</f>
        <v>585.90675160927356</v>
      </c>
      <c r="F292" s="52">
        <f t="array" ref="F292">SUMPRODUCT('Distance Matrix_ex'!$B27:$T27,TRANSPOSE('Entry capacity'!F$12:F$30))/(SUM('Entry capacity'!$F$12:$F$30)-IFERROR(VLOOKUP($A292,'Entry capacity'!$A$12:$I$30,6,FALSE),0))</f>
        <v>576.68352273874734</v>
      </c>
      <c r="G292" s="52">
        <f t="array" ref="G292">SUMPRODUCT('Distance Matrix_ex'!$B27:$T27,TRANSPOSE('Entry capacity'!G$12:G$30))/(SUM('Entry capacity'!$G$12:$G$30)-IFERROR(VLOOKUP($A292,'Entry capacity'!$A$12:$I$30,7,FALSE),0))</f>
        <v>575.87870805914281</v>
      </c>
      <c r="H292" s="52">
        <f t="array" ref="H292">SUMPRODUCT('Distance Matrix_ex'!$B27:$T27,TRANSPOSE('Entry capacity'!H$12:H$30))/(SUM('Entry capacity'!$H$12:$H$30)-IFERROR(VLOOKUP($A292,'Entry capacity'!$A$12:$I$30,8,FALSE),0))</f>
        <v>579.38933176169121</v>
      </c>
      <c r="I292" s="57">
        <f t="array" ref="I292">SUMPRODUCT('Distance Matrix_ex'!$B27:$T27,TRANSPOSE('Entry capacity'!I$12:I$30))/(SUM('Entry capacity'!$I$12:$I$30)-IFERROR(VLOOKUP($A292,'Entry capacity'!$A$12:$I$30,9,FALSE),0))</f>
        <v>586.71631687138279</v>
      </c>
    </row>
    <row r="293" spans="1:9" s="5" customFormat="1" ht="15" customHeight="1" x14ac:dyDescent="0.25">
      <c r="A293" s="46" t="str">
        <f t="shared" si="2"/>
        <v>15.10_Chilches</v>
      </c>
      <c r="B293" s="4" t="str">
        <f t="shared" si="1"/>
        <v>Salida Nacional / National exit</v>
      </c>
      <c r="C293" s="52">
        <f t="array" ref="C293">SUMPRODUCT('Distance Matrix_ex'!$B28:$T28,TRANSPOSE('Entry capacity'!C$12:C$30))/(SUM('Entry capacity'!$C$12:$C$30)-IFERROR(VLOOKUP($A293,'Entry capacity'!$A$12:$I$30,3,FALSE),0))</f>
        <v>604.14005122148353</v>
      </c>
      <c r="D293" s="52">
        <f t="array" ref="D293">SUMPRODUCT('Distance Matrix_ex'!$B28:$T28,TRANSPOSE('Entry capacity'!D$12:D$30))/(SUM('Entry capacity'!$D$12:$D$30)-IFERROR(VLOOKUP($A293,'Entry capacity'!$A$12:$I$30,4,FALSE),0))</f>
        <v>595.35495235092174</v>
      </c>
      <c r="E293" s="52">
        <f t="array" ref="E293">SUMPRODUCT('Distance Matrix_ex'!$B28:$T28,TRANSPOSE('Entry capacity'!E$12:E$30))/(SUM('Entry capacity'!$E$12:$E$30)-IFERROR(VLOOKUP($A293,'Entry capacity'!$A$12:$I$30,5,FALSE),0))</f>
        <v>585.05504615496079</v>
      </c>
      <c r="F293" s="52">
        <f t="array" ref="F293">SUMPRODUCT('Distance Matrix_ex'!$B28:$T28,TRANSPOSE('Entry capacity'!F$12:F$30))/(SUM('Entry capacity'!$F$12:$F$30)-IFERROR(VLOOKUP($A293,'Entry capacity'!$A$12:$I$30,6,FALSE),0))</f>
        <v>575.55618226614024</v>
      </c>
      <c r="G293" s="52">
        <f t="array" ref="G293">SUMPRODUCT('Distance Matrix_ex'!$B28:$T28,TRANSPOSE('Entry capacity'!G$12:G$30))/(SUM('Entry capacity'!$G$12:$G$30)-IFERROR(VLOOKUP($A293,'Entry capacity'!$A$12:$I$30,7,FALSE),0))</f>
        <v>574.68296368006372</v>
      </c>
      <c r="H293" s="52">
        <f t="array" ref="H293">SUMPRODUCT('Distance Matrix_ex'!$B28:$T28,TRANSPOSE('Entry capacity'!H$12:H$30))/(SUM('Entry capacity'!$H$12:$H$30)-IFERROR(VLOOKUP($A293,'Entry capacity'!$A$12:$I$30,8,FALSE),0))</f>
        <v>578.18540656786615</v>
      </c>
      <c r="I293" s="57">
        <f t="array" ref="I293">SUMPRODUCT('Distance Matrix_ex'!$B28:$T28,TRANSPOSE('Entry capacity'!I$12:I$30))/(SUM('Entry capacity'!$I$12:$I$30)-IFERROR(VLOOKUP($A293,'Entry capacity'!$A$12:$I$30,9,FALSE),0))</f>
        <v>585.49063323466555</v>
      </c>
    </row>
    <row r="294" spans="1:9" s="5" customFormat="1" ht="15" customHeight="1" x14ac:dyDescent="0.25">
      <c r="A294" s="46" t="str">
        <f t="shared" ref="A294:A309" si="3">A29</f>
        <v>15.11_Sagunto</v>
      </c>
      <c r="B294" s="4" t="str">
        <f t="shared" si="1"/>
        <v>Salida Nacional / National exit</v>
      </c>
      <c r="C294" s="52">
        <f t="array" ref="C294">SUMPRODUCT('Distance Matrix_ex'!$B29:$T29,TRANSPOSE('Entry capacity'!C$12:C$30))/(SUM('Entry capacity'!$C$12:$C$30)-IFERROR(VLOOKUP($A294,'Entry capacity'!$A$12:$I$30,3,FALSE),0))</f>
        <v>603.07938696744134</v>
      </c>
      <c r="D294" s="52">
        <f t="array" ref="D294">SUMPRODUCT('Distance Matrix_ex'!$B29:$T29,TRANSPOSE('Entry capacity'!D$12:D$30))/(SUM('Entry capacity'!$D$12:$D$30)-IFERROR(VLOOKUP($A294,'Entry capacity'!$A$12:$I$30,4,FALSE),0))</f>
        <v>593.83235454308942</v>
      </c>
      <c r="E294" s="52">
        <f t="array" ref="E294">SUMPRODUCT('Distance Matrix_ex'!$B29:$T29,TRANSPOSE('Entry capacity'!E$12:E$30))/(SUM('Entry capacity'!$E$12:$E$30)-IFERROR(VLOOKUP($A294,'Entry capacity'!$A$12:$I$30,5,FALSE),0))</f>
        <v>582.91449529044485</v>
      </c>
      <c r="F294" s="52">
        <f t="array" ref="F294">SUMPRODUCT('Distance Matrix_ex'!$B29:$T29,TRANSPOSE('Entry capacity'!F$12:F$30))/(SUM('Entry capacity'!$F$12:$F$30)-IFERROR(VLOOKUP($A294,'Entry capacity'!$A$12:$I$30,6,FALSE),0))</f>
        <v>572.75855362874745</v>
      </c>
      <c r="G294" s="52">
        <f t="array" ref="G294">SUMPRODUCT('Distance Matrix_ex'!$B29:$T29,TRANSPOSE('Entry capacity'!G$12:G$30))/(SUM('Entry capacity'!$G$12:$G$30)-IFERROR(VLOOKUP($A294,'Entry capacity'!$A$12:$I$30,7,FALSE),0))</f>
        <v>571.72039473469226</v>
      </c>
      <c r="H294" s="52">
        <f t="array" ref="H294">SUMPRODUCT('Distance Matrix_ex'!$B29:$T29,TRANSPOSE('Entry capacity'!H$12:H$30))/(SUM('Entry capacity'!$H$12:$H$30)-IFERROR(VLOOKUP($A294,'Entry capacity'!$A$12:$I$30,8,FALSE),0))</f>
        <v>575.19876519534603</v>
      </c>
      <c r="I294" s="57">
        <f t="array" ref="I294">SUMPRODUCT('Distance Matrix_ex'!$B29:$T29,TRANSPOSE('Entry capacity'!I$12:I$30))/(SUM('Entry capacity'!$I$12:$I$30)-IFERROR(VLOOKUP($A294,'Entry capacity'!$A$12:$I$30,9,FALSE),0))</f>
        <v>582.44248980546467</v>
      </c>
    </row>
    <row r="295" spans="1:9" s="5" customFormat="1" ht="15" customHeight="1" x14ac:dyDescent="0.25">
      <c r="A295" s="46" t="str">
        <f t="shared" si="3"/>
        <v>15.12_Puzol</v>
      </c>
      <c r="B295" s="4" t="str">
        <f t="shared" si="1"/>
        <v>Salida Nacional / National exit</v>
      </c>
      <c r="C295" s="52">
        <f t="array" ref="C295">SUMPRODUCT('Distance Matrix_ex'!$B30:$T30,TRANSPOSE('Entry capacity'!C$12:C$30))/(SUM('Entry capacity'!$C$12:$C$30)-IFERROR(VLOOKUP($A295,'Entry capacity'!$A$12:$I$30,3,FALSE),0))</f>
        <v>603.45992960882177</v>
      </c>
      <c r="D295" s="52">
        <f t="array" ref="D295">SUMPRODUCT('Distance Matrix_ex'!$B30:$T30,TRANSPOSE('Entry capacity'!D$12:D$30))/(SUM('Entry capacity'!$D$12:$D$30)-IFERROR(VLOOKUP($A295,'Entry capacity'!$A$12:$I$30,4,FALSE),0))</f>
        <v>594.10883515375269</v>
      </c>
      <c r="E295" s="52">
        <f t="array" ref="E295">SUMPRODUCT('Distance Matrix_ex'!$B30:$T30,TRANSPOSE('Entry capacity'!E$12:E$30))/(SUM('Entry capacity'!$E$12:$E$30)-IFERROR(VLOOKUP($A295,'Entry capacity'!$A$12:$I$30,5,FALSE),0))</f>
        <v>583.02944378387713</v>
      </c>
      <c r="F295" s="52">
        <f t="array" ref="F295">SUMPRODUCT('Distance Matrix_ex'!$B30:$T30,TRANSPOSE('Entry capacity'!F$12:F$30))/(SUM('Entry capacity'!$F$12:$F$30)-IFERROR(VLOOKUP($A295,'Entry capacity'!$A$12:$I$30,6,FALSE),0))</f>
        <v>572.68919894292458</v>
      </c>
      <c r="G295" s="52">
        <f t="array" ref="G295">SUMPRODUCT('Distance Matrix_ex'!$B30:$T30,TRANSPOSE('Entry capacity'!G$12:G$30))/(SUM('Entry capacity'!$G$12:$G$30)-IFERROR(VLOOKUP($A295,'Entry capacity'!$A$12:$I$30,7,FALSE),0))</f>
        <v>571.58498373971577</v>
      </c>
      <c r="H295" s="52">
        <f t="array" ref="H295">SUMPRODUCT('Distance Matrix_ex'!$B30:$T30,TRANSPOSE('Entry capacity'!H$12:H$30))/(SUM('Entry capacity'!$H$12:$H$30)-IFERROR(VLOOKUP($A295,'Entry capacity'!$A$12:$I$30,8,FALSE),0))</f>
        <v>575.00958181471412</v>
      </c>
      <c r="I295" s="57">
        <f t="array" ref="I295">SUMPRODUCT('Distance Matrix_ex'!$B30:$T30,TRANSPOSE('Entry capacity'!I$12:I$30))/(SUM('Entry capacity'!$I$12:$I$30)-IFERROR(VLOOKUP($A295,'Entry capacity'!$A$12:$I$30,9,FALSE),0))</f>
        <v>582.13754699952631</v>
      </c>
    </row>
    <row r="296" spans="1:9" s="5" customFormat="1" ht="15" customHeight="1" x14ac:dyDescent="0.25">
      <c r="A296" s="46" t="str">
        <f t="shared" si="3"/>
        <v>15.14_Paterna</v>
      </c>
      <c r="B296" s="4" t="str">
        <f t="shared" si="1"/>
        <v>Salida Nacional / National exit</v>
      </c>
      <c r="C296" s="52">
        <f t="array" ref="C296">SUMPRODUCT('Distance Matrix_ex'!$B31:$T31,TRANSPOSE('Entry capacity'!C$12:C$30))/(SUM('Entry capacity'!$C$12:$C$30)-IFERROR(VLOOKUP($A296,'Entry capacity'!$A$12:$I$30,3,FALSE),0))</f>
        <v>604.43272596712302</v>
      </c>
      <c r="D296" s="52">
        <f t="array" ref="D296">SUMPRODUCT('Distance Matrix_ex'!$B31:$T31,TRANSPOSE('Entry capacity'!D$12:D$30))/(SUM('Entry capacity'!$D$12:$D$30)-IFERROR(VLOOKUP($A296,'Entry capacity'!$A$12:$I$30,4,FALSE),0))</f>
        <v>594.81561358525346</v>
      </c>
      <c r="E296" s="52">
        <f t="array" ref="E296">SUMPRODUCT('Distance Matrix_ex'!$B31:$T31,TRANSPOSE('Entry capacity'!E$12:E$30))/(SUM('Entry capacity'!$E$12:$E$30)-IFERROR(VLOOKUP($A296,'Entry capacity'!$A$12:$I$30,5,FALSE),0))</f>
        <v>583.32329121027283</v>
      </c>
      <c r="F296" s="52">
        <f t="array" ref="F296">SUMPRODUCT('Distance Matrix_ex'!$B31:$T31,TRANSPOSE('Entry capacity'!F$12:F$30))/(SUM('Entry capacity'!$F$12:$F$30)-IFERROR(VLOOKUP($A296,'Entry capacity'!$A$12:$I$30,6,FALSE),0))</f>
        <v>572.51190478856984</v>
      </c>
      <c r="G296" s="52">
        <f t="array" ref="G296">SUMPRODUCT('Distance Matrix_ex'!$B31:$T31,TRANSPOSE('Entry capacity'!G$12:G$30))/(SUM('Entry capacity'!$G$12:$G$30)-IFERROR(VLOOKUP($A296,'Entry capacity'!$A$12:$I$30,7,FALSE),0))</f>
        <v>571.23882720306767</v>
      </c>
      <c r="H296" s="52">
        <f t="array" ref="H296">SUMPRODUCT('Distance Matrix_ex'!$B31:$T31,TRANSPOSE('Entry capacity'!H$12:H$30))/(SUM('Entry capacity'!$H$12:$H$30)-IFERROR(VLOOKUP($A296,'Entry capacity'!$A$12:$I$30,8,FALSE),0))</f>
        <v>574.52596478020268</v>
      </c>
      <c r="I296" s="57">
        <f t="array" ref="I296">SUMPRODUCT('Distance Matrix_ex'!$B31:$T31,TRANSPOSE('Entry capacity'!I$12:I$30))/(SUM('Entry capacity'!$I$12:$I$30)-IFERROR(VLOOKUP($A296,'Entry capacity'!$A$12:$I$30,9,FALSE),0))</f>
        <v>581.35800952106968</v>
      </c>
    </row>
    <row r="297" spans="1:9" s="5" customFormat="1" ht="15" customHeight="1" x14ac:dyDescent="0.25">
      <c r="A297" s="46" t="str">
        <f t="shared" si="3"/>
        <v>15.16_Llombay</v>
      </c>
      <c r="B297" s="4" t="str">
        <f t="shared" si="1"/>
        <v>Salida Nacional / National exit</v>
      </c>
      <c r="C297" s="52">
        <f t="array" ref="C297">SUMPRODUCT('Distance Matrix_ex'!$B32:$T32,TRANSPOSE('Entry capacity'!C$12:C$30))/(SUM('Entry capacity'!$C$12:$C$30)-IFERROR(VLOOKUP($A297,'Entry capacity'!$A$12:$I$30,3,FALSE),0))</f>
        <v>607.02812390598615</v>
      </c>
      <c r="D297" s="52">
        <f t="array" ref="D297">SUMPRODUCT('Distance Matrix_ex'!$B32:$T32,TRANSPOSE('Entry capacity'!D$12:D$30))/(SUM('Entry capacity'!$D$12:$D$30)-IFERROR(VLOOKUP($A297,'Entry capacity'!$A$12:$I$30,4,FALSE),0))</f>
        <v>596.70128191521565</v>
      </c>
      <c r="E297" s="52">
        <f t="array" ref="E297">SUMPRODUCT('Distance Matrix_ex'!$B32:$T32,TRANSPOSE('Entry capacity'!E$12:E$30))/(SUM('Entry capacity'!$E$12:$E$30)-IFERROR(VLOOKUP($A297,'Entry capacity'!$A$12:$I$30,5,FALSE),0))</f>
        <v>584.10726927340932</v>
      </c>
      <c r="F297" s="52">
        <f t="array" ref="F297">SUMPRODUCT('Distance Matrix_ex'!$B32:$T32,TRANSPOSE('Entry capacity'!F$12:F$30))/(SUM('Entry capacity'!$F$12:$F$30)-IFERROR(VLOOKUP($A297,'Entry capacity'!$A$12:$I$30,6,FALSE),0))</f>
        <v>572.0388881300895</v>
      </c>
      <c r="G297" s="52">
        <f t="array" ref="G297">SUMPRODUCT('Distance Matrix_ex'!$B32:$T32,TRANSPOSE('Entry capacity'!G$12:G$30))/(SUM('Entry capacity'!$G$12:$G$30)-IFERROR(VLOOKUP($A297,'Entry capacity'!$A$12:$I$30,7,FALSE),0))</f>
        <v>570.31528965682401</v>
      </c>
      <c r="H297" s="52">
        <f t="array" ref="H297">SUMPRODUCT('Distance Matrix_ex'!$B32:$T32,TRANSPOSE('Entry capacity'!H$12:H$30))/(SUM('Entry capacity'!$H$12:$H$30)-IFERROR(VLOOKUP($A297,'Entry capacity'!$A$12:$I$30,8,FALSE),0))</f>
        <v>573.23568583964141</v>
      </c>
      <c r="I297" s="57">
        <f t="array" ref="I297">SUMPRODUCT('Distance Matrix_ex'!$B32:$T32,TRANSPOSE('Entry capacity'!I$12:I$30))/(SUM('Entry capacity'!$I$12:$I$30)-IFERROR(VLOOKUP($A297,'Entry capacity'!$A$12:$I$30,9,FALSE),0))</f>
        <v>579.27822175501899</v>
      </c>
    </row>
    <row r="298" spans="1:9" s="5" customFormat="1" ht="15" customHeight="1" x14ac:dyDescent="0.25">
      <c r="A298" s="46" t="str">
        <f t="shared" si="3"/>
        <v>15.17_Carlet</v>
      </c>
      <c r="B298" s="4" t="str">
        <f t="shared" si="1"/>
        <v>Salida Nacional / National exit</v>
      </c>
      <c r="C298" s="52">
        <f t="array" ref="C298">SUMPRODUCT('Distance Matrix_ex'!$B33:$T33,TRANSPOSE('Entry capacity'!C$12:C$30))/(SUM('Entry capacity'!$C$12:$C$30)-IFERROR(VLOOKUP($A298,'Entry capacity'!$A$12:$I$30,3,FALSE),0))</f>
        <v>607.37445573298498</v>
      </c>
      <c r="D298" s="52">
        <f t="array" ref="D298">SUMPRODUCT('Distance Matrix_ex'!$B33:$T33,TRANSPOSE('Entry capacity'!D$12:D$30))/(SUM('Entry capacity'!$D$12:$D$30)-IFERROR(VLOOKUP($A298,'Entry capacity'!$A$12:$I$30,4,FALSE),0))</f>
        <v>596.93740229824266</v>
      </c>
      <c r="E298" s="52">
        <f t="array" ref="E298">SUMPRODUCT('Distance Matrix_ex'!$B33:$T33,TRANSPOSE('Entry capacity'!E$12:E$30))/(SUM('Entry capacity'!$E$12:$E$30)-IFERROR(VLOOKUP($A298,'Entry capacity'!$A$12:$I$30,5,FALSE),0))</f>
        <v>584.17381937177834</v>
      </c>
      <c r="F298" s="52">
        <f t="array" ref="F298">SUMPRODUCT('Distance Matrix_ex'!$B33:$T33,TRANSPOSE('Entry capacity'!F$12:F$30))/(SUM('Entry capacity'!$F$12:$F$30)-IFERROR(VLOOKUP($A298,'Entry capacity'!$A$12:$I$30,6,FALSE),0))</f>
        <v>571.91253960332199</v>
      </c>
      <c r="G298" s="52">
        <f t="array" ref="G298">SUMPRODUCT('Distance Matrix_ex'!$B33:$T33,TRANSPOSE('Entry capacity'!G$12:G$30))/(SUM('Entry capacity'!$G$12:$G$30)-IFERROR(VLOOKUP($A298,'Entry capacity'!$A$12:$I$30,7,FALSE),0))</f>
        <v>570.1208400126726</v>
      </c>
      <c r="H298" s="52">
        <f t="array" ref="H298">SUMPRODUCT('Distance Matrix_ex'!$B33:$T33,TRANSPOSE('Entry capacity'!H$12:H$30))/(SUM('Entry capacity'!$H$12:$H$30)-IFERROR(VLOOKUP($A298,'Entry capacity'!$A$12:$I$30,8,FALSE),0))</f>
        <v>572.98735397286396</v>
      </c>
      <c r="I298" s="57">
        <f t="array" ref="I298">SUMPRODUCT('Distance Matrix_ex'!$B33:$T33,TRANSPOSE('Entry capacity'!I$12:I$30))/(SUM('Entry capacity'!$I$12:$I$30)-IFERROR(VLOOKUP($A298,'Entry capacity'!$A$12:$I$30,9,FALSE),0))</f>
        <v>578.91372468500833</v>
      </c>
    </row>
    <row r="299" spans="1:9" s="5" customFormat="1" ht="15" customHeight="1" x14ac:dyDescent="0.25">
      <c r="A299" s="46" t="str">
        <f t="shared" si="3"/>
        <v>15.19_Alcudia de Crespins</v>
      </c>
      <c r="B299" s="4" t="str">
        <f t="shared" si="1"/>
        <v>Salida Nacional / National exit</v>
      </c>
      <c r="C299" s="52">
        <f t="array" ref="C299">SUMPRODUCT('Distance Matrix_ex'!$B34:$T34,TRANSPOSE('Entry capacity'!C$12:C$30))/(SUM('Entry capacity'!$C$12:$C$30)-IFERROR(VLOOKUP($A299,'Entry capacity'!$A$12:$I$30,3,FALSE),0))</f>
        <v>607.07329626333126</v>
      </c>
      <c r="D299" s="52">
        <f t="array" ref="D299">SUMPRODUCT('Distance Matrix_ex'!$B34:$T34,TRANSPOSE('Entry capacity'!D$12:D$30))/(SUM('Entry capacity'!$D$12:$D$30)-IFERROR(VLOOKUP($A299,'Entry capacity'!$A$12:$I$30,4,FALSE),0))</f>
        <v>596.05379276732663</v>
      </c>
      <c r="E299" s="52">
        <f t="array" ref="E299">SUMPRODUCT('Distance Matrix_ex'!$B34:$T34,TRANSPOSE('Entry capacity'!E$12:E$30))/(SUM('Entry capacity'!$E$12:$E$30)-IFERROR(VLOOKUP($A299,'Entry capacity'!$A$12:$I$30,5,FALSE),0))</f>
        <v>582.45072420151917</v>
      </c>
      <c r="F299" s="52">
        <f t="array" ref="F299">SUMPRODUCT('Distance Matrix_ex'!$B34:$T34,TRANSPOSE('Entry capacity'!F$12:F$30))/(SUM('Entry capacity'!$F$12:$F$30)-IFERROR(VLOOKUP($A299,'Entry capacity'!$A$12:$I$30,6,FALSE),0))</f>
        <v>569.25630861106924</v>
      </c>
      <c r="G299" s="52">
        <f t="array" ref="G299">SUMPRODUCT('Distance Matrix_ex'!$B34:$T34,TRANSPOSE('Entry capacity'!G$12:G$30))/(SUM('Entry capacity'!$G$12:$G$30)-IFERROR(VLOOKUP($A299,'Entry capacity'!$A$12:$I$30,7,FALSE),0))</f>
        <v>567.17457974654724</v>
      </c>
      <c r="H299" s="52">
        <f t="array" ref="H299">SUMPRODUCT('Distance Matrix_ex'!$B34:$T34,TRANSPOSE('Entry capacity'!H$12:H$30))/(SUM('Entry capacity'!$H$12:$H$30)-IFERROR(VLOOKUP($A299,'Entry capacity'!$A$12:$I$30,8,FALSE),0))</f>
        <v>569.87166159269589</v>
      </c>
      <c r="I299" s="57">
        <f t="array" ref="I299">SUMPRODUCT('Distance Matrix_ex'!$B34:$T34,TRANSPOSE('Entry capacity'!I$12:I$30))/(SUM('Entry capacity'!$I$12:$I$30)-IFERROR(VLOOKUP($A299,'Entry capacity'!$A$12:$I$30,9,FALSE),0))</f>
        <v>575.42602414117471</v>
      </c>
    </row>
    <row r="300" spans="1:9" s="5" customFormat="1" ht="15" customHeight="1" x14ac:dyDescent="0.25">
      <c r="A300" s="46" t="str">
        <f t="shared" si="3"/>
        <v>15.20.04_Denia</v>
      </c>
      <c r="B300" s="4" t="str">
        <f t="shared" si="1"/>
        <v>Salida Nacional / National exit</v>
      </c>
      <c r="C300" s="52">
        <f t="array" ref="C300">SUMPRODUCT('Distance Matrix_ex'!$B35:$T35,TRANSPOSE('Entry capacity'!C$12:C$30))/(SUM('Entry capacity'!$C$12:$C$30)-IFERROR(VLOOKUP($A300,'Entry capacity'!$A$12:$I$30,3,FALSE),0))</f>
        <v>670.80329626333128</v>
      </c>
      <c r="D300" s="52">
        <f t="array" ref="D300">SUMPRODUCT('Distance Matrix_ex'!$B35:$T35,TRANSPOSE('Entry capacity'!D$12:D$30))/(SUM('Entry capacity'!$D$12:$D$30)-IFERROR(VLOOKUP($A300,'Entry capacity'!$A$12:$I$30,4,FALSE),0))</f>
        <v>659.78379276732664</v>
      </c>
      <c r="E300" s="52">
        <f t="array" ref="E300">SUMPRODUCT('Distance Matrix_ex'!$B35:$T35,TRANSPOSE('Entry capacity'!E$12:E$30))/(SUM('Entry capacity'!$E$12:$E$30)-IFERROR(VLOOKUP($A300,'Entry capacity'!$A$12:$I$30,5,FALSE),0))</f>
        <v>646.18072420151918</v>
      </c>
      <c r="F300" s="52">
        <f t="array" ref="F300">SUMPRODUCT('Distance Matrix_ex'!$B35:$T35,TRANSPOSE('Entry capacity'!F$12:F$30))/(SUM('Entry capacity'!$F$12:$F$30)-IFERROR(VLOOKUP($A300,'Entry capacity'!$A$12:$I$30,6,FALSE),0))</f>
        <v>632.98630861106915</v>
      </c>
      <c r="G300" s="52">
        <f t="array" ref="G300">SUMPRODUCT('Distance Matrix_ex'!$B35:$T35,TRANSPOSE('Entry capacity'!G$12:G$30))/(SUM('Entry capacity'!$G$12:$G$30)-IFERROR(VLOOKUP($A300,'Entry capacity'!$A$12:$I$30,7,FALSE),0))</f>
        <v>630.90457974654726</v>
      </c>
      <c r="H300" s="52">
        <f t="array" ref="H300">SUMPRODUCT('Distance Matrix_ex'!$B35:$T35,TRANSPOSE('Entry capacity'!H$12:H$30))/(SUM('Entry capacity'!$H$12:$H$30)-IFERROR(VLOOKUP($A300,'Entry capacity'!$A$12:$I$30,8,FALSE),0))</f>
        <v>633.60166159269602</v>
      </c>
      <c r="I300" s="57">
        <f t="array" ref="I300">SUMPRODUCT('Distance Matrix_ex'!$B35:$T35,TRANSPOSE('Entry capacity'!I$12:I$30))/(SUM('Entry capacity'!$I$12:$I$30)-IFERROR(VLOOKUP($A300,'Entry capacity'!$A$12:$I$30,9,FALSE),0))</f>
        <v>639.15602414117461</v>
      </c>
    </row>
    <row r="301" spans="1:9" s="5" customFormat="1" ht="15" customHeight="1" x14ac:dyDescent="0.25">
      <c r="A301" s="46" t="str">
        <f t="shared" si="3"/>
        <v>15.20.05_Ibiza</v>
      </c>
      <c r="B301" s="4" t="str">
        <f t="shared" si="1"/>
        <v>Salida Nacional / National exit</v>
      </c>
      <c r="C301" s="52">
        <f t="array" ref="C301">SUMPRODUCT('Distance Matrix_ex'!$B36:$T36,TRANSPOSE('Entry capacity'!C$12:C$30))/(SUM('Entry capacity'!$C$12:$C$30)-IFERROR(VLOOKUP($A301,'Entry capacity'!$A$12:$I$30,3,FALSE),0))</f>
        <v>794.58529636333139</v>
      </c>
      <c r="D301" s="52">
        <f t="array" ref="D301">SUMPRODUCT('Distance Matrix_ex'!$B36:$T36,TRANSPOSE('Entry capacity'!D$12:D$30))/(SUM('Entry capacity'!$D$12:$D$30)-IFERROR(VLOOKUP($A301,'Entry capacity'!$A$12:$I$30,4,FALSE),0))</f>
        <v>783.56579286732654</v>
      </c>
      <c r="E301" s="52">
        <f t="array" ref="E301">SUMPRODUCT('Distance Matrix_ex'!$B36:$T36,TRANSPOSE('Entry capacity'!E$12:E$30))/(SUM('Entry capacity'!$E$12:$E$30)-IFERROR(VLOOKUP($A301,'Entry capacity'!$A$12:$I$30,5,FALSE),0))</f>
        <v>769.96272430151907</v>
      </c>
      <c r="F301" s="52">
        <f t="array" ref="F301">SUMPRODUCT('Distance Matrix_ex'!$B36:$T36,TRANSPOSE('Entry capacity'!F$12:F$30))/(SUM('Entry capacity'!$F$12:$F$30)-IFERROR(VLOOKUP($A301,'Entry capacity'!$A$12:$I$30,6,FALSE),0))</f>
        <v>756.76830871106915</v>
      </c>
      <c r="G301" s="52">
        <f t="array" ref="G301">SUMPRODUCT('Distance Matrix_ex'!$B36:$T36,TRANSPOSE('Entry capacity'!G$12:G$30))/(SUM('Entry capacity'!$G$12:$G$30)-IFERROR(VLOOKUP($A301,'Entry capacity'!$A$12:$I$30,7,FALSE),0))</f>
        <v>754.68657984654737</v>
      </c>
      <c r="H301" s="52">
        <f t="array" ref="H301">SUMPRODUCT('Distance Matrix_ex'!$B36:$T36,TRANSPOSE('Entry capacity'!H$12:H$30))/(SUM('Entry capacity'!$H$12:$H$30)-IFERROR(VLOOKUP($A301,'Entry capacity'!$A$12:$I$30,8,FALSE),0))</f>
        <v>757.38366169269602</v>
      </c>
      <c r="I301" s="57">
        <f t="array" ref="I301">SUMPRODUCT('Distance Matrix_ex'!$B36:$T36,TRANSPOSE('Entry capacity'!I$12:I$30))/(SUM('Entry capacity'!$I$12:$I$30)-IFERROR(VLOOKUP($A301,'Entry capacity'!$A$12:$I$30,9,FALSE),0))</f>
        <v>762.93802424117462</v>
      </c>
    </row>
    <row r="302" spans="1:9" s="5" customFormat="1" ht="15" customHeight="1" x14ac:dyDescent="0.25">
      <c r="A302" s="46" t="str">
        <f t="shared" si="3"/>
        <v>15.20.06_Mallorca-S. Juan Dios</v>
      </c>
      <c r="B302" s="4" t="str">
        <f t="shared" si="1"/>
        <v>Salida Nacional / National exit</v>
      </c>
      <c r="C302" s="52">
        <f t="array" ref="C302">SUMPRODUCT('Distance Matrix_ex'!$B37:$T37,TRANSPOSE('Entry capacity'!C$12:C$30))/(SUM('Entry capacity'!$C$12:$C$30)-IFERROR(VLOOKUP($A302,'Entry capacity'!$A$12:$I$30,3,FALSE),0))</f>
        <v>809.38529636333146</v>
      </c>
      <c r="D302" s="52">
        <f t="array" ref="D302">SUMPRODUCT('Distance Matrix_ex'!$B37:$T37,TRANSPOSE('Entry capacity'!D$12:D$30))/(SUM('Entry capacity'!$D$12:$D$30)-IFERROR(VLOOKUP($A302,'Entry capacity'!$A$12:$I$30,4,FALSE),0))</f>
        <v>798.3657928673266</v>
      </c>
      <c r="E302" s="52">
        <f t="array" ref="E302">SUMPRODUCT('Distance Matrix_ex'!$B37:$T37,TRANSPOSE('Entry capacity'!E$12:E$30))/(SUM('Entry capacity'!$E$12:$E$30)-IFERROR(VLOOKUP($A302,'Entry capacity'!$A$12:$I$30,5,FALSE),0))</f>
        <v>784.76272430151914</v>
      </c>
      <c r="F302" s="52">
        <f t="array" ref="F302">SUMPRODUCT('Distance Matrix_ex'!$B37:$T37,TRANSPOSE('Entry capacity'!F$12:F$30))/(SUM('Entry capacity'!$F$12:$F$30)-IFERROR(VLOOKUP($A302,'Entry capacity'!$A$12:$I$30,6,FALSE),0))</f>
        <v>771.56830871106934</v>
      </c>
      <c r="G302" s="52">
        <f t="array" ref="G302">SUMPRODUCT('Distance Matrix_ex'!$B37:$T37,TRANSPOSE('Entry capacity'!G$12:G$30))/(SUM('Entry capacity'!$G$12:$G$30)-IFERROR(VLOOKUP($A302,'Entry capacity'!$A$12:$I$30,7,FALSE),0))</f>
        <v>769.48657984654744</v>
      </c>
      <c r="H302" s="52">
        <f t="array" ref="H302">SUMPRODUCT('Distance Matrix_ex'!$B37:$T37,TRANSPOSE('Entry capacity'!H$12:H$30))/(SUM('Entry capacity'!$H$12:$H$30)-IFERROR(VLOOKUP($A302,'Entry capacity'!$A$12:$I$30,8,FALSE),0))</f>
        <v>772.18366169269598</v>
      </c>
      <c r="I302" s="57">
        <f t="array" ref="I302">SUMPRODUCT('Distance Matrix_ex'!$B37:$T37,TRANSPOSE('Entry capacity'!I$12:I$30))/(SUM('Entry capacity'!$I$12:$I$30)-IFERROR(VLOOKUP($A302,'Entry capacity'!$A$12:$I$30,9,FALSE),0))</f>
        <v>777.73802424117468</v>
      </c>
    </row>
    <row r="303" spans="1:9" s="5" customFormat="1" ht="15" customHeight="1" x14ac:dyDescent="0.25">
      <c r="A303" s="46" t="str">
        <f t="shared" si="3"/>
        <v>15.20A.1_Onteniente</v>
      </c>
      <c r="B303" s="4" t="str">
        <f t="shared" si="1"/>
        <v>Salida Nacional / National exit</v>
      </c>
      <c r="C303" s="52">
        <f t="array" ref="C303">SUMPRODUCT('Distance Matrix_ex'!$B38:$T38,TRANSPOSE('Entry capacity'!C$12:C$30))/(SUM('Entry capacity'!$C$12:$C$30)-IFERROR(VLOOKUP($A303,'Entry capacity'!$A$12:$I$30,3,FALSE),0))</f>
        <v>616.73784222928464</v>
      </c>
      <c r="D303" s="52">
        <f t="array" ref="D303">SUMPRODUCT('Distance Matrix_ex'!$B38:$T38,TRANSPOSE('Entry capacity'!D$12:D$30))/(SUM('Entry capacity'!$D$12:$D$30)-IFERROR(VLOOKUP($A303,'Entry capacity'!$A$12:$I$30,4,FALSE),0))</f>
        <v>605.33147806624584</v>
      </c>
      <c r="E303" s="52">
        <f t="array" ref="E303">SUMPRODUCT('Distance Matrix_ex'!$B38:$T38,TRANSPOSE('Entry capacity'!E$12:E$30))/(SUM('Entry capacity'!$E$12:$E$30)-IFERROR(VLOOKUP($A303,'Entry capacity'!$A$12:$I$30,5,FALSE),0))</f>
        <v>591.17236831245714</v>
      </c>
      <c r="F303" s="52">
        <f t="array" ref="F303">SUMPRODUCT('Distance Matrix_ex'!$B38:$T38,TRANSPOSE('Entry capacity'!F$12:F$30))/(SUM('Entry capacity'!$F$12:$F$30)-IFERROR(VLOOKUP($A303,'Entry capacity'!$A$12:$I$30,6,FALSE),0))</f>
        <v>577.37457949099974</v>
      </c>
      <c r="G303" s="52">
        <f t="array" ref="G303">SUMPRODUCT('Distance Matrix_ex'!$B38:$T38,TRANSPOSE('Entry capacity'!G$12:G$30))/(SUM('Entry capacity'!$G$12:$G$30)-IFERROR(VLOOKUP($A303,'Entry capacity'!$A$12:$I$30,7,FALSE),0))</f>
        <v>575.1105786060557</v>
      </c>
      <c r="H303" s="52">
        <f t="array" ref="H303">SUMPRODUCT('Distance Matrix_ex'!$B38:$T38,TRANSPOSE('Entry capacity'!H$12:H$30))/(SUM('Entry capacity'!$H$12:$H$30)-IFERROR(VLOOKUP($A303,'Entry capacity'!$A$12:$I$30,8,FALSE),0))</f>
        <v>577.71624341982169</v>
      </c>
      <c r="I303" s="57">
        <f t="array" ref="I303">SUMPRODUCT('Distance Matrix_ex'!$B38:$T38,TRANSPOSE('Entry capacity'!I$12:I$30))/(SUM('Entry capacity'!$I$12:$I$30)-IFERROR(VLOOKUP($A303,'Entry capacity'!$A$12:$I$30,9,FALSE),0))</f>
        <v>583.07082555504587</v>
      </c>
    </row>
    <row r="304" spans="1:9" s="5" customFormat="1" ht="15" customHeight="1" x14ac:dyDescent="0.25">
      <c r="A304" s="46" t="str">
        <f t="shared" si="3"/>
        <v>15.21_Bañeres</v>
      </c>
      <c r="B304" s="4" t="str">
        <f t="shared" si="1"/>
        <v>Salida Nacional / National exit</v>
      </c>
      <c r="C304" s="52">
        <f t="array" ref="C304">SUMPRODUCT('Distance Matrix_ex'!$B39:$T39,TRANSPOSE('Entry capacity'!C$12:C$30))/(SUM('Entry capacity'!$C$12:$C$30)-IFERROR(VLOOKUP($A304,'Entry capacity'!$A$12:$I$30,3,FALSE),0))</f>
        <v>627.66212104783881</v>
      </c>
      <c r="D304" s="52">
        <f t="array" ref="D304">SUMPRODUCT('Distance Matrix_ex'!$B39:$T39,TRANSPOSE('Entry capacity'!D$12:D$30))/(SUM('Entry capacity'!$D$12:$D$30)-IFERROR(VLOOKUP($A304,'Entry capacity'!$A$12:$I$30,4,FALSE),0))</f>
        <v>615.81849034159131</v>
      </c>
      <c r="E304" s="52">
        <f t="array" ref="E304">SUMPRODUCT('Distance Matrix_ex'!$B39:$T39,TRANSPOSE('Entry capacity'!E$12:E$30))/(SUM('Entry capacity'!$E$12:$E$30)-IFERROR(VLOOKUP($A304,'Entry capacity'!$A$12:$I$30,5,FALSE),0))</f>
        <v>601.0308902836781</v>
      </c>
      <c r="F304" s="52">
        <f t="array" ref="F304">SUMPRODUCT('Distance Matrix_ex'!$B39:$T39,TRANSPOSE('Entry capacity'!F$12:F$30))/(SUM('Entry capacity'!$F$12:$F$30)-IFERROR(VLOOKUP($A304,'Entry capacity'!$A$12:$I$30,6,FALSE),0))</f>
        <v>586.55111274792637</v>
      </c>
      <c r="G304" s="52">
        <f t="array" ref="G304">SUMPRODUCT('Distance Matrix_ex'!$B39:$T39,TRANSPOSE('Entry capacity'!G$12:G$30))/(SUM('Entry capacity'!$G$12:$G$30)-IFERROR(VLOOKUP($A304,'Entry capacity'!$A$12:$I$30,7,FALSE),0))</f>
        <v>584.0810912922193</v>
      </c>
      <c r="H304" s="52">
        <f t="array" ref="H304">SUMPRODUCT('Distance Matrix_ex'!$B39:$T39,TRANSPOSE('Entry capacity'!H$12:H$30))/(SUM('Entry capacity'!$H$12:$H$30)-IFERROR(VLOOKUP($A304,'Entry capacity'!$A$12:$I$30,8,FALSE),0))</f>
        <v>586.58342898115359</v>
      </c>
      <c r="I304" s="57">
        <f t="array" ref="I304">SUMPRODUCT('Distance Matrix_ex'!$B39:$T39,TRANSPOSE('Entry capacity'!I$12:I$30))/(SUM('Entry capacity'!$I$12:$I$30)-IFERROR(VLOOKUP($A304,'Entry capacity'!$A$12:$I$30,9,FALSE),0))</f>
        <v>591.71220275351982</v>
      </c>
    </row>
    <row r="305" spans="1:9" s="5" customFormat="1" ht="15" customHeight="1" x14ac:dyDescent="0.25">
      <c r="A305" s="46" t="str">
        <f t="shared" si="3"/>
        <v>15.22_Ibi</v>
      </c>
      <c r="B305" s="4" t="str">
        <f t="shared" si="1"/>
        <v>Salida Nacional / National exit</v>
      </c>
      <c r="C305" s="52">
        <f t="array" ref="C305">SUMPRODUCT('Distance Matrix_ex'!$B40:$T40,TRANSPOSE('Entry capacity'!C$12:C$30))/(SUM('Entry capacity'!$C$12:$C$30)-IFERROR(VLOOKUP($A305,'Entry capacity'!$A$12:$I$30,3,FALSE),0))</f>
        <v>637.55655251923611</v>
      </c>
      <c r="D305" s="52">
        <f t="array" ref="D305">SUMPRODUCT('Distance Matrix_ex'!$B40:$T40,TRANSPOSE('Entry capacity'!D$12:D$30))/(SUM('Entry capacity'!$D$12:$D$30)-IFERROR(VLOOKUP($A305,'Entry capacity'!$A$12:$I$30,4,FALSE),0))</f>
        <v>625.31687701054693</v>
      </c>
      <c r="E305" s="52">
        <f t="array" ref="E305">SUMPRODUCT('Distance Matrix_ex'!$B40:$T40,TRANSPOSE('Entry capacity'!E$12:E$30))/(SUM('Entry capacity'!$E$12:$E$30)-IFERROR(VLOOKUP($A305,'Entry capacity'!$A$12:$I$30,5,FALSE),0))</f>
        <v>609.96003532598854</v>
      </c>
      <c r="F305" s="52">
        <f t="array" ref="F305">SUMPRODUCT('Distance Matrix_ex'!$B40:$T40,TRANSPOSE('Entry capacity'!F$12:F$30))/(SUM('Entry capacity'!$F$12:$F$30)-IFERROR(VLOOKUP($A305,'Entry capacity'!$A$12:$I$30,6,FALSE),0))</f>
        <v>594.86256112486149</v>
      </c>
      <c r="G305" s="52">
        <f t="array" ref="G305">SUMPRODUCT('Distance Matrix_ex'!$B40:$T40,TRANSPOSE('Entry capacity'!G$12:G$30))/(SUM('Entry capacity'!$G$12:$G$30)-IFERROR(VLOOKUP($A305,'Entry capacity'!$A$12:$I$30,7,FALSE),0))</f>
        <v>592.20594095147521</v>
      </c>
      <c r="H305" s="52">
        <f t="array" ref="H305">SUMPRODUCT('Distance Matrix_ex'!$B40:$T40,TRANSPOSE('Entry capacity'!H$12:H$30))/(SUM('Entry capacity'!$H$12:$H$30)-IFERROR(VLOOKUP($A305,'Entry capacity'!$A$12:$I$30,8,FALSE),0))</f>
        <v>594.61469231102694</v>
      </c>
      <c r="I305" s="57">
        <f t="array" ref="I305">SUMPRODUCT('Distance Matrix_ex'!$B40:$T40,TRANSPOSE('Entry capacity'!I$12:I$30))/(SUM('Entry capacity'!$I$12:$I$30)-IFERROR(VLOOKUP($A305,'Entry capacity'!$A$12:$I$30,9,FALSE),0))</f>
        <v>599.5389449970055</v>
      </c>
    </row>
    <row r="306" spans="1:9" s="5" customFormat="1" ht="15" customHeight="1" x14ac:dyDescent="0.25">
      <c r="A306" s="46" t="str">
        <f t="shared" si="3"/>
        <v>15.23_Tibi</v>
      </c>
      <c r="B306" s="4" t="str">
        <f t="shared" si="1"/>
        <v>Salida Nacional / National exit</v>
      </c>
      <c r="C306" s="52">
        <f t="array" ref="C306">SUMPRODUCT('Distance Matrix_ex'!$B41:$T41,TRANSPOSE('Entry capacity'!C$12:C$30))/(SUM('Entry capacity'!$C$12:$C$30)-IFERROR(VLOOKUP($A306,'Entry capacity'!$A$12:$I$30,3,FALSE),0))</f>
        <v>643.48304274129373</v>
      </c>
      <c r="D306" s="52">
        <f t="array" ref="D306">SUMPRODUCT('Distance Matrix_ex'!$B41:$T41,TRANSPOSE('Entry capacity'!D$12:D$30))/(SUM('Entry capacity'!$D$12:$D$30)-IFERROR(VLOOKUP($A306,'Entry capacity'!$A$12:$I$30,4,FALSE),0))</f>
        <v>631.0061473725292</v>
      </c>
      <c r="E306" s="52">
        <f t="array" ref="E306">SUMPRODUCT('Distance Matrix_ex'!$B41:$T41,TRANSPOSE('Entry capacity'!E$12:E$30))/(SUM('Entry capacity'!$E$12:$E$30)-IFERROR(VLOOKUP($A306,'Entry capacity'!$A$12:$I$30,5,FALSE),0))</f>
        <v>615.30834573043808</v>
      </c>
      <c r="F306" s="52">
        <f t="array" ref="F306">SUMPRODUCT('Distance Matrix_ex'!$B41:$T41,TRANSPOSE('Entry capacity'!F$12:F$30))/(SUM('Entry capacity'!$F$12:$F$30)-IFERROR(VLOOKUP($A306,'Entry capacity'!$A$12:$I$30,6,FALSE),0))</f>
        <v>599.84088834653517</v>
      </c>
      <c r="G306" s="52">
        <f t="array" ref="G306">SUMPRODUCT('Distance Matrix_ex'!$B41:$T41,TRANSPOSE('Entry capacity'!G$12:G$30))/(SUM('Entry capacity'!$G$12:$G$30)-IFERROR(VLOOKUP($A306,'Entry capacity'!$A$12:$I$30,7,FALSE),0))</f>
        <v>597.07250071293947</v>
      </c>
      <c r="H306" s="52">
        <f t="array" ref="H306">SUMPRODUCT('Distance Matrix_ex'!$B41:$T41,TRANSPOSE('Entry capacity'!H$12:H$30))/(SUM('Entry capacity'!$H$12:$H$30)-IFERROR(VLOOKUP($A306,'Entry capacity'!$A$12:$I$30,8,FALSE),0))</f>
        <v>599.42519645498476</v>
      </c>
      <c r="I306" s="57">
        <f t="array" ref="I306">SUMPRODUCT('Distance Matrix_ex'!$B41:$T41,TRANSPOSE('Entry capacity'!I$12:I$30))/(SUM('Entry capacity'!$I$12:$I$30)-IFERROR(VLOOKUP($A306,'Entry capacity'!$A$12:$I$30,9,FALSE),0))</f>
        <v>604.2269466786255</v>
      </c>
    </row>
    <row r="307" spans="1:9" s="5" customFormat="1" ht="15" customHeight="1" x14ac:dyDescent="0.25">
      <c r="A307" s="46" t="str">
        <f t="shared" si="3"/>
        <v>15.24_Alicante</v>
      </c>
      <c r="B307" s="4" t="str">
        <f t="shared" si="1"/>
        <v>Salida Nacional / National exit</v>
      </c>
      <c r="C307" s="52">
        <f t="array" ref="C307">SUMPRODUCT('Distance Matrix_ex'!$B42:$T42,TRANSPOSE('Entry capacity'!C$12:C$30))/(SUM('Entry capacity'!$C$12:$C$30)-IFERROR(VLOOKUP($A307,'Entry capacity'!$A$12:$I$30,3,FALSE),0))</f>
        <v>651.2696406455326</v>
      </c>
      <c r="D307" s="52">
        <f t="array" ref="D307">SUMPRODUCT('Distance Matrix_ex'!$B42:$T42,TRANSPOSE('Entry capacity'!D$12:D$30))/(SUM('Entry capacity'!$D$12:$D$30)-IFERROR(VLOOKUP($A307,'Entry capacity'!$A$12:$I$30,4,FALSE),0))</f>
        <v>638.48107081243995</v>
      </c>
      <c r="E307" s="52">
        <f t="array" ref="E307">SUMPRODUCT('Distance Matrix_ex'!$B42:$T42,TRANSPOSE('Entry capacity'!E$12:E$30))/(SUM('Entry capacity'!$E$12:$E$30)-IFERROR(VLOOKUP($A307,'Entry capacity'!$A$12:$I$30,5,FALSE),0))</f>
        <v>622.33529440091877</v>
      </c>
      <c r="F307" s="52">
        <f t="array" ref="F307">SUMPRODUCT('Distance Matrix_ex'!$B42:$T42,TRANSPOSE('Entry capacity'!F$12:F$30))/(SUM('Entry capacity'!$F$12:$F$30)-IFERROR(VLOOKUP($A307,'Entry capacity'!$A$12:$I$30,6,FALSE),0))</f>
        <v>606.38172969756363</v>
      </c>
      <c r="G307" s="52">
        <f t="array" ref="G307">SUMPRODUCT('Distance Matrix_ex'!$B42:$T42,TRANSPOSE('Entry capacity'!G$12:G$30))/(SUM('Entry capacity'!$G$12:$G$30)-IFERROR(VLOOKUP($A307,'Entry capacity'!$A$12:$I$30,7,FALSE),0))</f>
        <v>603.46649490168124</v>
      </c>
      <c r="H307" s="52">
        <f t="array" ref="H307">SUMPRODUCT('Distance Matrix_ex'!$B42:$T42,TRANSPOSE('Entry capacity'!H$12:H$30))/(SUM('Entry capacity'!$H$12:$H$30)-IFERROR(VLOOKUP($A307,'Entry capacity'!$A$12:$I$30,8,FALSE),0))</f>
        <v>605.74554122603683</v>
      </c>
      <c r="I307" s="57">
        <f t="array" ref="I307">SUMPRODUCT('Distance Matrix_ex'!$B42:$T42,TRANSPOSE('Entry capacity'!I$12:I$30))/(SUM('Entry capacity'!$I$12:$I$30)-IFERROR(VLOOKUP($A307,'Entry capacity'!$A$12:$I$30,9,FALSE),0))</f>
        <v>610.38633996224348</v>
      </c>
    </row>
    <row r="308" spans="1:9" s="5" customFormat="1" ht="15" customHeight="1" x14ac:dyDescent="0.25">
      <c r="A308" s="46" t="str">
        <f t="shared" si="3"/>
        <v>15.26_Elche</v>
      </c>
      <c r="B308" s="4" t="str">
        <f t="shared" si="1"/>
        <v>Salida Nacional / National exit</v>
      </c>
      <c r="C308" s="52">
        <f t="array" ref="C308">SUMPRODUCT('Distance Matrix_ex'!$B43:$T43,TRANSPOSE('Entry capacity'!C$12:C$30))/(SUM('Entry capacity'!$C$12:$C$30)-IFERROR(VLOOKUP($A308,'Entry capacity'!$A$12:$I$30,3,FALSE),0))</f>
        <v>666.60051943114934</v>
      </c>
      <c r="D308" s="52">
        <f t="array" ref="D308">SUMPRODUCT('Distance Matrix_ex'!$B43:$T43,TRANSPOSE('Entry capacity'!D$12:D$30))/(SUM('Entry capacity'!$D$12:$D$30)-IFERROR(VLOOKUP($A308,'Entry capacity'!$A$12:$I$30,4,FALSE),0))</f>
        <v>653.19829990252208</v>
      </c>
      <c r="E308" s="52">
        <f t="array" ref="E308">SUMPRODUCT('Distance Matrix_ex'!$B43:$T43,TRANSPOSE('Entry capacity'!E$12:E$30))/(SUM('Entry capacity'!$E$12:$E$30)-IFERROR(VLOOKUP($A308,'Entry capacity'!$A$12:$I$30,5,FALSE),0))</f>
        <v>636.1705148174301</v>
      </c>
      <c r="F308" s="52">
        <f t="array" ref="F308">SUMPRODUCT('Distance Matrix_ex'!$B43:$T43,TRANSPOSE('Entry capacity'!F$12:F$30))/(SUM('Entry capacity'!$F$12:$F$30)-IFERROR(VLOOKUP($A308,'Entry capacity'!$A$12:$I$30,6,FALSE),0))</f>
        <v>619.25986301609237</v>
      </c>
      <c r="G308" s="52">
        <f t="array" ref="G308">SUMPRODUCT('Distance Matrix_ex'!$B43:$T43,TRANSPOSE('Entry capacity'!G$12:G$30))/(SUM('Entry capacity'!$G$12:$G$30)-IFERROR(VLOOKUP($A308,'Entry capacity'!$A$12:$I$30,7,FALSE),0))</f>
        <v>616.05550374342101</v>
      </c>
      <c r="H308" s="52">
        <f t="array" ref="H308">SUMPRODUCT('Distance Matrix_ex'!$B43:$T43,TRANSPOSE('Entry capacity'!H$12:H$30))/(SUM('Entry capacity'!$H$12:$H$30)-IFERROR(VLOOKUP($A308,'Entry capacity'!$A$12:$I$30,8,FALSE),0))</f>
        <v>618.18954318426813</v>
      </c>
      <c r="I308" s="57">
        <f t="array" ref="I308">SUMPRODUCT('Distance Matrix_ex'!$B43:$T43,TRANSPOSE('Entry capacity'!I$12:I$30))/(SUM('Entry capacity'!$I$12:$I$30)-IFERROR(VLOOKUP($A308,'Entry capacity'!$A$12:$I$30,9,FALSE),0))</f>
        <v>622.51344771654067</v>
      </c>
    </row>
    <row r="309" spans="1:9" s="5" customFormat="1" ht="15" customHeight="1" x14ac:dyDescent="0.25">
      <c r="A309" s="46" t="str">
        <f t="shared" si="3"/>
        <v>15.28_16_Callosa Segura</v>
      </c>
      <c r="B309" s="4" t="str">
        <f t="shared" si="1"/>
        <v>Salida Nacional / National exit</v>
      </c>
      <c r="C309" s="52">
        <f t="array" ref="C309">SUMPRODUCT('Distance Matrix_ex'!$B44:$T44,TRANSPOSE('Entry capacity'!C$12:C$30))/(SUM('Entry capacity'!$C$12:$C$30)-IFERROR(VLOOKUP($A309,'Entry capacity'!$A$12:$I$30,3,FALSE),0))</f>
        <v>678.15438980017132</v>
      </c>
      <c r="D309" s="52">
        <f t="array" ref="D309">SUMPRODUCT('Distance Matrix_ex'!$B44:$T44,TRANSPOSE('Entry capacity'!D$12:D$30))/(SUM('Entry capacity'!$D$12:$D$30)-IFERROR(VLOOKUP($A309,'Entry capacity'!$A$12:$I$30,4,FALSE),0))</f>
        <v>664.28970304227812</v>
      </c>
      <c r="E309" s="52">
        <f t="array" ref="E309">SUMPRODUCT('Distance Matrix_ex'!$B44:$T44,TRANSPOSE('Entry capacity'!E$12:E$30))/(SUM('Entry capacity'!$E$12:$E$30)-IFERROR(VLOOKUP($A309,'Entry capacity'!$A$12:$I$30,5,FALSE),0))</f>
        <v>646.59720629771164</v>
      </c>
      <c r="F309" s="52">
        <f t="array" ref="F309">SUMPRODUCT('Distance Matrix_ex'!$B44:$T44,TRANSPOSE('Entry capacity'!F$12:F$30))/(SUM('Entry capacity'!$F$12:$F$30)-IFERROR(VLOOKUP($A309,'Entry capacity'!$A$12:$I$30,6,FALSE),0))</f>
        <v>628.96526118914846</v>
      </c>
      <c r="G309" s="52">
        <f t="array" ref="G309">SUMPRODUCT('Distance Matrix_ex'!$B44:$T44,TRANSPOSE('Entry capacity'!G$12:G$30))/(SUM('Entry capacity'!$G$12:$G$30)-IFERROR(VLOOKUP($A309,'Entry capacity'!$A$12:$I$30,7,FALSE),0))</f>
        <v>625.54300790191689</v>
      </c>
      <c r="H309" s="52">
        <f t="array" ref="H309">SUMPRODUCT('Distance Matrix_ex'!$B44:$T44,TRANSPOSE('Entry capacity'!H$12:H$30))/(SUM('Entry capacity'!$H$12:$H$30)-IFERROR(VLOOKUP($A309,'Entry capacity'!$A$12:$I$30,8,FALSE),0))</f>
        <v>627.56776523584085</v>
      </c>
      <c r="I309" s="57">
        <f t="array" ref="I309">SUMPRODUCT('Distance Matrix_ex'!$B44:$T44,TRANSPOSE('Entry capacity'!I$12:I$30))/(SUM('Entry capacity'!$I$12:$I$30)-IFERROR(VLOOKUP($A309,'Entry capacity'!$A$12:$I$30,9,FALSE),0))</f>
        <v>631.65284754505979</v>
      </c>
    </row>
    <row r="310" spans="1:9" s="5" customFormat="1" ht="15" customHeight="1" x14ac:dyDescent="0.25">
      <c r="A310" s="46" t="str">
        <f t="shared" ref="A310:A325" si="4">A45</f>
        <v>15.30_San Javier</v>
      </c>
      <c r="B310" s="4" t="str">
        <f t="shared" si="1"/>
        <v>Salida Nacional / National exit</v>
      </c>
      <c r="C310" s="52">
        <f t="array" ref="C310">SUMPRODUCT('Distance Matrix_ex'!$B45:$T45,TRANSPOSE('Entry capacity'!C$12:C$30))/(SUM('Entry capacity'!$C$12:$C$30)-IFERROR(VLOOKUP($A310,'Entry capacity'!$A$12:$I$30,3,FALSE),0))</f>
        <v>694.4580160969241</v>
      </c>
      <c r="D310" s="52">
        <f t="array" ref="D310">SUMPRODUCT('Distance Matrix_ex'!$B45:$T45,TRANSPOSE('Entry capacity'!D$12:D$30))/(SUM('Entry capacity'!$D$12:$D$30)-IFERROR(VLOOKUP($A310,'Entry capacity'!$A$12:$I$30,4,FALSE),0))</f>
        <v>679.90009766755111</v>
      </c>
      <c r="E310" s="52">
        <f t="array" ref="E310">SUMPRODUCT('Distance Matrix_ex'!$B45:$T45,TRANSPOSE('Entry capacity'!E$12:E$30))/(SUM('Entry capacity'!$E$12:$E$30)-IFERROR(VLOOKUP($A310,'Entry capacity'!$A$12:$I$30,5,FALSE),0))</f>
        <v>661.21104911815974</v>
      </c>
      <c r="F310" s="52">
        <f t="array" ref="F310">SUMPRODUCT('Distance Matrix_ex'!$B45:$T45,TRANSPOSE('Entry capacity'!F$12:F$30))/(SUM('Entry capacity'!$F$12:$F$30)-IFERROR(VLOOKUP($A310,'Entry capacity'!$A$12:$I$30,6,FALSE),0))</f>
        <v>642.49620642159914</v>
      </c>
      <c r="G310" s="52">
        <f t="array" ref="G310">SUMPRODUCT('Distance Matrix_ex'!$B45:$T45,TRANSPOSE('Entry capacity'!G$12:G$30))/(SUM('Entry capacity'!$G$12:$G$30)-IFERROR(VLOOKUP($A310,'Entry capacity'!$A$12:$I$30,7,FALSE),0))</f>
        <v>638.74626628711644</v>
      </c>
      <c r="H310" s="52">
        <f t="array" ref="H310">SUMPRODUCT('Distance Matrix_ex'!$B45:$T45,TRANSPOSE('Entry capacity'!H$12:H$30))/(SUM('Entry capacity'!$H$12:$H$30)-IFERROR(VLOOKUP($A310,'Entry capacity'!$A$12:$I$30,8,FALSE),0))</f>
        <v>640.60503734016004</v>
      </c>
      <c r="I310" s="57">
        <f t="array" ref="I310">SUMPRODUCT('Distance Matrix_ex'!$B45:$T45,TRANSPOSE('Entry capacity'!I$12:I$30))/(SUM('Entry capacity'!$I$12:$I$30)-IFERROR(VLOOKUP($A310,'Entry capacity'!$A$12:$I$30,9,FALSE),0))</f>
        <v>644.32725895703823</v>
      </c>
    </row>
    <row r="311" spans="1:9" s="5" customFormat="1" ht="15" customHeight="1" x14ac:dyDescent="0.25">
      <c r="A311" s="46" t="str">
        <f t="shared" si="4"/>
        <v>15.31.1A_EnergyWorks Cartagena</v>
      </c>
      <c r="B311" s="4" t="str">
        <f t="shared" si="1"/>
        <v>Salida Nacional / National exit</v>
      </c>
      <c r="C311" s="52">
        <f t="array" ref="C311">SUMPRODUCT('Distance Matrix_ex'!$B46:$T46,TRANSPOSE('Entry capacity'!C$12:C$30))/(SUM('Entry capacity'!$C$12:$C$30)-IFERROR(VLOOKUP($A311,'Entry capacity'!$A$12:$I$30,3,FALSE),0))</f>
        <v>693.59677380831295</v>
      </c>
      <c r="D311" s="52">
        <f t="array" ref="D311">SUMPRODUCT('Distance Matrix_ex'!$B46:$T46,TRANSPOSE('Entry capacity'!D$12:D$30))/(SUM('Entry capacity'!$D$12:$D$30)-IFERROR(VLOOKUP($A311,'Entry capacity'!$A$12:$I$30,4,FALSE),0))</f>
        <v>678.99521465526925</v>
      </c>
      <c r="E311" s="52">
        <f t="array" ref="E311">SUMPRODUCT('Distance Matrix_ex'!$B46:$T46,TRANSPOSE('Entry capacity'!E$12:E$30))/(SUM('Entry capacity'!$E$12:$E$30)-IFERROR(VLOOKUP($A311,'Entry capacity'!$A$12:$I$30,5,FALSE),0))</f>
        <v>660.11710895892668</v>
      </c>
      <c r="F311" s="52">
        <f t="array" ref="F311">SUMPRODUCT('Distance Matrix_ex'!$B46:$T46,TRANSPOSE('Entry capacity'!F$12:F$30))/(SUM('Entry capacity'!$F$12:$F$30)-IFERROR(VLOOKUP($A311,'Entry capacity'!$A$12:$I$30,6,FALSE),0))</f>
        <v>641.08934430816657</v>
      </c>
      <c r="G311" s="52">
        <f t="array" ref="G311">SUMPRODUCT('Distance Matrix_ex'!$B46:$T46,TRANSPOSE('Entry capacity'!G$12:G$30))/(SUM('Entry capacity'!$G$12:$G$30)-IFERROR(VLOOKUP($A311,'Entry capacity'!$A$12:$I$30,7,FALSE),0))</f>
        <v>637.13149894652736</v>
      </c>
      <c r="H311" s="52">
        <f t="array" ref="H311">SUMPRODUCT('Distance Matrix_ex'!$B46:$T46,TRANSPOSE('Entry capacity'!H$12:H$30))/(SUM('Entry capacity'!$H$12:$H$30)-IFERROR(VLOOKUP($A311,'Entry capacity'!$A$12:$I$30,8,FALSE),0))</f>
        <v>638.65578079947045</v>
      </c>
      <c r="I311" s="57">
        <f t="array" ref="I311">SUMPRODUCT('Distance Matrix_ex'!$B46:$T46,TRANSPOSE('Entry capacity'!I$12:I$30))/(SUM('Entry capacity'!$I$12:$I$30)-IFERROR(VLOOKUP($A311,'Entry capacity'!$A$12:$I$30,9,FALSE),0))</f>
        <v>641.66426606051959</v>
      </c>
    </row>
    <row r="312" spans="1:9" s="5" customFormat="1" ht="15" customHeight="1" x14ac:dyDescent="0.25">
      <c r="A312" s="46" t="str">
        <f t="shared" si="4"/>
        <v>15.31_General Electric</v>
      </c>
      <c r="B312" s="4" t="str">
        <f t="shared" si="1"/>
        <v>Salida Nacional / National exit</v>
      </c>
      <c r="C312" s="52">
        <f t="array" ref="C312">SUMPRODUCT('Distance Matrix_ex'!$B47:$T47,TRANSPOSE('Entry capacity'!C$12:C$30))/(SUM('Entry capacity'!$C$12:$C$30)-IFERROR(VLOOKUP($A312,'Entry capacity'!$A$12:$I$30,3,FALSE),0))</f>
        <v>694.24153944311172</v>
      </c>
      <c r="D312" s="52">
        <f t="array" ref="D312">SUMPRODUCT('Distance Matrix_ex'!$B47:$T47,TRANSPOSE('Entry capacity'!D$12:D$30))/(SUM('Entry capacity'!$D$12:$D$30)-IFERROR(VLOOKUP($A312,'Entry capacity'!$A$12:$I$30,4,FALSE),0))</f>
        <v>679.26494966855466</v>
      </c>
      <c r="E312" s="52">
        <f t="array" ref="E312">SUMPRODUCT('Distance Matrix_ex'!$B47:$T47,TRANSPOSE('Entry capacity'!E$12:E$30))/(SUM('Entry capacity'!$E$12:$E$30)-IFERROR(VLOOKUP($A312,'Entry capacity'!$A$12:$I$30,5,FALSE),0))</f>
        <v>659.97246984623189</v>
      </c>
      <c r="F312" s="52">
        <f t="array" ref="F312">SUMPRODUCT('Distance Matrix_ex'!$B47:$T47,TRANSPOSE('Entry capacity'!F$12:F$30))/(SUM('Entry capacity'!$F$12:$F$30)-IFERROR(VLOOKUP($A312,'Entry capacity'!$A$12:$I$30,6,FALSE),0))</f>
        <v>640.58687912195728</v>
      </c>
      <c r="G312" s="52">
        <f t="array" ref="G312">SUMPRODUCT('Distance Matrix_ex'!$B47:$T47,TRANSPOSE('Entry capacity'!G$12:G$30))/(SUM('Entry capacity'!$G$12:$G$30)-IFERROR(VLOOKUP($A312,'Entry capacity'!$A$12:$I$30,7,FALSE),0))</f>
        <v>636.6284628376535</v>
      </c>
      <c r="H312" s="52">
        <f t="array" ref="H312">SUMPRODUCT('Distance Matrix_ex'!$B47:$T47,TRANSPOSE('Entry capacity'!H$12:H$30))/(SUM('Entry capacity'!$H$12:$H$30)-IFERROR(VLOOKUP($A312,'Entry capacity'!$A$12:$I$30,8,FALSE),0))</f>
        <v>638.36544427160106</v>
      </c>
      <c r="I312" s="57">
        <f t="array" ref="I312">SUMPRODUCT('Distance Matrix_ex'!$B47:$T47,TRANSPOSE('Entry capacity'!I$12:I$30))/(SUM('Entry capacity'!$I$12:$I$30)-IFERROR(VLOOKUP($A312,'Entry capacity'!$A$12:$I$30,9,FALSE),0))</f>
        <v>641.82026243424366</v>
      </c>
    </row>
    <row r="313" spans="1:9" s="5" customFormat="1" ht="15" customHeight="1" x14ac:dyDescent="0.25">
      <c r="A313" s="46" t="str">
        <f t="shared" si="4"/>
        <v>15.31A.2_Fuente Alamo</v>
      </c>
      <c r="B313" s="4" t="str">
        <f t="shared" si="1"/>
        <v>Salida Nacional / National exit</v>
      </c>
      <c r="C313" s="52">
        <f t="array" ref="C313">SUMPRODUCT('Distance Matrix_ex'!$B48:$T48,TRANSPOSE('Entry capacity'!C$12:C$30))/(SUM('Entry capacity'!$C$12:$C$30)-IFERROR(VLOOKUP($A313,'Entry capacity'!$A$12:$I$30,3,FALSE),0))</f>
        <v>691.64731334429712</v>
      </c>
      <c r="D313" s="52">
        <f t="array" ref="D313">SUMPRODUCT('Distance Matrix_ex'!$B48:$T48,TRANSPOSE('Entry capacity'!D$12:D$30))/(SUM('Entry capacity'!$D$12:$D$30)-IFERROR(VLOOKUP($A313,'Entry capacity'!$A$12:$I$30,4,FALSE),0))</f>
        <v>677.40285390433974</v>
      </c>
      <c r="E313" s="52">
        <f t="array" ref="E313">SUMPRODUCT('Distance Matrix_ex'!$B48:$T48,TRANSPOSE('Entry capacity'!E$12:E$30))/(SUM('Entry capacity'!$E$12:$E$30)-IFERROR(VLOOKUP($A313,'Entry capacity'!$A$12:$I$30,5,FALSE),0))</f>
        <v>658.95164639091604</v>
      </c>
      <c r="F313" s="52">
        <f t="array" ref="F313">SUMPRODUCT('Distance Matrix_ex'!$B48:$T48,TRANSPOSE('Entry capacity'!F$12:F$30))/(SUM('Entry capacity'!$F$12:$F$30)-IFERROR(VLOOKUP($A313,'Entry capacity'!$A$12:$I$30,6,FALSE),0))</f>
        <v>640.32367838123241</v>
      </c>
      <c r="G313" s="52">
        <f t="array" ref="G313">SUMPRODUCT('Distance Matrix_ex'!$B48:$T48,TRANSPOSE('Entry capacity'!G$12:G$30))/(SUM('Entry capacity'!$G$12:$G$30)-IFERROR(VLOOKUP($A313,'Entry capacity'!$A$12:$I$30,7,FALSE),0))</f>
        <v>636.41216591772502</v>
      </c>
      <c r="H313" s="52">
        <f t="array" ref="H313">SUMPRODUCT('Distance Matrix_ex'!$B48:$T48,TRANSPOSE('Entry capacity'!H$12:H$30))/(SUM('Entry capacity'!$H$12:$H$30)-IFERROR(VLOOKUP($A313,'Entry capacity'!$A$12:$I$30,8,FALSE),0))</f>
        <v>637.81229782874277</v>
      </c>
      <c r="I313" s="57">
        <f t="array" ref="I313">SUMPRODUCT('Distance Matrix_ex'!$B48:$T48,TRANSPOSE('Entry capacity'!I$12:I$30))/(SUM('Entry capacity'!$I$12:$I$30)-IFERROR(VLOOKUP($A313,'Entry capacity'!$A$12:$I$30,9,FALSE),0))</f>
        <v>640.56230014870414</v>
      </c>
    </row>
    <row r="314" spans="1:9" s="5" customFormat="1" ht="15" customHeight="1" x14ac:dyDescent="0.25">
      <c r="A314" s="46" t="str">
        <f t="shared" si="4"/>
        <v>15.31A.4_Lorca</v>
      </c>
      <c r="B314" s="4" t="str">
        <f t="shared" si="1"/>
        <v>Salida Nacional / National exit</v>
      </c>
      <c r="C314" s="52">
        <f t="array" ref="C314">SUMPRODUCT('Distance Matrix_ex'!$B49:$T49,TRANSPOSE('Entry capacity'!C$12:C$30))/(SUM('Entry capacity'!$C$12:$C$30)-IFERROR(VLOOKUP($A314,'Entry capacity'!$A$12:$I$30,3,FALSE),0))</f>
        <v>688.54371272477056</v>
      </c>
      <c r="D314" s="52">
        <f t="array" ref="D314">SUMPRODUCT('Distance Matrix_ex'!$B49:$T49,TRANSPOSE('Entry capacity'!D$12:D$30))/(SUM('Entry capacity'!$D$12:$D$30)-IFERROR(VLOOKUP($A314,'Entry capacity'!$A$12:$I$30,4,FALSE),0))</f>
        <v>674.85479899549932</v>
      </c>
      <c r="E314" s="52">
        <f t="array" ref="E314">SUMPRODUCT('Distance Matrix_ex'!$B49:$T49,TRANSPOSE('Entry capacity'!E$12:E$30))/(SUM('Entry capacity'!$E$12:$E$30)-IFERROR(VLOOKUP($A314,'Entry capacity'!$A$12:$I$30,5,FALSE),0))</f>
        <v>657.06655919761681</v>
      </c>
      <c r="F314" s="52">
        <f t="array" ref="F314">SUMPRODUCT('Distance Matrix_ex'!$B49:$T49,TRANSPOSE('Entry capacity'!F$12:F$30))/(SUM('Entry capacity'!$F$12:$F$30)-IFERROR(VLOOKUP($A314,'Entry capacity'!$A$12:$I$30,6,FALSE),0))</f>
        <v>639.05857387434651</v>
      </c>
      <c r="G314" s="52">
        <f t="array" ref="G314">SUMPRODUCT('Distance Matrix_ex'!$B49:$T49,TRANSPOSE('Entry capacity'!G$12:G$30))/(SUM('Entry capacity'!$G$12:$G$30)-IFERROR(VLOOKUP($A314,'Entry capacity'!$A$12:$I$30,7,FALSE),0))</f>
        <v>635.21757763486369</v>
      </c>
      <c r="H314" s="52">
        <f t="array" ref="H314">SUMPRODUCT('Distance Matrix_ex'!$B49:$T49,TRANSPOSE('Entry capacity'!H$12:H$30))/(SUM('Entry capacity'!$H$12:$H$30)-IFERROR(VLOOKUP($A314,'Entry capacity'!$A$12:$I$30,8,FALSE),0))</f>
        <v>636.42192417549336</v>
      </c>
      <c r="I314" s="57">
        <f t="array" ref="I314">SUMPRODUCT('Distance Matrix_ex'!$B49:$T49,TRANSPOSE('Entry capacity'!I$12:I$30))/(SUM('Entry capacity'!$I$12:$I$30)-IFERROR(VLOOKUP($A314,'Entry capacity'!$A$12:$I$30,9,FALSE),0))</f>
        <v>638.76421021160172</v>
      </c>
    </row>
    <row r="315" spans="1:9" s="5" customFormat="1" ht="15" customHeight="1" x14ac:dyDescent="0.25">
      <c r="A315" s="46" t="str">
        <f t="shared" si="4"/>
        <v>15.34_Escombreras</v>
      </c>
      <c r="B315" s="4" t="str">
        <f t="shared" si="1"/>
        <v>Salida Nacional / National exit</v>
      </c>
      <c r="C315" s="52">
        <f t="array" ref="C315">SUMPRODUCT('Distance Matrix_ex'!$B50:$T50,TRANSPOSE('Entry capacity'!C$12:C$30))/(SUM('Entry capacity'!$C$12:$C$30)-IFERROR(VLOOKUP($A315,'Entry capacity'!$A$12:$I$30,3,FALSE),0))</f>
        <v>699.00743480171843</v>
      </c>
      <c r="D315" s="52">
        <f t="array" ref="D315">SUMPRODUCT('Distance Matrix_ex'!$B50:$T50,TRANSPOSE('Entry capacity'!D$12:D$30))/(SUM('Entry capacity'!$D$12:$D$30)-IFERROR(VLOOKUP($A315,'Entry capacity'!$A$12:$I$30,4,FALSE),0))</f>
        <v>683.88046194243202</v>
      </c>
      <c r="E315" s="52">
        <f t="array" ref="E315">SUMPRODUCT('Distance Matrix_ex'!$B50:$T50,TRANSPOSE('Entry capacity'!E$12:E$30))/(SUM('Entry capacity'!$E$12:$E$30)-IFERROR(VLOOKUP($A315,'Entry capacity'!$A$12:$I$30,5,FALSE),0))</f>
        <v>664.40727639260649</v>
      </c>
      <c r="F315" s="52">
        <f t="array" ref="F315">SUMPRODUCT('Distance Matrix_ex'!$B50:$T50,TRANSPOSE('Entry capacity'!F$12:F$30))/(SUM('Entry capacity'!$F$12:$F$30)-IFERROR(VLOOKUP($A315,'Entry capacity'!$A$12:$I$30,6,FALSE),0))</f>
        <v>644.84853587439432</v>
      </c>
      <c r="G315" s="52">
        <f t="array" ref="G315">SUMPRODUCT('Distance Matrix_ex'!$B50:$T50,TRANSPOSE('Entry capacity'!G$12:G$30))/(SUM('Entry capacity'!$G$12:$G$30)-IFERROR(VLOOKUP($A315,'Entry capacity'!$A$12:$I$30,7,FALSE),0))</f>
        <v>640.86743349158837</v>
      </c>
      <c r="H315" s="52">
        <f t="array" ref="H315">SUMPRODUCT('Distance Matrix_ex'!$B50:$T50,TRANSPOSE('Entry capacity'!H$12:H$30))/(SUM('Entry capacity'!$H$12:$H$30)-IFERROR(VLOOKUP($A315,'Entry capacity'!$A$12:$I$30,8,FALSE),0))</f>
        <v>642.65049632753176</v>
      </c>
      <c r="I315" s="57">
        <f t="array" ref="I315">SUMPRODUCT('Distance Matrix_ex'!$B50:$T50,TRANSPOSE('Entry capacity'!I$12:I$30))/(SUM('Entry capacity'!$I$12:$I$30)-IFERROR(VLOOKUP($A315,'Entry capacity'!$A$12:$I$30,9,FALSE),0))</f>
        <v>646.20043971645953</v>
      </c>
    </row>
    <row r="316" spans="1:9" s="5" customFormat="1" ht="15" customHeight="1" x14ac:dyDescent="0.25">
      <c r="A316" s="46" t="str">
        <f t="shared" si="4"/>
        <v>15_Tivissa</v>
      </c>
      <c r="B316" s="4" t="str">
        <f t="shared" si="1"/>
        <v>Salida Nacional / National exit</v>
      </c>
      <c r="C316" s="52">
        <f t="array" ref="C316">SUMPRODUCT('Distance Matrix_ex'!$B51:$T51,TRANSPOSE('Entry capacity'!C$12:C$30))/(SUM('Entry capacity'!$C$12:$C$30)-IFERROR(VLOOKUP($A316,'Entry capacity'!$A$12:$I$30,3,FALSE),0))</f>
        <v>611.53856314412849</v>
      </c>
      <c r="D316" s="52">
        <f t="array" ref="D316">SUMPRODUCT('Distance Matrix_ex'!$B51:$T51,TRANSPOSE('Entry capacity'!D$12:D$30))/(SUM('Entry capacity'!$D$12:$D$30)-IFERROR(VLOOKUP($A316,'Entry capacity'!$A$12:$I$30,4,FALSE),0))</f>
        <v>606.80240886353533</v>
      </c>
      <c r="E316" s="52">
        <f t="array" ref="E316">SUMPRODUCT('Distance Matrix_ex'!$B51:$T51,TRANSPOSE('Entry capacity'!E$12:E$30))/(SUM('Entry capacity'!$E$12:$E$30)-IFERROR(VLOOKUP($A316,'Entry capacity'!$A$12:$I$30,5,FALSE),0))</f>
        <v>601.8004023073737</v>
      </c>
      <c r="F316" s="52">
        <f t="array" ref="F316">SUMPRODUCT('Distance Matrix_ex'!$B51:$T51,TRANSPOSE('Entry capacity'!F$12:F$30))/(SUM('Entry capacity'!$F$12:$F$30)-IFERROR(VLOOKUP($A316,'Entry capacity'!$A$12:$I$30,6,FALSE),0))</f>
        <v>597.9929065957208</v>
      </c>
      <c r="G316" s="52">
        <f t="array" ref="G316">SUMPRODUCT('Distance Matrix_ex'!$B51:$T51,TRANSPOSE('Entry capacity'!G$12:G$30))/(SUM('Entry capacity'!$G$12:$G$30)-IFERROR(VLOOKUP($A316,'Entry capacity'!$A$12:$I$30,7,FALSE),0))</f>
        <v>598.48692887966922</v>
      </c>
      <c r="H316" s="52">
        <f t="array" ref="H316">SUMPRODUCT('Distance Matrix_ex'!$B51:$T51,TRANSPOSE('Entry capacity'!H$12:H$30))/(SUM('Entry capacity'!$H$12:$H$30)-IFERROR(VLOOKUP($A316,'Entry capacity'!$A$12:$I$30,8,FALSE),0))</f>
        <v>602.10293308722396</v>
      </c>
      <c r="I316" s="57">
        <f t="array" ref="I316">SUMPRODUCT('Distance Matrix_ex'!$B51:$T51,TRANSPOSE('Entry capacity'!I$12:I$30))/(SUM('Entry capacity'!$I$12:$I$30)-IFERROR(VLOOKUP($A316,'Entry capacity'!$A$12:$I$30,9,FALSE),0))</f>
        <v>609.76691942097682</v>
      </c>
    </row>
    <row r="317" spans="1:9" s="5" customFormat="1" ht="15" customHeight="1" x14ac:dyDescent="0.25">
      <c r="A317" s="46" t="str">
        <f t="shared" si="4"/>
        <v>16A_Benisanet</v>
      </c>
      <c r="B317" s="4" t="str">
        <f t="shared" si="1"/>
        <v>Salida Nacional / National exit</v>
      </c>
      <c r="C317" s="52">
        <f t="array" ref="C317">SUMPRODUCT('Distance Matrix_ex'!$B52:$T52,TRANSPOSE('Entry capacity'!C$12:C$30))/(SUM('Entry capacity'!$C$12:$C$30)-IFERROR(VLOOKUP($A317,'Entry capacity'!$A$12:$I$30,3,FALSE),0))</f>
        <v>612.08546154699457</v>
      </c>
      <c r="D317" s="52">
        <f t="array" ref="D317">SUMPRODUCT('Distance Matrix_ex'!$B52:$T52,TRANSPOSE('Entry capacity'!D$12:D$30))/(SUM('Entry capacity'!$D$12:$D$30)-IFERROR(VLOOKUP($A317,'Entry capacity'!$A$12:$I$30,4,FALSE),0))</f>
        <v>607.40308317550785</v>
      </c>
      <c r="E317" s="52">
        <f t="array" ref="E317">SUMPRODUCT('Distance Matrix_ex'!$B52:$T52,TRANSPOSE('Entry capacity'!E$12:E$30))/(SUM('Entry capacity'!$E$12:$E$30)-IFERROR(VLOOKUP($A317,'Entry capacity'!$A$12:$I$30,5,FALSE),0))</f>
        <v>602.4603380106779</v>
      </c>
      <c r="F317" s="52">
        <f t="array" ref="F317">SUMPRODUCT('Distance Matrix_ex'!$B52:$T52,TRANSPOSE('Entry capacity'!F$12:F$30))/(SUM('Entry capacity'!$F$12:$F$30)-IFERROR(VLOOKUP($A317,'Entry capacity'!$A$12:$I$30,6,FALSE),0))</f>
        <v>598.71365889252695</v>
      </c>
      <c r="G317" s="52">
        <f t="array" ref="G317">SUMPRODUCT('Distance Matrix_ex'!$B52:$T52,TRANSPOSE('Entry capacity'!G$12:G$30))/(SUM('Entry capacity'!$G$12:$G$30)-IFERROR(VLOOKUP($A317,'Entry capacity'!$A$12:$I$30,7,FALSE),0))</f>
        <v>599.21343527708802</v>
      </c>
      <c r="H317" s="52">
        <f t="array" ref="H317">SUMPRODUCT('Distance Matrix_ex'!$B52:$T52,TRANSPOSE('Entry capacity'!H$12:H$30))/(SUM('Entry capacity'!$H$12:$H$30)-IFERROR(VLOOKUP($A317,'Entry capacity'!$A$12:$I$30,8,FALSE),0))</f>
        <v>602.81108314643473</v>
      </c>
      <c r="I317" s="57">
        <f t="array" ref="I317">SUMPRODUCT('Distance Matrix_ex'!$B52:$T52,TRANSPOSE('Entry capacity'!I$12:I$30))/(SUM('Entry capacity'!$I$12:$I$30)-IFERROR(VLOOKUP($A317,'Entry capacity'!$A$12:$I$30,9,FALSE),0))</f>
        <v>610.43862358838783</v>
      </c>
    </row>
    <row r="318" spans="1:9" s="5" customFormat="1" ht="15" customHeight="1" x14ac:dyDescent="0.25">
      <c r="A318" s="46" t="str">
        <f t="shared" si="4"/>
        <v>19_Caspe</v>
      </c>
      <c r="B318" s="4" t="str">
        <f t="shared" si="1"/>
        <v>Salida Nacional / National exit</v>
      </c>
      <c r="C318" s="52">
        <f t="array" ref="C318">SUMPRODUCT('Distance Matrix_ex'!$B53:$T53,TRANSPOSE('Entry capacity'!C$12:C$30))/(SUM('Entry capacity'!$C$12:$C$30)-IFERROR(VLOOKUP($A318,'Entry capacity'!$A$12:$I$30,3,FALSE),0))</f>
        <v>635.49412288678298</v>
      </c>
      <c r="D318" s="52">
        <f t="array" ref="D318">SUMPRODUCT('Distance Matrix_ex'!$B53:$T53,TRANSPOSE('Entry capacity'!D$12:D$30))/(SUM('Entry capacity'!$D$12:$D$30)-IFERROR(VLOOKUP($A318,'Entry capacity'!$A$12:$I$30,4,FALSE),0))</f>
        <v>633.11349203899852</v>
      </c>
      <c r="E318" s="52">
        <f t="array" ref="E318">SUMPRODUCT('Distance Matrix_ex'!$B53:$T53,TRANSPOSE('Entry capacity'!E$12:E$30))/(SUM('Entry capacity'!$E$12:$E$30)-IFERROR(VLOOKUP($A318,'Entry capacity'!$A$12:$I$30,5,FALSE),0))</f>
        <v>630.70728717659063</v>
      </c>
      <c r="F318" s="52">
        <f t="array" ref="F318">SUMPRODUCT('Distance Matrix_ex'!$B53:$T53,TRANSPOSE('Entry capacity'!F$12:F$30))/(SUM('Entry capacity'!$F$12:$F$30)-IFERROR(VLOOKUP($A318,'Entry capacity'!$A$12:$I$30,6,FALSE),0))</f>
        <v>629.56371502247976</v>
      </c>
      <c r="G318" s="52">
        <f t="array" ref="G318">SUMPRODUCT('Distance Matrix_ex'!$B53:$T53,TRANSPOSE('Entry capacity'!G$12:G$30))/(SUM('Entry capacity'!$G$12:$G$30)-IFERROR(VLOOKUP($A318,'Entry capacity'!$A$12:$I$30,7,FALSE),0))</f>
        <v>630.30978174515997</v>
      </c>
      <c r="H318" s="52">
        <f t="array" ref="H318">SUMPRODUCT('Distance Matrix_ex'!$B53:$T53,TRANSPOSE('Entry capacity'!H$12:H$30))/(SUM('Entry capacity'!$H$12:$H$30)-IFERROR(VLOOKUP($A318,'Entry capacity'!$A$12:$I$30,8,FALSE),0))</f>
        <v>633.1217310235138</v>
      </c>
      <c r="I318" s="57">
        <f t="array" ref="I318">SUMPRODUCT('Distance Matrix_ex'!$B53:$T53,TRANSPOSE('Entry capacity'!I$12:I$30))/(SUM('Entry capacity'!$I$12:$I$30)-IFERROR(VLOOKUP($A318,'Entry capacity'!$A$12:$I$30,9,FALSE),0))</f>
        <v>639.18929335271389</v>
      </c>
    </row>
    <row r="319" spans="1:9" s="5" customFormat="1" ht="15" customHeight="1" x14ac:dyDescent="0.25">
      <c r="A319" s="46" t="str">
        <f t="shared" si="4"/>
        <v>20_Andorra</v>
      </c>
      <c r="B319" s="4" t="str">
        <f t="shared" si="1"/>
        <v>Salida Nacional / National exit</v>
      </c>
      <c r="C319" s="52">
        <f t="array" ref="C319">SUMPRODUCT('Distance Matrix_ex'!$B54:$T54,TRANSPOSE('Entry capacity'!C$12:C$30))/(SUM('Entry capacity'!$C$12:$C$30)-IFERROR(VLOOKUP($A319,'Entry capacity'!$A$12:$I$30,3,FALSE),0))</f>
        <v>633.96515029842396</v>
      </c>
      <c r="D319" s="52">
        <f t="array" ref="D319">SUMPRODUCT('Distance Matrix_ex'!$B54:$T54,TRANSPOSE('Entry capacity'!D$12:D$30))/(SUM('Entry capacity'!$D$12:$D$30)-IFERROR(VLOOKUP($A319,'Entry capacity'!$A$12:$I$30,4,FALSE),0))</f>
        <v>632.20523835200822</v>
      </c>
      <c r="E319" s="52">
        <f t="array" ref="E319">SUMPRODUCT('Distance Matrix_ex'!$B54:$T54,TRANSPOSE('Entry capacity'!E$12:E$30))/(SUM('Entry capacity'!$E$12:$E$30)-IFERROR(VLOOKUP($A319,'Entry capacity'!$A$12:$I$30,5,FALSE),0))</f>
        <v>630.51265313742283</v>
      </c>
      <c r="F319" s="52">
        <f t="array" ref="F319">SUMPRODUCT('Distance Matrix_ex'!$B54:$T54,TRANSPOSE('Entry capacity'!F$12:F$30))/(SUM('Entry capacity'!$F$12:$F$30)-IFERROR(VLOOKUP($A319,'Entry capacity'!$A$12:$I$30,6,FALSE),0))</f>
        <v>630.08429954359372</v>
      </c>
      <c r="G319" s="52">
        <f t="array" ref="G319">SUMPRODUCT('Distance Matrix_ex'!$B54:$T54,TRANSPOSE('Entry capacity'!G$12:G$30))/(SUM('Entry capacity'!$G$12:$G$30)-IFERROR(VLOOKUP($A319,'Entry capacity'!$A$12:$I$30,7,FALSE),0))</f>
        <v>630.91411129849325</v>
      </c>
      <c r="H319" s="52">
        <f t="array" ref="H319">SUMPRODUCT('Distance Matrix_ex'!$B54:$T54,TRANSPOSE('Entry capacity'!H$12:H$30))/(SUM('Entry capacity'!$H$12:$H$30)-IFERROR(VLOOKUP($A319,'Entry capacity'!$A$12:$I$30,8,FALSE),0))</f>
        <v>633.53369615118845</v>
      </c>
      <c r="I319" s="57">
        <f t="array" ref="I319">SUMPRODUCT('Distance Matrix_ex'!$B54:$T54,TRANSPOSE('Entry capacity'!I$12:I$30))/(SUM('Entry capacity'!$I$12:$I$30)-IFERROR(VLOOKUP($A319,'Entry capacity'!$A$12:$I$30,9,FALSE),0))</f>
        <v>639.21470884962957</v>
      </c>
    </row>
    <row r="320" spans="1:9" s="5" customFormat="1" ht="15" customHeight="1" x14ac:dyDescent="0.25">
      <c r="A320" s="46" t="str">
        <f t="shared" si="4"/>
        <v>21.1_Azaila</v>
      </c>
      <c r="B320" s="4" t="str">
        <f t="shared" si="1"/>
        <v>Salida Nacional / National exit</v>
      </c>
      <c r="C320" s="52">
        <f t="array" ref="C320">SUMPRODUCT('Distance Matrix_ex'!$B55:$T55,TRANSPOSE('Entry capacity'!C$12:C$30))/(SUM('Entry capacity'!$C$12:$C$30)-IFERROR(VLOOKUP($A320,'Entry capacity'!$A$12:$I$30,3,FALSE),0))</f>
        <v>631.01718712489924</v>
      </c>
      <c r="D320" s="52">
        <f t="array" ref="D320">SUMPRODUCT('Distance Matrix_ex'!$B55:$T55,TRANSPOSE('Entry capacity'!D$12:D$30))/(SUM('Entry capacity'!$D$12:$D$30)-IFERROR(VLOOKUP($A320,'Entry capacity'!$A$12:$I$30,4,FALSE),0))</f>
        <v>630.02774308161042</v>
      </c>
      <c r="E320" s="52">
        <f t="array" ref="E320">SUMPRODUCT('Distance Matrix_ex'!$B55:$T55,TRANSPOSE('Entry capacity'!E$12:E$30))/(SUM('Entry capacity'!$E$12:$E$30)-IFERROR(VLOOKUP($A320,'Entry capacity'!$A$12:$I$30,5,FALSE),0))</f>
        <v>629.22490061663086</v>
      </c>
      <c r="F320" s="52">
        <f t="array" ref="F320">SUMPRODUCT('Distance Matrix_ex'!$B55:$T55,TRANSPOSE('Entry capacity'!F$12:F$30))/(SUM('Entry capacity'!$F$12:$F$30)-IFERROR(VLOOKUP($A320,'Entry capacity'!$A$12:$I$30,6,FALSE),0))</f>
        <v>629.6860845844252</v>
      </c>
      <c r="G320" s="52">
        <f t="array" ref="G320">SUMPRODUCT('Distance Matrix_ex'!$B55:$T55,TRANSPOSE('Entry capacity'!G$12:G$30))/(SUM('Entry capacity'!$G$12:$G$30)-IFERROR(VLOOKUP($A320,'Entry capacity'!$A$12:$I$30,7,FALSE),0))</f>
        <v>630.62216533069636</v>
      </c>
      <c r="H320" s="52">
        <f t="array" ref="H320">SUMPRODUCT('Distance Matrix_ex'!$B55:$T55,TRANSPOSE('Entry capacity'!H$12:H$30))/(SUM('Entry capacity'!$H$12:$H$30)-IFERROR(VLOOKUP($A320,'Entry capacity'!$A$12:$I$30,8,FALSE),0))</f>
        <v>633.00559133141496</v>
      </c>
      <c r="I320" s="57">
        <f t="array" ref="I320">SUMPRODUCT('Distance Matrix_ex'!$B55:$T55,TRANSPOSE('Entry capacity'!I$12:I$30))/(SUM('Entry capacity'!$I$12:$I$30)-IFERROR(VLOOKUP($A320,'Entry capacity'!$A$12:$I$30,9,FALSE),0))</f>
        <v>638.21137006651963</v>
      </c>
    </row>
    <row r="321" spans="1:9" s="5" customFormat="1" ht="15" customHeight="1" x14ac:dyDescent="0.25">
      <c r="A321" s="46" t="str">
        <f t="shared" si="4"/>
        <v>22_Epysa</v>
      </c>
      <c r="B321" s="4" t="str">
        <f t="shared" si="1"/>
        <v>Salida Nacional / National exit</v>
      </c>
      <c r="C321" s="52">
        <f t="array" ref="C321">SUMPRODUCT('Distance Matrix_ex'!$B56:$T56,TRANSPOSE('Entry capacity'!C$12:C$30))/(SUM('Entry capacity'!$C$12:$C$30)-IFERROR(VLOOKUP($A321,'Entry capacity'!$A$12:$I$30,3,FALSE),0))</f>
        <v>628.72596463614332</v>
      </c>
      <c r="D321" s="52">
        <f t="array" ref="D321">SUMPRODUCT('Distance Matrix_ex'!$B56:$T56,TRANSPOSE('Entry capacity'!D$12:D$30))/(SUM('Entry capacity'!$D$12:$D$30)-IFERROR(VLOOKUP($A321,'Entry capacity'!$A$12:$I$30,4,FALSE),0))</f>
        <v>628.33534536867353</v>
      </c>
      <c r="E321" s="52">
        <f t="array" ref="E321">SUMPRODUCT('Distance Matrix_ex'!$B56:$T56,TRANSPOSE('Entry capacity'!E$12:E$30))/(SUM('Entry capacity'!$E$12:$E$30)-IFERROR(VLOOKUP($A321,'Entry capacity'!$A$12:$I$30,5,FALSE),0))</f>
        <v>628.22403074074873</v>
      </c>
      <c r="F321" s="52">
        <f t="array" ref="F321">SUMPRODUCT('Distance Matrix_ex'!$B56:$T56,TRANSPOSE('Entry capacity'!F$12:F$30))/(SUM('Entry capacity'!$F$12:$F$30)-IFERROR(VLOOKUP($A321,'Entry capacity'!$A$12:$I$30,6,FALSE),0))</f>
        <v>629.37658306893786</v>
      </c>
      <c r="G321" s="52">
        <f t="array" ref="G321">SUMPRODUCT('Distance Matrix_ex'!$B56:$T56,TRANSPOSE('Entry capacity'!G$12:G$30))/(SUM('Entry capacity'!$G$12:$G$30)-IFERROR(VLOOKUP($A321,'Entry capacity'!$A$12:$I$30,7,FALSE),0))</f>
        <v>630.39525843683623</v>
      </c>
      <c r="H321" s="52">
        <f t="array" ref="H321">SUMPRODUCT('Distance Matrix_ex'!$B56:$T56,TRANSPOSE('Entry capacity'!H$12:H$30))/(SUM('Entry capacity'!$H$12:$H$30)-IFERROR(VLOOKUP($A321,'Entry capacity'!$A$12:$I$30,8,FALSE),0))</f>
        <v>632.59513652982423</v>
      </c>
      <c r="I321" s="57">
        <f t="array" ref="I321">SUMPRODUCT('Distance Matrix_ex'!$B56:$T56,TRANSPOSE('Entry capacity'!I$12:I$30))/(SUM('Entry capacity'!$I$12:$I$30)-IFERROR(VLOOKUP($A321,'Entry capacity'!$A$12:$I$30,9,FALSE),0))</f>
        <v>637.43155286786907</v>
      </c>
    </row>
    <row r="322" spans="1:9" s="5" customFormat="1" ht="15" customHeight="1" x14ac:dyDescent="0.25">
      <c r="A322" s="46" t="str">
        <f t="shared" si="4"/>
        <v>23_Mediana Zaragoza</v>
      </c>
      <c r="B322" s="4" t="str">
        <f t="shared" si="1"/>
        <v>Salida Nacional / National exit</v>
      </c>
      <c r="C322" s="52">
        <f t="array" ref="C322">SUMPRODUCT('Distance Matrix_ex'!$B57:$T57,TRANSPOSE('Entry capacity'!C$12:C$30))/(SUM('Entry capacity'!$C$12:$C$30)-IFERROR(VLOOKUP($A322,'Entry capacity'!$A$12:$I$30,3,FALSE),0))</f>
        <v>626.87663884935773</v>
      </c>
      <c r="D322" s="52">
        <f t="array" ref="D322">SUMPRODUCT('Distance Matrix_ex'!$B57:$T57,TRANSPOSE('Entry capacity'!D$12:D$30))/(SUM('Entry capacity'!$D$12:$D$30)-IFERROR(VLOOKUP($A322,'Entry capacity'!$A$12:$I$30,4,FALSE),0))</f>
        <v>626.9693519972792</v>
      </c>
      <c r="E322" s="52">
        <f t="array" ref="E322">SUMPRODUCT('Distance Matrix_ex'!$B57:$T57,TRANSPOSE('Entry capacity'!E$12:E$30))/(SUM('Entry capacity'!$E$12:$E$30)-IFERROR(VLOOKUP($A322,'Entry capacity'!$A$12:$I$30,5,FALSE),0))</f>
        <v>627.41619366697319</v>
      </c>
      <c r="F322" s="52">
        <f t="array" ref="F322">SUMPRODUCT('Distance Matrix_ex'!$B57:$T57,TRANSPOSE('Entry capacity'!F$12:F$30))/(SUM('Entry capacity'!$F$12:$F$30)-IFERROR(VLOOKUP($A322,'Entry capacity'!$A$12:$I$30,6,FALSE),0))</f>
        <v>629.12677357359303</v>
      </c>
      <c r="G322" s="52">
        <f t="array" ref="G322">SUMPRODUCT('Distance Matrix_ex'!$B57:$T57,TRANSPOSE('Entry capacity'!G$12:G$30))/(SUM('Entry capacity'!$G$12:$G$30)-IFERROR(VLOOKUP($A322,'Entry capacity'!$A$12:$I$30,7,FALSE),0))</f>
        <v>630.21211394865418</v>
      </c>
      <c r="H322" s="52">
        <f t="array" ref="H322">SUMPRODUCT('Distance Matrix_ex'!$B57:$T57,TRANSPOSE('Entry capacity'!H$12:H$30))/(SUM('Entry capacity'!$H$12:$H$30)-IFERROR(VLOOKUP($A322,'Entry capacity'!$A$12:$I$30,8,FALSE),0))</f>
        <v>632.26384410727849</v>
      </c>
      <c r="I322" s="57">
        <f t="array" ref="I322">SUMPRODUCT('Distance Matrix_ex'!$B57:$T57,TRANSPOSE('Entry capacity'!I$12:I$30))/(SUM('Entry capacity'!$I$12:$I$30)-IFERROR(VLOOKUP($A322,'Entry capacity'!$A$12:$I$30,9,FALSE),0))</f>
        <v>636.80213513933336</v>
      </c>
    </row>
    <row r="323" spans="1:9" s="5" customFormat="1" ht="15" customHeight="1" x14ac:dyDescent="0.25">
      <c r="A323" s="46" t="str">
        <f t="shared" si="4"/>
        <v>23A_La Cartuja</v>
      </c>
      <c r="B323" s="4" t="str">
        <f t="shared" si="1"/>
        <v>Salida Nacional / National exit</v>
      </c>
      <c r="C323" s="52">
        <f t="array" ref="C323">SUMPRODUCT('Distance Matrix_ex'!$B58:$T58,TRANSPOSE('Entry capacity'!C$12:C$30))/(SUM('Entry capacity'!$C$12:$C$30)-IFERROR(VLOOKUP($A323,'Entry capacity'!$A$12:$I$30,3,FALSE),0))</f>
        <v>624.58690523089092</v>
      </c>
      <c r="D323" s="52">
        <f t="array" ref="D323">SUMPRODUCT('Distance Matrix_ex'!$B58:$T58,TRANSPOSE('Entry capacity'!D$12:D$30))/(SUM('Entry capacity'!$D$12:$D$30)-IFERROR(VLOOKUP($A323,'Entry capacity'!$A$12:$I$30,4,FALSE),0))</f>
        <v>625.27805402942818</v>
      </c>
      <c r="E323" s="52">
        <f t="array" ref="E323">SUMPRODUCT('Distance Matrix_ex'!$B58:$T58,TRANSPOSE('Entry capacity'!E$12:E$30))/(SUM('Entry capacity'!$E$12:$E$30)-IFERROR(VLOOKUP($A323,'Entry capacity'!$A$12:$I$30,5,FALSE),0))</f>
        <v>626.41597417115202</v>
      </c>
      <c r="F323" s="52">
        <f t="array" ref="F323">SUMPRODUCT('Distance Matrix_ex'!$B58:$T58,TRANSPOSE('Entry capacity'!F$12:F$30))/(SUM('Entry capacity'!$F$12:$F$30)-IFERROR(VLOOKUP($A323,'Entry capacity'!$A$12:$I$30,6,FALSE),0))</f>
        <v>628.81747317677184</v>
      </c>
      <c r="G323" s="52">
        <f t="array" ref="G323">SUMPRODUCT('Distance Matrix_ex'!$B58:$T58,TRANSPOSE('Entry capacity'!G$12:G$30))/(SUM('Entry capacity'!$G$12:$G$30)-IFERROR(VLOOKUP($A323,'Entry capacity'!$A$12:$I$30,7,FALSE),0))</f>
        <v>629.98535450225233</v>
      </c>
      <c r="H323" s="52">
        <f t="array" ref="H323">SUMPRODUCT('Distance Matrix_ex'!$B58:$T58,TRANSPOSE('Entry capacity'!H$12:H$30))/(SUM('Entry capacity'!$H$12:$H$30)-IFERROR(VLOOKUP($A323,'Entry capacity'!$A$12:$I$30,8,FALSE),0))</f>
        <v>631.85365602529407</v>
      </c>
      <c r="I323" s="57">
        <f t="array" ref="I323">SUMPRODUCT('Distance Matrix_ex'!$B58:$T58,TRANSPOSE('Entry capacity'!I$12:I$30))/(SUM('Entry capacity'!$I$12:$I$30)-IFERROR(VLOOKUP($A323,'Entry capacity'!$A$12:$I$30,9,FALSE),0))</f>
        <v>636.02282467744192</v>
      </c>
    </row>
    <row r="324" spans="1:9" s="5" customFormat="1" ht="15" customHeight="1" x14ac:dyDescent="0.25">
      <c r="A324" s="46" t="str">
        <f t="shared" si="4"/>
        <v>24_Santa Fe</v>
      </c>
      <c r="B324" s="4" t="str">
        <f t="shared" si="1"/>
        <v>Salida Nacional / National exit</v>
      </c>
      <c r="C324" s="52">
        <f t="array" ref="C324">SUMPRODUCT('Distance Matrix_ex'!$B59:$T59,TRANSPOSE('Entry capacity'!C$12:C$30))/(SUM('Entry capacity'!$C$12:$C$30)-IFERROR(VLOOKUP($A324,'Entry capacity'!$A$12:$I$30,3,FALSE),0))</f>
        <v>623.19198265650925</v>
      </c>
      <c r="D324" s="52">
        <f t="array" ref="D324">SUMPRODUCT('Distance Matrix_ex'!$B59:$T59,TRANSPOSE('Entry capacity'!D$12:D$30))/(SUM('Entry capacity'!$D$12:$D$30)-IFERROR(VLOOKUP($A324,'Entry capacity'!$A$12:$I$30,4,FALSE),0))</f>
        <v>624.24770285829914</v>
      </c>
      <c r="E324" s="52">
        <f t="array" ref="E324">SUMPRODUCT('Distance Matrix_ex'!$B59:$T59,TRANSPOSE('Entry capacity'!E$12:E$30))/(SUM('Entry capacity'!$E$12:$E$30)-IFERROR(VLOOKUP($A324,'Entry capacity'!$A$12:$I$30,5,FALSE),0))</f>
        <v>625.80663309199531</v>
      </c>
      <c r="F324" s="52">
        <f t="array" ref="F324">SUMPRODUCT('Distance Matrix_ex'!$B59:$T59,TRANSPOSE('Entry capacity'!F$12:F$30))/(SUM('Entry capacity'!$F$12:$F$30)-IFERROR(VLOOKUP($A324,'Entry capacity'!$A$12:$I$30,6,FALSE),0))</f>
        <v>628.6290450983654</v>
      </c>
      <c r="G324" s="52">
        <f t="array" ref="G324">SUMPRODUCT('Distance Matrix_ex'!$B59:$T59,TRANSPOSE('Entry capacity'!G$12:G$30))/(SUM('Entry capacity'!$G$12:$G$30)-IFERROR(VLOOKUP($A324,'Entry capacity'!$A$12:$I$30,7,FALSE),0))</f>
        <v>629.84721097839963</v>
      </c>
      <c r="H324" s="52">
        <f t="array" ref="H324">SUMPRODUCT('Distance Matrix_ex'!$B59:$T59,TRANSPOSE('Entry capacity'!H$12:H$30))/(SUM('Entry capacity'!$H$12:$H$30)-IFERROR(VLOOKUP($A324,'Entry capacity'!$A$12:$I$30,8,FALSE),0))</f>
        <v>631.60376642648282</v>
      </c>
      <c r="I324" s="57">
        <f t="array" ref="I324">SUMPRODUCT('Distance Matrix_ex'!$B59:$T59,TRANSPOSE('Entry capacity'!I$12:I$30))/(SUM('Entry capacity'!$I$12:$I$30)-IFERROR(VLOOKUP($A324,'Entry capacity'!$A$12:$I$30,9,FALSE),0))</f>
        <v>635.54806300779751</v>
      </c>
    </row>
    <row r="325" spans="1:9" s="5" customFormat="1" ht="15" customHeight="1" x14ac:dyDescent="0.25">
      <c r="A325" s="46" t="str">
        <f t="shared" si="4"/>
        <v>24A_Zaragoza I+D</v>
      </c>
      <c r="B325" s="4" t="str">
        <f t="shared" si="1"/>
        <v>Salida Nacional / National exit</v>
      </c>
      <c r="C325" s="52">
        <f t="array" ref="C325">SUMPRODUCT('Distance Matrix_ex'!$B60:$T60,TRANSPOSE('Entry capacity'!C$12:C$30))/(SUM('Entry capacity'!$C$12:$C$30)-IFERROR(VLOOKUP($A325,'Entry capacity'!$A$12:$I$30,3,FALSE),0))</f>
        <v>622.21197146484838</v>
      </c>
      <c r="D325" s="52">
        <f t="array" ref="D325">SUMPRODUCT('Distance Matrix_ex'!$B60:$T60,TRANSPOSE('Entry capacity'!D$12:D$30))/(SUM('Entry capacity'!$D$12:$D$30)-IFERROR(VLOOKUP($A325,'Entry capacity'!$A$12:$I$30,4,FALSE),0))</f>
        <v>623.58039315177928</v>
      </c>
      <c r="E325" s="52">
        <f t="array" ref="E325">SUMPRODUCT('Distance Matrix_ex'!$B60:$T60,TRANSPOSE('Entry capacity'!E$12:E$30))/(SUM('Entry capacity'!$E$12:$E$30)-IFERROR(VLOOKUP($A325,'Entry capacity'!$A$12:$I$30,5,FALSE),0))</f>
        <v>625.52510590742349</v>
      </c>
      <c r="F325" s="52">
        <f t="array" ref="F325">SUMPRODUCT('Distance Matrix_ex'!$B60:$T60,TRANSPOSE('Entry capacity'!F$12:F$30))/(SUM('Entry capacity'!$F$12:$F$30)-IFERROR(VLOOKUP($A325,'Entry capacity'!$A$12:$I$30,6,FALSE),0))</f>
        <v>628.71801807750694</v>
      </c>
      <c r="G325" s="52">
        <f t="array" ref="G325">SUMPRODUCT('Distance Matrix_ex'!$B60:$T60,TRANSPOSE('Entry capacity'!G$12:G$30))/(SUM('Entry capacity'!$G$12:$G$30)-IFERROR(VLOOKUP($A325,'Entry capacity'!$A$12:$I$30,7,FALSE),0))</f>
        <v>629.9928251833478</v>
      </c>
      <c r="H325" s="52">
        <f t="array" ref="H325">SUMPRODUCT('Distance Matrix_ex'!$B60:$T60,TRANSPOSE('Entry capacity'!H$12:H$30))/(SUM('Entry capacity'!$H$12:$H$30)-IFERROR(VLOOKUP($A325,'Entry capacity'!$A$12:$I$30,8,FALSE),0))</f>
        <v>631.66781395602129</v>
      </c>
      <c r="I325" s="57">
        <f t="array" ref="I325">SUMPRODUCT('Distance Matrix_ex'!$B60:$T60,TRANSPOSE('Entry capacity'!I$12:I$30))/(SUM('Entry capacity'!$I$12:$I$30)-IFERROR(VLOOKUP($A325,'Entry capacity'!$A$12:$I$30,9,FALSE),0))</f>
        <v>635.44317823050653</v>
      </c>
    </row>
    <row r="326" spans="1:9" s="5" customFormat="1" ht="15" customHeight="1" x14ac:dyDescent="0.25">
      <c r="A326" s="46" t="str">
        <f t="shared" ref="A326:B341" si="5">A61</f>
        <v>25A_Barboles</v>
      </c>
      <c r="B326" s="4" t="str">
        <f t="shared" si="1"/>
        <v>Salida Nacional / National exit</v>
      </c>
      <c r="C326" s="52">
        <f t="array" ref="C326">SUMPRODUCT('Distance Matrix_ex'!$B61:$T61,TRANSPOSE('Entry capacity'!C$12:C$30))/(SUM('Entry capacity'!$C$12:$C$30)-IFERROR(VLOOKUP($A326,'Entry capacity'!$A$12:$I$30,3,FALSE),0))</f>
        <v>620.27456002234226</v>
      </c>
      <c r="D326" s="52">
        <f t="array" ref="D326">SUMPRODUCT('Distance Matrix_ex'!$B61:$T61,TRANSPOSE('Entry capacity'!D$12:D$30))/(SUM('Entry capacity'!$D$12:$D$30)-IFERROR(VLOOKUP($A326,'Entry capacity'!$A$12:$I$30,4,FALSE),0))</f>
        <v>622.26116999176998</v>
      </c>
      <c r="E326" s="52">
        <f t="array" ref="E326">SUMPRODUCT('Distance Matrix_ex'!$B61:$T61,TRANSPOSE('Entry capacity'!E$12:E$30))/(SUM('Entry capacity'!$E$12:$E$30)-IFERROR(VLOOKUP($A326,'Entry capacity'!$A$12:$I$30,5,FALSE),0))</f>
        <v>624.96854696870173</v>
      </c>
      <c r="F326" s="52">
        <f t="array" ref="F326">SUMPRODUCT('Distance Matrix_ex'!$B61:$T61,TRANSPOSE('Entry capacity'!F$12:F$30))/(SUM('Entry capacity'!$F$12:$F$30)-IFERROR(VLOOKUP($A326,'Entry capacity'!$A$12:$I$30,6,FALSE),0))</f>
        <v>628.89391124008455</v>
      </c>
      <c r="G326" s="52">
        <f t="array" ref="G326">SUMPRODUCT('Distance Matrix_ex'!$B61:$T61,TRANSPOSE('Entry capacity'!G$12:G$30))/(SUM('Entry capacity'!$G$12:$G$30)-IFERROR(VLOOKUP($A326,'Entry capacity'!$A$12:$I$30,7,FALSE),0))</f>
        <v>630.28069396409091</v>
      </c>
      <c r="H326" s="52">
        <f t="array" ref="H326">SUMPRODUCT('Distance Matrix_ex'!$B61:$T61,TRANSPOSE('Entry capacity'!H$12:H$30))/(SUM('Entry capacity'!$H$12:$H$30)-IFERROR(VLOOKUP($A326,'Entry capacity'!$A$12:$I$30,8,FALSE),0))</f>
        <v>631.79443130248455</v>
      </c>
      <c r="I326" s="57">
        <f t="array" ref="I326">SUMPRODUCT('Distance Matrix_ex'!$B61:$T61,TRANSPOSE('Entry capacity'!I$12:I$30))/(SUM('Entry capacity'!$I$12:$I$30)-IFERROR(VLOOKUP($A326,'Entry capacity'!$A$12:$I$30,9,FALSE),0))</f>
        <v>635.23582859062719</v>
      </c>
    </row>
    <row r="327" spans="1:9" s="5" customFormat="1" ht="15" customHeight="1" x14ac:dyDescent="0.25">
      <c r="A327" s="46" t="str">
        <f t="shared" si="5"/>
        <v>25X_General Motors</v>
      </c>
      <c r="B327" s="4" t="str">
        <f t="shared" si="1"/>
        <v>Salida Nacional / National exit</v>
      </c>
      <c r="C327" s="52">
        <f t="array" ref="C327">SUMPRODUCT('Distance Matrix_ex'!$B62:$T62,TRANSPOSE('Entry capacity'!C$12:C$30))/(SUM('Entry capacity'!$C$12:$C$30)-IFERROR(VLOOKUP($A327,'Entry capacity'!$A$12:$I$30,3,FALSE),0))</f>
        <v>620.03309018316122</v>
      </c>
      <c r="D327" s="52">
        <f t="array" ref="D327">SUMPRODUCT('Distance Matrix_ex'!$B62:$T62,TRANSPOSE('Entry capacity'!D$12:D$30))/(SUM('Entry capacity'!$D$12:$D$30)-IFERROR(VLOOKUP($A327,'Entry capacity'!$A$12:$I$30,4,FALSE),0))</f>
        <v>622.09674822915315</v>
      </c>
      <c r="E327" s="52">
        <f t="array" ref="E327">SUMPRODUCT('Distance Matrix_ex'!$B62:$T62,TRANSPOSE('Entry capacity'!E$12:E$30))/(SUM('Entry capacity'!$E$12:$E$30)-IFERROR(VLOOKUP($A327,'Entry capacity'!$A$12:$I$30,5,FALSE),0))</f>
        <v>624.89918008334166</v>
      </c>
      <c r="F327" s="52">
        <f t="array" ref="F327">SUMPRODUCT('Distance Matrix_ex'!$B62:$T62,TRANSPOSE('Entry capacity'!F$12:F$30))/(SUM('Entry capacity'!$F$12:$F$30)-IFERROR(VLOOKUP($A327,'Entry capacity'!$A$12:$I$30,6,FALSE),0))</f>
        <v>628.91583373561036</v>
      </c>
      <c r="G327" s="52">
        <f t="array" ref="G327">SUMPRODUCT('Distance Matrix_ex'!$B62:$T62,TRANSPOSE('Entry capacity'!G$12:G$30))/(SUM('Entry capacity'!$G$12:$G$30)-IFERROR(VLOOKUP($A327,'Entry capacity'!$A$12:$I$30,7,FALSE),0))</f>
        <v>630.31657257338668</v>
      </c>
      <c r="H327" s="52">
        <f t="array" ref="H327">SUMPRODUCT('Distance Matrix_ex'!$B62:$T62,TRANSPOSE('Entry capacity'!H$12:H$30))/(SUM('Entry capacity'!$H$12:$H$30)-IFERROR(VLOOKUP($A327,'Entry capacity'!$A$12:$I$30,8,FALSE),0))</f>
        <v>631.81021229232317</v>
      </c>
      <c r="I327" s="57">
        <f t="array" ref="I327">SUMPRODUCT('Distance Matrix_ex'!$B62:$T62,TRANSPOSE('Entry capacity'!I$12:I$30))/(SUM('Entry capacity'!$I$12:$I$30)-IFERROR(VLOOKUP($A327,'Entry capacity'!$A$12:$I$30,9,FALSE),0))</f>
        <v>635.20998550789454</v>
      </c>
    </row>
    <row r="328" spans="1:9" s="5" customFormat="1" ht="15" customHeight="1" x14ac:dyDescent="0.25">
      <c r="A328" s="46" t="str">
        <f t="shared" si="5"/>
        <v>26A_Magallon</v>
      </c>
      <c r="B328" s="4" t="str">
        <f t="shared" si="1"/>
        <v>Salida Nacional / National exit</v>
      </c>
      <c r="C328" s="52">
        <f t="array" ref="C328">SUMPRODUCT('Distance Matrix_ex'!$B63:$T63,TRANSPOSE('Entry capacity'!C$12:C$30))/(SUM('Entry capacity'!$C$12:$C$30)-IFERROR(VLOOKUP($A328,'Entry capacity'!$A$12:$I$30,3,FALSE),0))</f>
        <v>617.60008186461619</v>
      </c>
      <c r="D328" s="52">
        <f t="array" ref="D328">SUMPRODUCT('Distance Matrix_ex'!$B63:$T63,TRANSPOSE('Entry capacity'!D$12:D$30))/(SUM('Entry capacity'!$D$12:$D$30)-IFERROR(VLOOKUP($A328,'Entry capacity'!$A$12:$I$30,4,FALSE),0))</f>
        <v>620.44006299859245</v>
      </c>
      <c r="E328" s="52">
        <f t="array" ref="E328">SUMPRODUCT('Distance Matrix_ex'!$B63:$T63,TRANSPOSE('Entry capacity'!E$12:E$30))/(SUM('Entry capacity'!$E$12:$E$30)-IFERROR(VLOOKUP($A328,'Entry capacity'!$A$12:$I$30,5,FALSE),0))</f>
        <v>624.20025134886521</v>
      </c>
      <c r="F328" s="52">
        <f t="array" ref="F328">SUMPRODUCT('Distance Matrix_ex'!$B63:$T63,TRANSPOSE('Entry capacity'!F$12:F$30))/(SUM('Entry capacity'!$F$12:$F$30)-IFERROR(VLOOKUP($A328,'Entry capacity'!$A$12:$I$30,6,FALSE),0))</f>
        <v>629.13672100732617</v>
      </c>
      <c r="G328" s="52">
        <f t="array" ref="G328">SUMPRODUCT('Distance Matrix_ex'!$B63:$T63,TRANSPOSE('Entry capacity'!G$12:G$30))/(SUM('Entry capacity'!$G$12:$G$30)-IFERROR(VLOOKUP($A328,'Entry capacity'!$A$12:$I$30,7,FALSE),0))</f>
        <v>630.67807923264934</v>
      </c>
      <c r="H328" s="52">
        <f t="array" ref="H328">SUMPRODUCT('Distance Matrix_ex'!$B63:$T63,TRANSPOSE('Entry capacity'!H$12:H$30))/(SUM('Entry capacity'!$H$12:$H$30)-IFERROR(VLOOKUP($A328,'Entry capacity'!$A$12:$I$30,8,FALSE),0))</f>
        <v>631.96921881538674</v>
      </c>
      <c r="I328" s="57">
        <f t="array" ref="I328">SUMPRODUCT('Distance Matrix_ex'!$B63:$T63,TRANSPOSE('Entry capacity'!I$12:I$30))/(SUM('Entry capacity'!$I$12:$I$30)-IFERROR(VLOOKUP($A328,'Entry capacity'!$A$12:$I$30,9,FALSE),0))</f>
        <v>634.949595077857</v>
      </c>
    </row>
    <row r="329" spans="1:9" s="5" customFormat="1" ht="15" customHeight="1" x14ac:dyDescent="0.25">
      <c r="A329" s="46" t="str">
        <f t="shared" si="5"/>
        <v>27X_Ribaforada</v>
      </c>
      <c r="B329" s="4" t="str">
        <f t="shared" si="1"/>
        <v>Salida Nacional / National exit</v>
      </c>
      <c r="C329" s="52">
        <f t="array" ref="C329">SUMPRODUCT('Distance Matrix_ex'!$B64:$T64,TRANSPOSE('Entry capacity'!C$12:C$30))/(SUM('Entry capacity'!$C$12:$C$30)-IFERROR(VLOOKUP($A329,'Entry capacity'!$A$12:$I$30,3,FALSE),0))</f>
        <v>615.06212940222383</v>
      </c>
      <c r="D329" s="52">
        <f t="array" ref="D329">SUMPRODUCT('Distance Matrix_ex'!$B64:$T64,TRANSPOSE('Entry capacity'!D$12:D$30))/(SUM('Entry capacity'!$D$12:$D$30)-IFERROR(VLOOKUP($A329,'Entry capacity'!$A$12:$I$30,4,FALSE),0))</f>
        <v>618.71191914957126</v>
      </c>
      <c r="E329" s="52">
        <f t="array" ref="E329">SUMPRODUCT('Distance Matrix_ex'!$B64:$T64,TRANSPOSE('Entry capacity'!E$12:E$30))/(SUM('Entry capacity'!$E$12:$E$30)-IFERROR(VLOOKUP($A329,'Entry capacity'!$A$12:$I$30,5,FALSE),0))</f>
        <v>623.47117537769805</v>
      </c>
      <c r="F329" s="52">
        <f t="array" ref="F329">SUMPRODUCT('Distance Matrix_ex'!$B64:$T64,TRANSPOSE('Entry capacity'!F$12:F$30))/(SUM('Entry capacity'!$F$12:$F$30)-IFERROR(VLOOKUP($A329,'Entry capacity'!$A$12:$I$30,6,FALSE),0))</f>
        <v>629.36713591831915</v>
      </c>
      <c r="G329" s="52">
        <f t="array" ref="G329">SUMPRODUCT('Distance Matrix_ex'!$B64:$T64,TRANSPOSE('Entry capacity'!G$12:G$30))/(SUM('Entry capacity'!$G$12:$G$30)-IFERROR(VLOOKUP($A329,'Entry capacity'!$A$12:$I$30,7,FALSE),0))</f>
        <v>631.05517893635897</v>
      </c>
      <c r="H329" s="52">
        <f t="array" ref="H329">SUMPRODUCT('Distance Matrix_ex'!$B64:$T64,TRANSPOSE('Entry capacity'!H$12:H$30))/(SUM('Entry capacity'!$H$12:$H$30)-IFERROR(VLOOKUP($A329,'Entry capacity'!$A$12:$I$30,8,FALSE),0))</f>
        <v>632.13508384497561</v>
      </c>
      <c r="I329" s="57">
        <f t="array" ref="I329">SUMPRODUCT('Distance Matrix_ex'!$B64:$T64,TRANSPOSE('Entry capacity'!I$12:I$30))/(SUM('Entry capacity'!$I$12:$I$30)-IFERROR(VLOOKUP($A329,'Entry capacity'!$A$12:$I$30,9,FALSE),0))</f>
        <v>634.6779730993951</v>
      </c>
    </row>
    <row r="330" spans="1:9" s="5" customFormat="1" ht="15" customHeight="1" x14ac:dyDescent="0.25">
      <c r="A330" s="46" t="str">
        <f t="shared" si="5"/>
        <v>28_Tudela</v>
      </c>
      <c r="B330" s="4" t="str">
        <f t="shared" si="1"/>
        <v>Salida Nacional / National exit</v>
      </c>
      <c r="C330" s="52">
        <f t="array" ref="C330">SUMPRODUCT('Distance Matrix_ex'!$B65:$T65,TRANSPOSE('Entry capacity'!C$12:C$30))/(SUM('Entry capacity'!$C$12:$C$30)-IFERROR(VLOOKUP($A330,'Entry capacity'!$A$12:$I$30,3,FALSE),0))</f>
        <v>613.99486957866895</v>
      </c>
      <c r="D330" s="52">
        <f t="array" ref="D330">SUMPRODUCT('Distance Matrix_ex'!$B65:$T65,TRANSPOSE('Entry capacity'!D$12:D$30))/(SUM('Entry capacity'!$D$12:$D$30)-IFERROR(VLOOKUP($A330,'Entry capacity'!$A$12:$I$30,4,FALSE),0))</f>
        <v>617.98520006136368</v>
      </c>
      <c r="E330" s="52">
        <f t="array" ref="E330">SUMPRODUCT('Distance Matrix_ex'!$B65:$T65,TRANSPOSE('Entry capacity'!E$12:E$30))/(SUM('Entry capacity'!$E$12:$E$30)-IFERROR(VLOOKUP($A330,'Entry capacity'!$A$12:$I$30,5,FALSE),0))</f>
        <v>623.16458433477021</v>
      </c>
      <c r="F330" s="52">
        <f t="array" ref="F330">SUMPRODUCT('Distance Matrix_ex'!$B65:$T65,TRANSPOSE('Entry capacity'!F$12:F$30))/(SUM('Entry capacity'!$F$12:$F$30)-IFERROR(VLOOKUP($A330,'Entry capacity'!$A$12:$I$30,6,FALSE),0))</f>
        <v>629.46403000159876</v>
      </c>
      <c r="G330" s="52">
        <f t="array" ref="G330">SUMPRODUCT('Distance Matrix_ex'!$B65:$T65,TRANSPOSE('Entry capacity'!G$12:G$30))/(SUM('Entry capacity'!$G$12:$G$30)-IFERROR(VLOOKUP($A330,'Entry capacity'!$A$12:$I$30,7,FALSE),0))</f>
        <v>631.21375691179696</v>
      </c>
      <c r="H330" s="52">
        <f t="array" ref="H330">SUMPRODUCT('Distance Matrix_ex'!$B65:$T65,TRANSPOSE('Entry capacity'!H$12:H$30))/(SUM('Entry capacity'!$H$12:$H$30)-IFERROR(VLOOKUP($A330,'Entry capacity'!$A$12:$I$30,8,FALSE),0))</f>
        <v>632.20483341075203</v>
      </c>
      <c r="I330" s="57">
        <f t="array" ref="I330">SUMPRODUCT('Distance Matrix_ex'!$B65:$T65,TRANSPOSE('Entry capacity'!I$12:I$30))/(SUM('Entry capacity'!$I$12:$I$30)-IFERROR(VLOOKUP($A330,'Entry capacity'!$A$12:$I$30,9,FALSE),0))</f>
        <v>634.56375061922563</v>
      </c>
    </row>
    <row r="331" spans="1:9" s="5" customFormat="1" ht="15" customHeight="1" x14ac:dyDescent="0.25">
      <c r="A331" s="46" t="str">
        <f t="shared" si="5"/>
        <v>28A_Tudela Norte</v>
      </c>
      <c r="B331" s="4" t="str">
        <f t="shared" si="1"/>
        <v>Salida Nacional / National exit</v>
      </c>
      <c r="C331" s="52">
        <f t="array" ref="C331">SUMPRODUCT('Distance Matrix_ex'!$B66:$T66,TRANSPOSE('Entry capacity'!C$12:C$30))/(SUM('Entry capacity'!$C$12:$C$30)-IFERROR(VLOOKUP($A331,'Entry capacity'!$A$12:$I$30,3,FALSE),0))</f>
        <v>609.38303121140871</v>
      </c>
      <c r="D331" s="52">
        <f t="array" ref="D331">SUMPRODUCT('Distance Matrix_ex'!$B66:$T66,TRANSPOSE('Entry capacity'!D$12:D$30))/(SUM('Entry capacity'!$D$12:$D$30)-IFERROR(VLOOKUP($A331,'Entry capacity'!$A$12:$I$30,4,FALSE),0))</f>
        <v>613.86126482012537</v>
      </c>
      <c r="E331" s="52">
        <f t="array" ref="E331">SUMPRODUCT('Distance Matrix_ex'!$B66:$T66,TRANSPOSE('Entry capacity'!E$12:E$30))/(SUM('Entry capacity'!$E$12:$E$30)-IFERROR(VLOOKUP($A331,'Entry capacity'!$A$12:$I$30,5,FALSE),0))</f>
        <v>619.59186713995973</v>
      </c>
      <c r="F331" s="52">
        <f t="array" ref="F331">SUMPRODUCT('Distance Matrix_ex'!$B66:$T66,TRANSPOSE('Entry capacity'!F$12:F$30))/(SUM('Entry capacity'!$F$12:$F$30)-IFERROR(VLOOKUP($A331,'Entry capacity'!$A$12:$I$30,6,FALSE),0))</f>
        <v>626.38286006206351</v>
      </c>
      <c r="G331" s="52">
        <f t="array" ref="G331">SUMPRODUCT('Distance Matrix_ex'!$B66:$T66,TRANSPOSE('Entry capacity'!G$12:G$30))/(SUM('Entry capacity'!$G$12:$G$30)-IFERROR(VLOOKUP($A331,'Entry capacity'!$A$12:$I$30,7,FALSE),0))</f>
        <v>628.15283224989366</v>
      </c>
      <c r="H331" s="52">
        <f t="array" ref="H331">SUMPRODUCT('Distance Matrix_ex'!$B66:$T66,TRANSPOSE('Entry capacity'!H$12:H$30))/(SUM('Entry capacity'!$H$12:$H$30)-IFERROR(VLOOKUP($A331,'Entry capacity'!$A$12:$I$30,8,FALSE),0))</f>
        <v>628.90153704577983</v>
      </c>
      <c r="I331" s="57">
        <f t="array" ref="I331">SUMPRODUCT('Distance Matrix_ex'!$B66:$T66,TRANSPOSE('Entry capacity'!I$12:I$30))/(SUM('Entry capacity'!$I$12:$I$30)-IFERROR(VLOOKUP($A331,'Entry capacity'!$A$12:$I$30,9,FALSE),0))</f>
        <v>630.75344253197989</v>
      </c>
    </row>
    <row r="332" spans="1:9" s="5" customFormat="1" ht="15" customHeight="1" x14ac:dyDescent="0.25">
      <c r="A332" s="46" t="str">
        <f t="shared" si="5"/>
        <v>29_Alfaro</v>
      </c>
      <c r="B332" s="4" t="str">
        <f t="shared" si="1"/>
        <v>Salida Nacional / National exit</v>
      </c>
      <c r="C332" s="52">
        <f t="array" ref="C332">SUMPRODUCT('Distance Matrix_ex'!$B67:$T67,TRANSPOSE('Entry capacity'!C$12:C$30))/(SUM('Entry capacity'!$C$12:$C$30)-IFERROR(VLOOKUP($A332,'Entry capacity'!$A$12:$I$30,3,FALSE),0))</f>
        <v>605.76633494384839</v>
      </c>
      <c r="D332" s="52">
        <f t="array" ref="D332">SUMPRODUCT('Distance Matrix_ex'!$B67:$T67,TRANSPOSE('Entry capacity'!D$12:D$30))/(SUM('Entry capacity'!$D$12:$D$30)-IFERROR(VLOOKUP($A332,'Entry capacity'!$A$12:$I$30,4,FALSE),0))</f>
        <v>610.59807654746226</v>
      </c>
      <c r="E332" s="52">
        <f t="array" ref="E332">SUMPRODUCT('Distance Matrix_ex'!$B67:$T67,TRANSPOSE('Entry capacity'!E$12:E$30))/(SUM('Entry capacity'!$E$12:$E$30)-IFERROR(VLOOKUP($A332,'Entry capacity'!$A$12:$I$30,5,FALSE),0))</f>
        <v>616.7235340989854</v>
      </c>
      <c r="F332" s="52">
        <f t="array" ref="F332">SUMPRODUCT('Distance Matrix_ex'!$B67:$T67,TRANSPOSE('Entry capacity'!F$12:F$30))/(SUM('Entry capacity'!$F$12:$F$30)-IFERROR(VLOOKUP($A332,'Entry capacity'!$A$12:$I$30,6,FALSE),0))</f>
        <v>623.86294971302618</v>
      </c>
      <c r="G332" s="52">
        <f t="array" ref="G332">SUMPRODUCT('Distance Matrix_ex'!$B67:$T67,TRANSPOSE('Entry capacity'!G$12:G$30))/(SUM('Entry capacity'!$G$12:$G$30)-IFERROR(VLOOKUP($A332,'Entry capacity'!$A$12:$I$30,7,FALSE),0))</f>
        <v>625.64150816603717</v>
      </c>
      <c r="H332" s="52">
        <f t="array" ref="H332">SUMPRODUCT('Distance Matrix_ex'!$B67:$T67,TRANSPOSE('Entry capacity'!H$12:H$30))/(SUM('Entry capacity'!$H$12:$H$30)-IFERROR(VLOOKUP($A332,'Entry capacity'!$A$12:$I$30,8,FALSE),0))</f>
        <v>626.20432776788573</v>
      </c>
      <c r="I332" s="57">
        <f t="array" ref="I332">SUMPRODUCT('Distance Matrix_ex'!$B67:$T67,TRANSPOSE('Entry capacity'!I$12:I$30))/(SUM('Entry capacity'!$I$12:$I$30)-IFERROR(VLOOKUP($A332,'Entry capacity'!$A$12:$I$30,9,FALSE),0))</f>
        <v>627.66714822568895</v>
      </c>
    </row>
    <row r="333" spans="1:9" s="5" customFormat="1" ht="15" customHeight="1" x14ac:dyDescent="0.25">
      <c r="A333" s="46" t="str">
        <f t="shared" si="5"/>
        <v>30_Rioja Baja</v>
      </c>
      <c r="B333" s="4" t="str">
        <f t="shared" si="1"/>
        <v>Salida Nacional / National exit</v>
      </c>
      <c r="C333" s="52">
        <f t="array" ref="C333">SUMPRODUCT('Distance Matrix_ex'!$B68:$T68,TRANSPOSE('Entry capacity'!C$12:C$30))/(SUM('Entry capacity'!$C$12:$C$30)-IFERROR(VLOOKUP($A333,'Entry capacity'!$A$12:$I$30,3,FALSE),0))</f>
        <v>599.29623489011533</v>
      </c>
      <c r="D333" s="52">
        <f t="array" ref="D333">SUMPRODUCT('Distance Matrix_ex'!$B68:$T68,TRANSPOSE('Entry capacity'!D$12:D$30))/(SUM('Entry capacity'!$D$12:$D$30)-IFERROR(VLOOKUP($A333,'Entry capacity'!$A$12:$I$30,4,FALSE),0))</f>
        <v>604.76038572236519</v>
      </c>
      <c r="E333" s="52">
        <f t="array" ref="E333">SUMPRODUCT('Distance Matrix_ex'!$B68:$T68,TRANSPOSE('Entry capacity'!E$12:E$30))/(SUM('Entry capacity'!$E$12:$E$30)-IFERROR(VLOOKUP($A333,'Entry capacity'!$A$12:$I$30,5,FALSE),0))</f>
        <v>611.59222077057859</v>
      </c>
      <c r="F333" s="52">
        <f t="array" ref="F333">SUMPRODUCT('Distance Matrix_ex'!$B68:$T68,TRANSPOSE('Entry capacity'!F$12:F$30))/(SUM('Entry capacity'!$F$12:$F$30)-IFERROR(VLOOKUP($A333,'Entry capacity'!$A$12:$I$30,6,FALSE),0))</f>
        <v>619.35494824468333</v>
      </c>
      <c r="G333" s="52">
        <f t="array" ref="G333">SUMPRODUCT('Distance Matrix_ex'!$B68:$T68,TRANSPOSE('Entry capacity'!G$12:G$30))/(SUM('Entry capacity'!$G$12:$G$30)-IFERROR(VLOOKUP($A333,'Entry capacity'!$A$12:$I$30,7,FALSE),0))</f>
        <v>621.14886712353609</v>
      </c>
      <c r="H333" s="52">
        <f t="array" ref="H333">SUMPRODUCT('Distance Matrix_ex'!$B68:$T68,TRANSPOSE('Entry capacity'!H$12:H$30))/(SUM('Entry capacity'!$H$12:$H$30)-IFERROR(VLOOKUP($A333,'Entry capacity'!$A$12:$I$30,8,FALSE),0))</f>
        <v>621.37914682848611</v>
      </c>
      <c r="I333" s="57">
        <f t="array" ref="I333">SUMPRODUCT('Distance Matrix_ex'!$B68:$T68,TRANSPOSE('Entry capacity'!I$12:I$30))/(SUM('Entry capacity'!$I$12:$I$30)-IFERROR(VLOOKUP($A333,'Entry capacity'!$A$12:$I$30,9,FALSE),0))</f>
        <v>622.14591241275218</v>
      </c>
    </row>
    <row r="334" spans="1:9" s="5" customFormat="1" ht="15" customHeight="1" x14ac:dyDescent="0.25">
      <c r="A334" s="46" t="str">
        <f t="shared" si="5"/>
        <v>32_Sequero</v>
      </c>
      <c r="B334" s="4" t="str">
        <f t="shared" si="1"/>
        <v>Salida Nacional / National exit</v>
      </c>
      <c r="C334" s="52">
        <f t="array" ref="C334">SUMPRODUCT('Distance Matrix_ex'!$B69:$T69,TRANSPOSE('Entry capacity'!C$12:C$30))/(SUM('Entry capacity'!$C$12:$C$30)-IFERROR(VLOOKUP($A334,'Entry capacity'!$A$12:$I$30,3,FALSE),0))</f>
        <v>602.35017757076412</v>
      </c>
      <c r="D334" s="52">
        <f t="array" ref="D334">SUMPRODUCT('Distance Matrix_ex'!$B69:$T69,TRANSPOSE('Entry capacity'!D$12:D$30))/(SUM('Entry capacity'!$D$12:$D$30)-IFERROR(VLOOKUP($A334,'Entry capacity'!$A$12:$I$30,4,FALSE),0))</f>
        <v>609.08648044229187</v>
      </c>
      <c r="E334" s="52">
        <f t="array" ref="E334">SUMPRODUCT('Distance Matrix_ex'!$B69:$T69,TRANSPOSE('Entry capacity'!E$12:E$30))/(SUM('Entry capacity'!$E$12:$E$30)-IFERROR(VLOOKUP($A334,'Entry capacity'!$A$12:$I$30,5,FALSE),0))</f>
        <v>617.48662480577912</v>
      </c>
      <c r="F334" s="52">
        <f t="array" ref="F334">SUMPRODUCT('Distance Matrix_ex'!$B69:$T69,TRANSPOSE('Entry capacity'!F$12:F$30))/(SUM('Entry capacity'!$F$12:$F$30)-IFERROR(VLOOKUP($A334,'Entry capacity'!$A$12:$I$30,6,FALSE),0))</f>
        <v>626.75275629137013</v>
      </c>
      <c r="G334" s="52">
        <f t="array" ref="G334">SUMPRODUCT('Distance Matrix_ex'!$B69:$T69,TRANSPOSE('Entry capacity'!G$12:G$30))/(SUM('Entry capacity'!$G$12:$G$30)-IFERROR(VLOOKUP($A334,'Entry capacity'!$A$12:$I$30,7,FALSE),0))</f>
        <v>628.7744008459814</v>
      </c>
      <c r="H334" s="52">
        <f t="array" ref="H334">SUMPRODUCT('Distance Matrix_ex'!$B69:$T69,TRANSPOSE('Entry capacity'!H$12:H$30))/(SUM('Entry capacity'!$H$12:$H$30)-IFERROR(VLOOKUP($A334,'Entry capacity'!$A$12:$I$30,8,FALSE),0))</f>
        <v>628.66777269798774</v>
      </c>
      <c r="I334" s="57">
        <f t="array" ref="I334">SUMPRODUCT('Distance Matrix_ex'!$B69:$T69,TRANSPOSE('Entry capacity'!I$12:I$30))/(SUM('Entry capacity'!$I$12:$I$30)-IFERROR(VLOOKUP($A334,'Entry capacity'!$A$12:$I$30,9,FALSE),0))</f>
        <v>628.73618084602447</v>
      </c>
    </row>
    <row r="335" spans="1:9" s="5" customFormat="1" ht="15" customHeight="1" x14ac:dyDescent="0.25">
      <c r="A335" s="46" t="str">
        <f t="shared" si="5"/>
        <v>33_Logroño</v>
      </c>
      <c r="B335" s="4" t="str">
        <f t="shared" si="1"/>
        <v>Salida Nacional / National exit</v>
      </c>
      <c r="C335" s="52">
        <f t="array" ref="C335">SUMPRODUCT('Distance Matrix_ex'!$B70:$T70,TRANSPOSE('Entry capacity'!C$12:C$30))/(SUM('Entry capacity'!$C$12:$C$30)-IFERROR(VLOOKUP($A335,'Entry capacity'!$A$12:$I$30,3,FALSE),0))</f>
        <v>604.39338196010544</v>
      </c>
      <c r="D335" s="52">
        <f t="array" ref="D335">SUMPRODUCT('Distance Matrix_ex'!$B70:$T70,TRANSPOSE('Entry capacity'!D$12:D$30))/(SUM('Entry capacity'!$D$12:$D$30)-IFERROR(VLOOKUP($A335,'Entry capacity'!$A$12:$I$30,4,FALSE),0))</f>
        <v>611.74197512571777</v>
      </c>
      <c r="E335" s="52">
        <f t="array" ref="E335">SUMPRODUCT('Distance Matrix_ex'!$B70:$T70,TRANSPOSE('Entry capacity'!E$12:E$30))/(SUM('Entry capacity'!$E$12:$E$30)-IFERROR(VLOOKUP($A335,'Entry capacity'!$A$12:$I$30,5,FALSE),0))</f>
        <v>620.97748956263092</v>
      </c>
      <c r="F335" s="52">
        <f t="array" ref="F335">SUMPRODUCT('Distance Matrix_ex'!$B70:$T70,TRANSPOSE('Entry capacity'!F$12:F$30))/(SUM('Entry capacity'!$F$12:$F$30)-IFERROR(VLOOKUP($A335,'Entry capacity'!$A$12:$I$30,6,FALSE),0))</f>
        <v>631.08269136879221</v>
      </c>
      <c r="G335" s="52">
        <f t="array" ref="G335">SUMPRODUCT('Distance Matrix_ex'!$B70:$T70,TRANSPOSE('Entry capacity'!G$12:G$30))/(SUM('Entry capacity'!$G$12:$G$30)-IFERROR(VLOOKUP($A335,'Entry capacity'!$A$12:$I$30,7,FALSE),0))</f>
        <v>633.30892925138176</v>
      </c>
      <c r="H335" s="52">
        <f t="array" ref="H335">SUMPRODUCT('Distance Matrix_ex'!$B70:$T70,TRANSPOSE('Entry capacity'!H$12:H$30))/(SUM('Entry capacity'!$H$12:$H$30)-IFERROR(VLOOKUP($A335,'Entry capacity'!$A$12:$I$30,8,FALSE),0))</f>
        <v>633.19487426185162</v>
      </c>
      <c r="I335" s="57">
        <f t="array" ref="I335">SUMPRODUCT('Distance Matrix_ex'!$B70:$T70,TRANSPOSE('Entry capacity'!I$12:I$30))/(SUM('Entry capacity'!$I$12:$I$30)-IFERROR(VLOOKUP($A335,'Entry capacity'!$A$12:$I$30,9,FALSE),0))</f>
        <v>633.2501782923888</v>
      </c>
    </row>
    <row r="336" spans="1:9" s="5" customFormat="1" ht="15" customHeight="1" x14ac:dyDescent="0.25">
      <c r="A336" s="46" t="str">
        <f t="shared" si="5"/>
        <v>33X_Navarrete</v>
      </c>
      <c r="B336" s="4" t="str">
        <f t="shared" si="1"/>
        <v>Salida Nacional / National exit</v>
      </c>
      <c r="C336" s="52">
        <f t="array" ref="C336">SUMPRODUCT('Distance Matrix_ex'!$B71:$T71,TRANSPOSE('Entry capacity'!C$12:C$30))/(SUM('Entry capacity'!$C$12:$C$30)-IFERROR(VLOOKUP($A336,'Entry capacity'!$A$12:$I$30,3,FALSE),0))</f>
        <v>605.63896115239208</v>
      </c>
      <c r="D336" s="52">
        <f t="array" ref="D336">SUMPRODUCT('Distance Matrix_ex'!$B71:$T71,TRANSPOSE('Entry capacity'!D$12:D$30))/(SUM('Entry capacity'!$D$12:$D$30)-IFERROR(VLOOKUP($A336,'Entry capacity'!$A$12:$I$30,4,FALSE),0))</f>
        <v>613.36081900651516</v>
      </c>
      <c r="E336" s="52">
        <f t="array" ref="E336">SUMPRODUCT('Distance Matrix_ex'!$B71:$T71,TRANSPOSE('Entry capacity'!E$12:E$30))/(SUM('Entry capacity'!$E$12:$E$30)-IFERROR(VLOOKUP($A336,'Entry capacity'!$A$12:$I$30,5,FALSE),0))</f>
        <v>623.10559212882765</v>
      </c>
      <c r="F336" s="52">
        <f t="array" ref="F336">SUMPRODUCT('Distance Matrix_ex'!$B71:$T71,TRANSPOSE('Entry capacity'!F$12:F$30))/(SUM('Entry capacity'!$F$12:$F$30)-IFERROR(VLOOKUP($A336,'Entry capacity'!$A$12:$I$30,6,FALSE),0))</f>
        <v>633.72230836674134</v>
      </c>
      <c r="G336" s="52">
        <f t="array" ref="G336">SUMPRODUCT('Distance Matrix_ex'!$B71:$T71,TRANSPOSE('Entry capacity'!G$12:G$30))/(SUM('Entry capacity'!$G$12:$G$30)-IFERROR(VLOOKUP($A336,'Entry capacity'!$A$12:$I$30,7,FALSE),0))</f>
        <v>636.07327052730352</v>
      </c>
      <c r="H336" s="52">
        <f t="array" ref="H336">SUMPRODUCT('Distance Matrix_ex'!$B71:$T71,TRANSPOSE('Entry capacity'!H$12:H$30))/(SUM('Entry capacity'!$H$12:$H$30)-IFERROR(VLOOKUP($A336,'Entry capacity'!$A$12:$I$30,8,FALSE),0))</f>
        <v>635.95468798324623</v>
      </c>
      <c r="I336" s="57">
        <f t="array" ref="I336">SUMPRODUCT('Distance Matrix_ex'!$B71:$T71,TRANSPOSE('Entry capacity'!I$12:I$30))/(SUM('Entry capacity'!$I$12:$I$30)-IFERROR(VLOOKUP($A336,'Entry capacity'!$A$12:$I$30,9,FALSE),0))</f>
        <v>636.00200347569285</v>
      </c>
    </row>
    <row r="337" spans="1:9" s="5" customFormat="1" ht="15" customHeight="1" x14ac:dyDescent="0.25">
      <c r="A337" s="46" t="str">
        <f t="shared" si="5"/>
        <v>34_Cenicero</v>
      </c>
      <c r="B337" s="4" t="str">
        <f t="shared" si="1"/>
        <v>Salida Nacional / National exit</v>
      </c>
      <c r="C337" s="52">
        <f t="array" ref="C337">SUMPRODUCT('Distance Matrix_ex'!$B72:$T72,TRANSPOSE('Entry capacity'!C$12:C$30))/(SUM('Entry capacity'!$C$12:$C$30)-IFERROR(VLOOKUP($A337,'Entry capacity'!$A$12:$I$30,3,FALSE),0))</f>
        <v>606.5996718921192</v>
      </c>
      <c r="D337" s="52">
        <f t="array" ref="D337">SUMPRODUCT('Distance Matrix_ex'!$B72:$T72,TRANSPOSE('Entry capacity'!D$12:D$30))/(SUM('Entry capacity'!$D$12:$D$30)-IFERROR(VLOOKUP($A337,'Entry capacity'!$A$12:$I$30,4,FALSE),0))</f>
        <v>614.58793879855</v>
      </c>
      <c r="E337" s="52">
        <f t="array" ref="E337">SUMPRODUCT('Distance Matrix_ex'!$B72:$T72,TRANSPOSE('Entry capacity'!E$12:E$30))/(SUM('Entry capacity'!$E$12:$E$30)-IFERROR(VLOOKUP($A337,'Entry capacity'!$A$12:$I$30,5,FALSE),0))</f>
        <v>624.69739281709144</v>
      </c>
      <c r="F337" s="52">
        <f t="array" ref="F337">SUMPRODUCT('Distance Matrix_ex'!$B72:$T72,TRANSPOSE('Entry capacity'!F$12:F$30))/(SUM('Entry capacity'!$F$12:$F$30)-IFERROR(VLOOKUP($A337,'Entry capacity'!$A$12:$I$30,6,FALSE),0))</f>
        <v>635.68120839788082</v>
      </c>
      <c r="G337" s="52">
        <f t="array" ref="G337">SUMPRODUCT('Distance Matrix_ex'!$B72:$T72,TRANSPOSE('Entry capacity'!G$12:G$30))/(SUM('Entry capacity'!$G$12:$G$30)-IFERROR(VLOOKUP($A337,'Entry capacity'!$A$12:$I$30,7,FALSE),0))</f>
        <v>638.1227866824031</v>
      </c>
      <c r="H337" s="52">
        <f t="array" ref="H337">SUMPRODUCT('Distance Matrix_ex'!$B72:$T72,TRANSPOSE('Entry capacity'!H$12:H$30))/(SUM('Entry capacity'!$H$12:$H$30)-IFERROR(VLOOKUP($A337,'Entry capacity'!$A$12:$I$30,8,FALSE),0))</f>
        <v>638.00365884290977</v>
      </c>
      <c r="I337" s="57">
        <f t="array" ref="I337">SUMPRODUCT('Distance Matrix_ex'!$B72:$T72,TRANSPOSE('Entry capacity'!I$12:I$30))/(SUM('Entry capacity'!$I$12:$I$30)-IFERROR(VLOOKUP($A337,'Entry capacity'!$A$12:$I$30,9,FALSE),0))</f>
        <v>638.0509447134956</v>
      </c>
    </row>
    <row r="338" spans="1:9" s="5" customFormat="1" ht="15" customHeight="1" x14ac:dyDescent="0.25">
      <c r="A338" s="46" t="str">
        <f t="shared" si="5"/>
        <v>35_Haro</v>
      </c>
      <c r="B338" s="4" t="str">
        <f t="shared" si="1"/>
        <v>Salida Nacional / National exit</v>
      </c>
      <c r="C338" s="52">
        <f t="array" ref="C338">SUMPRODUCT('Distance Matrix_ex'!$B73:$T73,TRANSPOSE('Entry capacity'!C$12:C$30))/(SUM('Entry capacity'!$C$12:$C$30)-IFERROR(VLOOKUP($A338,'Entry capacity'!$A$12:$I$30,3,FALSE),0))</f>
        <v>602.56310178466674</v>
      </c>
      <c r="D338" s="52">
        <f t="array" ref="D338">SUMPRODUCT('Distance Matrix_ex'!$B73:$T73,TRANSPOSE('Entry capacity'!D$12:D$30))/(SUM('Entry capacity'!$D$12:$D$30)-IFERROR(VLOOKUP($A338,'Entry capacity'!$A$12:$I$30,4,FALSE),0))</f>
        <v>611.47980102262284</v>
      </c>
      <c r="E338" s="52">
        <f t="array" ref="E338">SUMPRODUCT('Distance Matrix_ex'!$B73:$T73,TRANSPOSE('Entry capacity'!E$12:E$30))/(SUM('Entry capacity'!$E$12:$E$30)-IFERROR(VLOOKUP($A338,'Entry capacity'!$A$12:$I$30,5,FALSE),0))</f>
        <v>622.73561884431251</v>
      </c>
      <c r="F338" s="52">
        <f t="array" ref="F338">SUMPRODUCT('Distance Matrix_ex'!$B73:$T73,TRANSPOSE('Entry capacity'!F$12:F$30))/(SUM('Entry capacity'!$F$12:$F$30)-IFERROR(VLOOKUP($A338,'Entry capacity'!$A$12:$I$30,6,FALSE),0))</f>
        <v>634.79096338041472</v>
      </c>
      <c r="G338" s="52">
        <f t="array" ref="G338">SUMPRODUCT('Distance Matrix_ex'!$B73:$T73,TRANSPOSE('Entry capacity'!G$12:G$30))/(SUM('Entry capacity'!$G$12:$G$30)-IFERROR(VLOOKUP($A338,'Entry capacity'!$A$12:$I$30,7,FALSE),0))</f>
        <v>637.38385568237754</v>
      </c>
      <c r="H338" s="52">
        <f t="array" ref="H338">SUMPRODUCT('Distance Matrix_ex'!$B73:$T73,TRANSPOSE('Entry capacity'!H$12:H$30))/(SUM('Entry capacity'!$H$12:$H$30)-IFERROR(VLOOKUP($A338,'Entry capacity'!$A$12:$I$30,8,FALSE),0))</f>
        <v>636.9861790488269</v>
      </c>
      <c r="I338" s="57">
        <f t="array" ref="I338">SUMPRODUCT('Distance Matrix_ex'!$B73:$T73,TRANSPOSE('Entry capacity'!I$12:I$30))/(SUM('Entry capacity'!$I$12:$I$30)-IFERROR(VLOOKUP($A338,'Entry capacity'!$A$12:$I$30,9,FALSE),0))</f>
        <v>636.44919575657445</v>
      </c>
    </row>
    <row r="339" spans="1:9" s="5" customFormat="1" ht="15" customHeight="1" x14ac:dyDescent="0.25">
      <c r="A339" s="46" t="str">
        <f t="shared" si="5"/>
        <v>35X_Genfibre</v>
      </c>
      <c r="B339" s="4" t="str">
        <f t="shared" si="1"/>
        <v>Salida Nacional / National exit</v>
      </c>
      <c r="C339" s="52">
        <f t="array" ref="C339">SUMPRODUCT('Distance Matrix_ex'!$B74:$T74,TRANSPOSE('Entry capacity'!C$12:C$30))/(SUM('Entry capacity'!$C$12:$C$30)-IFERROR(VLOOKUP($A339,'Entry capacity'!$A$12:$I$30,3,FALSE),0))</f>
        <v>614.5450583233303</v>
      </c>
      <c r="D339" s="52">
        <f t="array" ref="D339">SUMPRODUCT('Distance Matrix_ex'!$B74:$T74,TRANSPOSE('Entry capacity'!D$12:D$30))/(SUM('Entry capacity'!$D$12:$D$30)-IFERROR(VLOOKUP($A339,'Entry capacity'!$A$12:$I$30,4,FALSE),0))</f>
        <v>623.48175005922872</v>
      </c>
      <c r="E339" s="52">
        <f t="array" ref="E339">SUMPRODUCT('Distance Matrix_ex'!$B74:$T74,TRANSPOSE('Entry capacity'!E$12:E$30))/(SUM('Entry capacity'!$E$12:$E$30)-IFERROR(VLOOKUP($A339,'Entry capacity'!$A$12:$I$30,5,FALSE),0))</f>
        <v>634.74513450413917</v>
      </c>
      <c r="F339" s="52">
        <f t="array" ref="F339">SUMPRODUCT('Distance Matrix_ex'!$B74:$T74,TRANSPOSE('Entry capacity'!F$12:F$30))/(SUM('Entry capacity'!$F$12:$F$30)-IFERROR(VLOOKUP($A339,'Entry capacity'!$A$12:$I$30,6,FALSE),0))</f>
        <v>646.79498939794894</v>
      </c>
      <c r="G339" s="52">
        <f t="array" ref="G339">SUMPRODUCT('Distance Matrix_ex'!$B74:$T74,TRANSPOSE('Entry capacity'!G$12:G$30))/(SUM('Entry capacity'!$G$12:$G$30)-IFERROR(VLOOKUP($A339,'Entry capacity'!$A$12:$I$30,7,FALSE),0))</f>
        <v>649.36853175201247</v>
      </c>
      <c r="H339" s="52">
        <f t="array" ref="H339">SUMPRODUCT('Distance Matrix_ex'!$B74:$T74,TRANSPOSE('Entry capacity'!H$12:H$30))/(SUM('Entry capacity'!$H$12:$H$30)-IFERROR(VLOOKUP($A339,'Entry capacity'!$A$12:$I$30,8,FALSE),0))</f>
        <v>648.92683118757725</v>
      </c>
      <c r="I339" s="57">
        <f t="array" ref="I339">SUMPRODUCT('Distance Matrix_ex'!$B74:$T74,TRANSPOSE('Entry capacity'!I$12:I$30))/(SUM('Entry capacity'!$I$12:$I$30)-IFERROR(VLOOKUP($A339,'Entry capacity'!$A$12:$I$30,9,FALSE),0))</f>
        <v>648.29697188363923</v>
      </c>
    </row>
    <row r="340" spans="1:9" s="5" customFormat="1" ht="15" customHeight="1" x14ac:dyDescent="0.25">
      <c r="A340" s="46" t="str">
        <f t="shared" si="5"/>
        <v>36_Miranda</v>
      </c>
      <c r="B340" s="4" t="str">
        <f t="shared" si="1"/>
        <v>Salida Nacional / National exit</v>
      </c>
      <c r="C340" s="52">
        <f t="array" ref="C340">SUMPRODUCT('Distance Matrix_ex'!$B75:$T75,TRANSPOSE('Entry capacity'!C$12:C$30))/(SUM('Entry capacity'!$C$12:$C$30)-IFERROR(VLOOKUP($A340,'Entry capacity'!$A$12:$I$30,3,FALSE),0))</f>
        <v>625.21539790893678</v>
      </c>
      <c r="D340" s="52">
        <f t="array" ref="D340">SUMPRODUCT('Distance Matrix_ex'!$B75:$T75,TRANSPOSE('Entry capacity'!D$12:D$30))/(SUM('Entry capacity'!$D$12:$D$30)-IFERROR(VLOOKUP($A340,'Entry capacity'!$A$12:$I$30,4,FALSE),0))</f>
        <v>634.53069056013169</v>
      </c>
      <c r="E340" s="52">
        <f t="array" ref="E340">SUMPRODUCT('Distance Matrix_ex'!$B75:$T75,TRANSPOSE('Entry capacity'!E$12:E$30))/(SUM('Entry capacity'!$E$12:$E$30)-IFERROR(VLOOKUP($A340,'Entry capacity'!$A$12:$I$30,5,FALSE),0))</f>
        <v>646.29326778668076</v>
      </c>
      <c r="F340" s="52">
        <f t="array" ref="F340">SUMPRODUCT('Distance Matrix_ex'!$B75:$T75,TRANSPOSE('Entry capacity'!F$12:F$30))/(SUM('Entry capacity'!$F$12:$F$30)-IFERROR(VLOOKUP($A340,'Entry capacity'!$A$12:$I$30,6,FALSE),0))</f>
        <v>658.85251389099699</v>
      </c>
      <c r="G340" s="52">
        <f t="array" ref="G340">SUMPRODUCT('Distance Matrix_ex'!$B75:$T75,TRANSPOSE('Entry capacity'!G$12:G$30))/(SUM('Entry capacity'!$G$12:$G$30)-IFERROR(VLOOKUP($A340,'Entry capacity'!$A$12:$I$30,7,FALSE),0))</f>
        <v>661.54139410909602</v>
      </c>
      <c r="H340" s="52">
        <f t="array" ref="H340">SUMPRODUCT('Distance Matrix_ex'!$B75:$T75,TRANSPOSE('Entry capacity'!H$12:H$30))/(SUM('Entry capacity'!$H$12:$H$30)-IFERROR(VLOOKUP($A340,'Entry capacity'!$A$12:$I$30,8,FALSE),0))</f>
        <v>661.08151215761086</v>
      </c>
      <c r="I340" s="57">
        <f t="array" ref="I340">SUMPRODUCT('Distance Matrix_ex'!$B75:$T75,TRANSPOSE('Entry capacity'!I$12:I$30))/(SUM('Entry capacity'!$I$12:$I$30)-IFERROR(VLOOKUP($A340,'Entry capacity'!$A$12:$I$30,9,FALSE),0))</f>
        <v>660.41867708939151</v>
      </c>
    </row>
    <row r="341" spans="1:9" s="5" customFormat="1" ht="15" customHeight="1" x14ac:dyDescent="0.25">
      <c r="A341" s="46" t="str">
        <f t="shared" si="5"/>
        <v>38_Vitoria</v>
      </c>
      <c r="B341" s="4" t="str">
        <f t="shared" si="5"/>
        <v>Salida Nacional / National exit</v>
      </c>
      <c r="C341" s="52">
        <f t="array" ref="C341">SUMPRODUCT('Distance Matrix_ex'!$B76:$T76,TRANSPOSE('Entry capacity'!C$12:C$30))/(SUM('Entry capacity'!$C$12:$C$30)-IFERROR(VLOOKUP($A341,'Entry capacity'!$A$12:$I$30,3,FALSE),0))</f>
        <v>634.31622377258554</v>
      </c>
      <c r="D341" s="52">
        <f t="array" ref="D341">SUMPRODUCT('Distance Matrix_ex'!$B76:$T76,TRANSPOSE('Entry capacity'!D$12:D$30))/(SUM('Entry capacity'!$D$12:$D$30)-IFERROR(VLOOKUP($A341,'Entry capacity'!$A$12:$I$30,4,FALSE),0))</f>
        <v>644.04530715531814</v>
      </c>
      <c r="E341" s="52">
        <f t="array" ref="E341">SUMPRODUCT('Distance Matrix_ex'!$B76:$T76,TRANSPOSE('Entry capacity'!E$12:E$30))/(SUM('Entry capacity'!$E$12:$E$30)-IFERROR(VLOOKUP($A341,'Entry capacity'!$A$12:$I$30,5,FALSE),0))</f>
        <v>656.35769129755408</v>
      </c>
      <c r="F341" s="52">
        <f t="array" ref="F341">SUMPRODUCT('Distance Matrix_ex'!$B76:$T76,TRANSPOSE('Entry capacity'!F$12:F$30))/(SUM('Entry capacity'!$F$12:$F$30)-IFERROR(VLOOKUP($A341,'Entry capacity'!$A$12:$I$30,6,FALSE),0))</f>
        <v>669.48094011893852</v>
      </c>
      <c r="G341" s="52">
        <f t="array" ref="G341">SUMPRODUCT('Distance Matrix_ex'!$B76:$T76,TRANSPOSE('Entry capacity'!G$12:G$30))/(SUM('Entry capacity'!$G$12:$G$30)-IFERROR(VLOOKUP($A341,'Entry capacity'!$A$12:$I$30,7,FALSE),0))</f>
        <v>672.30158508452701</v>
      </c>
      <c r="H341" s="52">
        <f t="array" ref="H341">SUMPRODUCT('Distance Matrix_ex'!$B76:$T76,TRANSPOSE('Entry capacity'!H$12:H$30))/(SUM('Entry capacity'!$H$12:$H$30)-IFERROR(VLOOKUP($A341,'Entry capacity'!$A$12:$I$30,8,FALSE),0))</f>
        <v>671.83149151666419</v>
      </c>
      <c r="I341" s="57">
        <f t="array" ref="I341">SUMPRODUCT('Distance Matrix_ex'!$B76:$T76,TRANSPOSE('Entry capacity'!I$12:I$30))/(SUM('Entry capacity'!$I$12:$I$30)-IFERROR(VLOOKUP($A341,'Entry capacity'!$A$12:$I$30,9,FALSE),0))</f>
        <v>671.15305816224782</v>
      </c>
    </row>
    <row r="342" spans="1:9" s="5" customFormat="1" ht="15" customHeight="1" x14ac:dyDescent="0.25">
      <c r="A342" s="46" t="str">
        <f t="shared" ref="A342:B357" si="6">A77</f>
        <v>38X.02_Parque Tecnologico</v>
      </c>
      <c r="B342" s="4" t="str">
        <f t="shared" si="6"/>
        <v>Salida Nacional / National exit</v>
      </c>
      <c r="C342" s="52">
        <f t="array" ref="C342">SUMPRODUCT('Distance Matrix_ex'!$B77:$T77,TRANSPOSE('Entry capacity'!C$12:C$30))/(SUM('Entry capacity'!$C$12:$C$30)-IFERROR(VLOOKUP($A342,'Entry capacity'!$A$12:$I$30,3,FALSE),0))</f>
        <v>641.65721405638226</v>
      </c>
      <c r="D342" s="52">
        <f t="array" ref="D342">SUMPRODUCT('Distance Matrix_ex'!$B77:$T77,TRANSPOSE('Entry capacity'!D$12:D$30))/(SUM('Entry capacity'!$D$12:$D$30)-IFERROR(VLOOKUP($A342,'Entry capacity'!$A$12:$I$30,4,FALSE),0))</f>
        <v>651.72007305302634</v>
      </c>
      <c r="E342" s="52">
        <f t="array" ref="E342">SUMPRODUCT('Distance Matrix_ex'!$B77:$T77,TRANSPOSE('Entry capacity'!E$12:E$30))/(SUM('Entry capacity'!$E$12:$E$30)-IFERROR(VLOOKUP($A342,'Entry capacity'!$A$12:$I$30,5,FALSE),0))</f>
        <v>664.47594741104024</v>
      </c>
      <c r="F342" s="52">
        <f t="array" ref="F342">SUMPRODUCT('Distance Matrix_ex'!$B77:$T77,TRANSPOSE('Entry capacity'!F$12:F$30))/(SUM('Entry capacity'!$F$12:$F$30)-IFERROR(VLOOKUP($A342,'Entry capacity'!$A$12:$I$30,6,FALSE),0))</f>
        <v>678.05413719361445</v>
      </c>
      <c r="G342" s="52">
        <f t="array" ref="G342">SUMPRODUCT('Distance Matrix_ex'!$B77:$T77,TRANSPOSE('Entry capacity'!G$12:G$30))/(SUM('Entry capacity'!$G$12:$G$30)-IFERROR(VLOOKUP($A342,'Entry capacity'!$A$12:$I$30,7,FALSE),0))</f>
        <v>680.98106742886512</v>
      </c>
      <c r="H342" s="52">
        <f t="array" ref="H342">SUMPRODUCT('Distance Matrix_ex'!$B77:$T77,TRANSPOSE('Entry capacity'!H$12:H$30))/(SUM('Entry capacity'!$H$12:$H$30)-IFERROR(VLOOKUP($A342,'Entry capacity'!$A$12:$I$30,8,FALSE),0))</f>
        <v>680.50273687485026</v>
      </c>
      <c r="I342" s="57">
        <f t="array" ref="I342">SUMPRODUCT('Distance Matrix_ex'!$B77:$T77,TRANSPOSE('Entry capacity'!I$12:I$30))/(SUM('Entry capacity'!$I$12:$I$30)-IFERROR(VLOOKUP($A342,'Entry capacity'!$A$12:$I$30,9,FALSE),0))</f>
        <v>679.81172149006375</v>
      </c>
    </row>
    <row r="343" spans="1:9" s="5" customFormat="1" ht="15" customHeight="1" x14ac:dyDescent="0.25">
      <c r="A343" s="46" t="str">
        <f t="shared" si="6"/>
        <v>39.01_Legutiano</v>
      </c>
      <c r="B343" s="4" t="str">
        <f t="shared" si="6"/>
        <v>Salida Nacional / National exit</v>
      </c>
      <c r="C343" s="52">
        <f t="array" ref="C343">SUMPRODUCT('Distance Matrix_ex'!$B78:$T78,TRANSPOSE('Entry capacity'!C$12:C$30))/(SUM('Entry capacity'!$C$12:$C$30)-IFERROR(VLOOKUP($A343,'Entry capacity'!$A$12:$I$30,3,FALSE),0))</f>
        <v>647.13225808258846</v>
      </c>
      <c r="D343" s="52">
        <f t="array" ref="D343">SUMPRODUCT('Distance Matrix_ex'!$B78:$T78,TRANSPOSE('Entry capacity'!D$12:D$30))/(SUM('Entry capacity'!$D$12:$D$30)-IFERROR(VLOOKUP($A343,'Entry capacity'!$A$12:$I$30,4,FALSE),0))</f>
        <v>657.44405300073538</v>
      </c>
      <c r="E343" s="52">
        <f t="array" ref="E343">SUMPRODUCT('Distance Matrix_ex'!$B78:$T78,TRANSPOSE('Entry capacity'!E$12:E$30))/(SUM('Entry capacity'!$E$12:$E$30)-IFERROR(VLOOKUP($A343,'Entry capacity'!$A$12:$I$30,5,FALSE),0))</f>
        <v>670.53069042513482</v>
      </c>
      <c r="F343" s="52">
        <f t="array" ref="F343">SUMPRODUCT('Distance Matrix_ex'!$B78:$T78,TRANSPOSE('Entry capacity'!F$12:F$30))/(SUM('Entry capacity'!$F$12:$F$30)-IFERROR(VLOOKUP($A343,'Entry capacity'!$A$12:$I$30,6,FALSE),0))</f>
        <v>684.44818344821817</v>
      </c>
      <c r="G343" s="52">
        <f t="array" ref="G343">SUMPRODUCT('Distance Matrix_ex'!$B78:$T78,TRANSPOSE('Entry capacity'!G$12:G$30))/(SUM('Entry capacity'!$G$12:$G$30)-IFERROR(VLOOKUP($A343,'Entry capacity'!$A$12:$I$30,7,FALSE),0))</f>
        <v>687.45438317004232</v>
      </c>
      <c r="H343" s="52">
        <f t="array" ref="H343">SUMPRODUCT('Distance Matrix_ex'!$B78:$T78,TRANSPOSE('Entry capacity'!H$12:H$30))/(SUM('Entry capacity'!$H$12:$H$30)-IFERROR(VLOOKUP($A343,'Entry capacity'!$A$12:$I$30,8,FALSE),0))</f>
        <v>686.96990932199208</v>
      </c>
      <c r="I343" s="57">
        <f t="array" ref="I343">SUMPRODUCT('Distance Matrix_ex'!$B78:$T78,TRANSPOSE('Entry capacity'!I$12:I$30))/(SUM('Entry capacity'!$I$12:$I$30)-IFERROR(VLOOKUP($A343,'Entry capacity'!$A$12:$I$30,9,FALSE),0))</f>
        <v>686.26951003019053</v>
      </c>
    </row>
    <row r="344" spans="1:9" s="5" customFormat="1" ht="15" customHeight="1" x14ac:dyDescent="0.25">
      <c r="A344" s="46" t="str">
        <f t="shared" si="6"/>
        <v>4_Papiol</v>
      </c>
      <c r="B344" s="4" t="str">
        <f t="shared" si="6"/>
        <v>Salida Nacional / National exit</v>
      </c>
      <c r="C344" s="52">
        <f t="array" ref="C344">SUMPRODUCT('Distance Matrix_ex'!$B79:$T79,TRANSPOSE('Entry capacity'!C$12:C$30))/(SUM('Entry capacity'!$C$12:$C$30)-IFERROR(VLOOKUP($A344,'Entry capacity'!$A$12:$I$30,3,FALSE),0))</f>
        <v>709.6782847559208</v>
      </c>
      <c r="D344" s="52">
        <f t="array" ref="D344">SUMPRODUCT('Distance Matrix_ex'!$B79:$T79,TRANSPOSE('Entry capacity'!D$12:D$30))/(SUM('Entry capacity'!$D$12:$D$30)-IFERROR(VLOOKUP($A344,'Entry capacity'!$A$12:$I$30,4,FALSE),0))</f>
        <v>704.05022507215347</v>
      </c>
      <c r="E344" s="52">
        <f t="array" ref="E344">SUMPRODUCT('Distance Matrix_ex'!$B79:$T79,TRANSPOSE('Entry capacity'!E$12:E$30))/(SUM('Entry capacity'!$E$12:$E$30)-IFERROR(VLOOKUP($A344,'Entry capacity'!$A$12:$I$30,5,FALSE),0))</f>
        <v>698.71561191882279</v>
      </c>
      <c r="F344" s="52">
        <f t="array" ref="F344">SUMPRODUCT('Distance Matrix_ex'!$B79:$T79,TRANSPOSE('Entry capacity'!F$12:F$30))/(SUM('Entry capacity'!$F$12:$F$30)-IFERROR(VLOOKUP($A344,'Entry capacity'!$A$12:$I$30,6,FALSE),0))</f>
        <v>694.81158464324176</v>
      </c>
      <c r="G344" s="52">
        <f t="array" ref="G344">SUMPRODUCT('Distance Matrix_ex'!$B79:$T79,TRANSPOSE('Entry capacity'!G$12:G$30))/(SUM('Entry capacity'!$G$12:$G$30)-IFERROR(VLOOKUP($A344,'Entry capacity'!$A$12:$I$30,7,FALSE),0))</f>
        <v>695.96494282137951</v>
      </c>
      <c r="H344" s="52">
        <f t="array" ref="H344">SUMPRODUCT('Distance Matrix_ex'!$B79:$T79,TRANSPOSE('Entry capacity'!H$12:H$30))/(SUM('Entry capacity'!$H$12:$H$30)-IFERROR(VLOOKUP($A344,'Entry capacity'!$A$12:$I$30,8,FALSE),0))</f>
        <v>701.10881790781025</v>
      </c>
      <c r="I344" s="57">
        <f t="array" ref="I344">SUMPRODUCT('Distance Matrix_ex'!$B79:$T79,TRANSPOSE('Entry capacity'!I$12:I$30))/(SUM('Entry capacity'!$I$12:$I$30)-IFERROR(VLOOKUP($A344,'Entry capacity'!$A$12:$I$30,9,FALSE),0))</f>
        <v>711.92676781023511</v>
      </c>
    </row>
    <row r="345" spans="1:9" s="5" customFormat="1" ht="15" customHeight="1" x14ac:dyDescent="0.25">
      <c r="A345" s="46" t="str">
        <f t="shared" si="6"/>
        <v>40_Mondragon</v>
      </c>
      <c r="B345" s="4" t="str">
        <f t="shared" si="6"/>
        <v>Salida Nacional / National exit</v>
      </c>
      <c r="C345" s="52">
        <f t="array" ref="C345">SUMPRODUCT('Distance Matrix_ex'!$B80:$T80,TRANSPOSE('Entry capacity'!C$12:C$30))/(SUM('Entry capacity'!$C$12:$C$30)-IFERROR(VLOOKUP($A345,'Entry capacity'!$A$12:$I$30,3,FALSE),0))</f>
        <v>661.87363393520548</v>
      </c>
      <c r="D345" s="52">
        <f t="array" ref="D345">SUMPRODUCT('Distance Matrix_ex'!$B80:$T80,TRANSPOSE('Entry capacity'!D$12:D$30))/(SUM('Entry capacity'!$D$12:$D$30)-IFERROR(VLOOKUP($A345,'Entry capacity'!$A$12:$I$30,4,FALSE),0))</f>
        <v>672.85568062932475</v>
      </c>
      <c r="E345" s="52">
        <f t="array" ref="E345">SUMPRODUCT('Distance Matrix_ex'!$B80:$T80,TRANSPOSE('Entry capacity'!E$12:E$30))/(SUM('Entry capacity'!$E$12:$E$30)-IFERROR(VLOOKUP($A345,'Entry capacity'!$A$12:$I$30,5,FALSE),0))</f>
        <v>686.83288672429796</v>
      </c>
      <c r="F345" s="52">
        <f t="array" ref="F345">SUMPRODUCT('Distance Matrix_ex'!$B80:$T80,TRANSPOSE('Entry capacity'!F$12:F$30))/(SUM('Entry capacity'!$F$12:$F$30)-IFERROR(VLOOKUP($A345,'Entry capacity'!$A$12:$I$30,6,FALSE),0))</f>
        <v>701.66394255572004</v>
      </c>
      <c r="G345" s="52">
        <f t="array" ref="G345">SUMPRODUCT('Distance Matrix_ex'!$B80:$T80,TRANSPOSE('Entry capacity'!G$12:G$30))/(SUM('Entry capacity'!$G$12:$G$30)-IFERROR(VLOOKUP($A345,'Entry capacity'!$A$12:$I$30,7,FALSE),0))</f>
        <v>704.88357276132308</v>
      </c>
      <c r="H345" s="52">
        <f t="array" ref="H345">SUMPRODUCT('Distance Matrix_ex'!$B80:$T80,TRANSPOSE('Entry capacity'!H$12:H$30))/(SUM('Entry capacity'!$H$12:$H$30)-IFERROR(VLOOKUP($A345,'Entry capacity'!$A$12:$I$30,8,FALSE),0))</f>
        <v>704.3825582962628</v>
      </c>
      <c r="I345" s="57">
        <f t="array" ref="I345">SUMPRODUCT('Distance Matrix_ex'!$B80:$T80,TRANSPOSE('Entry capacity'!I$12:I$30))/(SUM('Entry capacity'!$I$12:$I$30)-IFERROR(VLOOKUP($A345,'Entry capacity'!$A$12:$I$30,9,FALSE),0))</f>
        <v>703.65689314365602</v>
      </c>
    </row>
    <row r="346" spans="1:9" s="5" customFormat="1" ht="15" customHeight="1" x14ac:dyDescent="0.25">
      <c r="A346" s="46" t="str">
        <f t="shared" si="6"/>
        <v>41.01_ERM_Legazpia</v>
      </c>
      <c r="B346" s="4" t="str">
        <f t="shared" si="6"/>
        <v>Salida Nacional / National exit</v>
      </c>
      <c r="C346" s="52">
        <f t="array" ref="C346">SUMPRODUCT('Distance Matrix_ex'!$B81:$T81,TRANSPOSE('Entry capacity'!C$12:C$30))/(SUM('Entry capacity'!$C$12:$C$30)-IFERROR(VLOOKUP($A346,'Entry capacity'!$A$12:$I$30,3,FALSE),0))</f>
        <v>675.20837591733186</v>
      </c>
      <c r="D346" s="52">
        <f t="array" ref="D346">SUMPRODUCT('Distance Matrix_ex'!$B81:$T81,TRANSPOSE('Entry capacity'!D$12:D$30))/(SUM('Entry capacity'!$D$12:$D$30)-IFERROR(VLOOKUP($A346,'Entry capacity'!$A$12:$I$30,4,FALSE),0))</f>
        <v>686.35230262119069</v>
      </c>
      <c r="E346" s="52">
        <f t="array" ref="E346">SUMPRODUCT('Distance Matrix_ex'!$B81:$T81,TRANSPOSE('Entry capacity'!E$12:E$30))/(SUM('Entry capacity'!$E$12:$E$30)-IFERROR(VLOOKUP($A346,'Entry capacity'!$A$12:$I$30,5,FALSE),0))</f>
        <v>700.52851210934443</v>
      </c>
      <c r="F346" s="52">
        <f t="array" ref="F346">SUMPRODUCT('Distance Matrix_ex'!$B81:$T81,TRANSPOSE('Entry capacity'!F$12:F$30))/(SUM('Entry capacity'!$F$12:$F$30)-IFERROR(VLOOKUP($A346,'Entry capacity'!$A$12:$I$30,6,FALSE),0))</f>
        <v>715.55248756694311</v>
      </c>
      <c r="G346" s="52">
        <f t="array" ref="G346">SUMPRODUCT('Distance Matrix_ex'!$B81:$T81,TRANSPOSE('Entry capacity'!G$12:G$30))/(SUM('Entry capacity'!$G$12:$G$30)-IFERROR(VLOOKUP($A346,'Entry capacity'!$A$12:$I$30,7,FALSE),0))</f>
        <v>718.8018883372813</v>
      </c>
      <c r="H346" s="52">
        <f t="array" ref="H346">SUMPRODUCT('Distance Matrix_ex'!$B81:$T81,TRANSPOSE('Entry capacity'!H$12:H$30))/(SUM('Entry capacity'!$H$12:$H$30)-IFERROR(VLOOKUP($A346,'Entry capacity'!$A$12:$I$30,8,FALSE),0))</f>
        <v>718.2600157317288</v>
      </c>
      <c r="I346" s="57">
        <f t="array" ref="I346">SUMPRODUCT('Distance Matrix_ex'!$B81:$T81,TRANSPOSE('Entry capacity'!I$12:I$30))/(SUM('Entry capacity'!$I$12:$I$30)-IFERROR(VLOOKUP($A346,'Entry capacity'!$A$12:$I$30,9,FALSE),0))</f>
        <v>717.4502358120335</v>
      </c>
    </row>
    <row r="347" spans="1:9" s="5" customFormat="1" ht="15" customHeight="1" x14ac:dyDescent="0.25">
      <c r="A347" s="46" t="str">
        <f t="shared" si="6"/>
        <v>41.03_ERM_Zaldibia</v>
      </c>
      <c r="B347" s="4" t="str">
        <f t="shared" si="6"/>
        <v>Salida Nacional / National exit</v>
      </c>
      <c r="C347" s="52">
        <f t="array" ref="C347">SUMPRODUCT('Distance Matrix_ex'!$B82:$T82,TRANSPOSE('Entry capacity'!C$12:C$30))/(SUM('Entry capacity'!$C$12:$C$30)-IFERROR(VLOOKUP($A347,'Entry capacity'!$A$12:$I$30,3,FALSE),0))</f>
        <v>691.81131630604841</v>
      </c>
      <c r="D347" s="52">
        <f t="array" ref="D347">SUMPRODUCT('Distance Matrix_ex'!$B82:$T82,TRANSPOSE('Entry capacity'!D$12:D$30))/(SUM('Entry capacity'!$D$12:$D$30)-IFERROR(VLOOKUP($A347,'Entry capacity'!$A$12:$I$30,4,FALSE),0))</f>
        <v>702.98294585213398</v>
      </c>
      <c r="E347" s="52">
        <f t="array" ref="E347">SUMPRODUCT('Distance Matrix_ex'!$B82:$T82,TRANSPOSE('Entry capacity'!E$12:E$30))/(SUM('Entry capacity'!$E$12:$E$30)-IFERROR(VLOOKUP($A347,'Entry capacity'!$A$12:$I$30,5,FALSE),0))</f>
        <v>717.16964012162305</v>
      </c>
      <c r="F347" s="52">
        <f t="array" ref="F347">SUMPRODUCT('Distance Matrix_ex'!$B82:$T82,TRANSPOSE('Entry capacity'!F$12:F$30))/(SUM('Entry capacity'!$F$12:$F$30)-IFERROR(VLOOKUP($A347,'Entry capacity'!$A$12:$I$30,6,FALSE),0))</f>
        <v>732.18600879117821</v>
      </c>
      <c r="G347" s="52">
        <f t="array" ref="G347">SUMPRODUCT('Distance Matrix_ex'!$B82:$T82,TRANSPOSE('Entry capacity'!G$12:G$30))/(SUM('Entry capacity'!$G$12:$G$30)-IFERROR(VLOOKUP($A347,'Entry capacity'!$A$12:$I$30,7,FALSE),0))</f>
        <v>735.40859707638867</v>
      </c>
      <c r="H347" s="52">
        <f t="array" ref="H347">SUMPRODUCT('Distance Matrix_ex'!$B82:$T82,TRANSPOSE('Entry capacity'!H$12:H$30))/(SUM('Entry capacity'!$H$12:$H$30)-IFERROR(VLOOKUP($A347,'Entry capacity'!$A$12:$I$30,8,FALSE),0))</f>
        <v>734.80572218812927</v>
      </c>
      <c r="I347" s="57">
        <f t="array" ref="I347">SUMPRODUCT('Distance Matrix_ex'!$B82:$T82,TRANSPOSE('Entry capacity'!I$12:I$30))/(SUM('Entry capacity'!$I$12:$I$30)-IFERROR(VLOOKUP($A347,'Entry capacity'!$A$12:$I$30,9,FALSE),0))</f>
        <v>733.86724751974418</v>
      </c>
    </row>
    <row r="348" spans="1:9" s="5" customFormat="1" ht="15" customHeight="1" x14ac:dyDescent="0.25">
      <c r="A348" s="46" t="str">
        <f t="shared" si="6"/>
        <v>41.03X01_ERM_Legorreta</v>
      </c>
      <c r="B348" s="4" t="str">
        <f t="shared" si="6"/>
        <v>Salida Nacional / National exit</v>
      </c>
      <c r="C348" s="52">
        <f t="array" ref="C348">SUMPRODUCT('Distance Matrix_ex'!$B83:$T83,TRANSPOSE('Entry capacity'!C$12:C$30))/(SUM('Entry capacity'!$C$12:$C$30)-IFERROR(VLOOKUP($A348,'Entry capacity'!$A$12:$I$30,3,FALSE),0))</f>
        <v>695.04307453173953</v>
      </c>
      <c r="D348" s="52">
        <f t="array" ref="D348">SUMPRODUCT('Distance Matrix_ex'!$B83:$T83,TRANSPOSE('Entry capacity'!D$12:D$30))/(SUM('Entry capacity'!$D$12:$D$30)-IFERROR(VLOOKUP($A348,'Entry capacity'!$A$12:$I$30,4,FALSE),0))</f>
        <v>706.22009642918852</v>
      </c>
      <c r="E348" s="52">
        <f t="array" ref="E348">SUMPRODUCT('Distance Matrix_ex'!$B83:$T83,TRANSPOSE('Entry capacity'!E$12:E$30))/(SUM('Entry capacity'!$E$12:$E$30)-IFERROR(VLOOKUP($A348,'Entry capacity'!$A$12:$I$30,5,FALSE),0))</f>
        <v>720.40883155876236</v>
      </c>
      <c r="F348" s="52">
        <f t="array" ref="F348">SUMPRODUCT('Distance Matrix_ex'!$B83:$T83,TRANSPOSE('Entry capacity'!F$12:F$30))/(SUM('Entry capacity'!$F$12:$F$30)-IFERROR(VLOOKUP($A348,'Entry capacity'!$A$12:$I$30,6,FALSE),0))</f>
        <v>735.4237195689127</v>
      </c>
      <c r="G348" s="52">
        <f t="array" ref="G348">SUMPRODUCT('Distance Matrix_ex'!$B83:$T83,TRANSPOSE('Entry capacity'!G$12:G$30))/(SUM('Entry capacity'!$G$12:$G$30)-IFERROR(VLOOKUP($A348,'Entry capacity'!$A$12:$I$30,7,FALSE),0))</f>
        <v>738.64108881054813</v>
      </c>
      <c r="H348" s="52">
        <f t="array" ref="H348">SUMPRODUCT('Distance Matrix_ex'!$B83:$T83,TRANSPOSE('Entry capacity'!H$12:H$30))/(SUM('Entry capacity'!$H$12:$H$30)-IFERROR(VLOOKUP($A348,'Entry capacity'!$A$12:$I$30,8,FALSE),0))</f>
        <v>738.02633984310069</v>
      </c>
      <c r="I348" s="57">
        <f t="array" ref="I348">SUMPRODUCT('Distance Matrix_ex'!$B83:$T83,TRANSPOSE('Entry capacity'!I$12:I$30))/(SUM('Entry capacity'!$I$12:$I$30)-IFERROR(VLOOKUP($A348,'Entry capacity'!$A$12:$I$30,9,FALSE),0))</f>
        <v>737.06281477382606</v>
      </c>
    </row>
    <row r="349" spans="1:9" s="5" customFormat="1" ht="15" customHeight="1" x14ac:dyDescent="0.25">
      <c r="A349" s="46" t="str">
        <f t="shared" si="6"/>
        <v>41.04_ERM_Altzo</v>
      </c>
      <c r="B349" s="4" t="str">
        <f t="shared" si="6"/>
        <v>Salida Nacional / National exit</v>
      </c>
      <c r="C349" s="52">
        <f t="array" ref="C349">SUMPRODUCT('Distance Matrix_ex'!$B84:$T84,TRANSPOSE('Entry capacity'!C$12:C$30))/(SUM('Entry capacity'!$C$12:$C$30)-IFERROR(VLOOKUP($A349,'Entry capacity'!$A$12:$I$30,3,FALSE),0))</f>
        <v>702.74837736851077</v>
      </c>
      <c r="D349" s="52">
        <f t="array" ref="D349">SUMPRODUCT('Distance Matrix_ex'!$B84:$T84,TRANSPOSE('Entry capacity'!D$12:D$30))/(SUM('Entry capacity'!$D$12:$D$30)-IFERROR(VLOOKUP($A349,'Entry capacity'!$A$12:$I$30,4,FALSE),0))</f>
        <v>713.93825595181158</v>
      </c>
      <c r="E349" s="52">
        <f t="array" ref="E349">SUMPRODUCT('Distance Matrix_ex'!$B84:$T84,TRANSPOSE('Entry capacity'!E$12:E$30))/(SUM('Entry capacity'!$E$12:$E$30)-IFERROR(VLOOKUP($A349,'Entry capacity'!$A$12:$I$30,5,FALSE),0))</f>
        <v>728.13185699148789</v>
      </c>
      <c r="F349" s="52">
        <f t="array" ref="F349">SUMPRODUCT('Distance Matrix_ex'!$B84:$T84,TRANSPOSE('Entry capacity'!F$12:F$30))/(SUM('Entry capacity'!$F$12:$F$30)-IFERROR(VLOOKUP($A349,'Entry capacity'!$A$12:$I$30,6,FALSE),0))</f>
        <v>743.14321474711005</v>
      </c>
      <c r="G349" s="52">
        <f t="array" ref="G349">SUMPRODUCT('Distance Matrix_ex'!$B84:$T84,TRANSPOSE('Entry capacity'!G$12:G$30))/(SUM('Entry capacity'!$G$12:$G$30)-IFERROR(VLOOKUP($A349,'Entry capacity'!$A$12:$I$30,7,FALSE),0))</f>
        <v>746.34814051109174</v>
      </c>
      <c r="H349" s="52">
        <f t="array" ref="H349">SUMPRODUCT('Distance Matrix_ex'!$B84:$T84,TRANSPOSE('Entry capacity'!H$12:H$30))/(SUM('Entry capacity'!$H$12:$H$30)-IFERROR(VLOOKUP($A349,'Entry capacity'!$A$12:$I$30,8,FALSE),0))</f>
        <v>745.70508083174684</v>
      </c>
      <c r="I349" s="57">
        <f t="array" ref="I349">SUMPRODUCT('Distance Matrix_ex'!$B84:$T84,TRANSPOSE('Entry capacity'!I$12:I$30))/(SUM('Entry capacity'!$I$12:$I$30)-IFERROR(VLOOKUP($A349,'Entry capacity'!$A$12:$I$30,9,FALSE),0))</f>
        <v>744.68182947369792</v>
      </c>
    </row>
    <row r="350" spans="1:9" s="5" customFormat="1" ht="15" customHeight="1" x14ac:dyDescent="0.25">
      <c r="A350" s="46" t="str">
        <f t="shared" si="6"/>
        <v>41.05_ERM_Belanuntza_Tolosa</v>
      </c>
      <c r="B350" s="4" t="str">
        <f t="shared" si="6"/>
        <v>Salida Nacional / National exit</v>
      </c>
      <c r="C350" s="52">
        <f t="array" ref="C350">SUMPRODUCT('Distance Matrix_ex'!$B85:$T85,TRANSPOSE('Entry capacity'!C$12:C$30))/(SUM('Entry capacity'!$C$12:$C$30)-IFERROR(VLOOKUP($A350,'Entry capacity'!$A$12:$I$30,3,FALSE),0))</f>
        <v>709.30713407363965</v>
      </c>
      <c r="D350" s="52">
        <f t="array" ref="D350">SUMPRODUCT('Distance Matrix_ex'!$B85:$T85,TRANSPOSE('Entry capacity'!D$12:D$30))/(SUM('Entry capacity'!$D$12:$D$30)-IFERROR(VLOOKUP($A350,'Entry capacity'!$A$12:$I$30,4,FALSE),0))</f>
        <v>720.50795627282719</v>
      </c>
      <c r="E350" s="52">
        <f t="array" ref="E350">SUMPRODUCT('Distance Matrix_ex'!$B85:$T85,TRANSPOSE('Entry capacity'!E$12:E$30))/(SUM('Entry capacity'!$E$12:$E$30)-IFERROR(VLOOKUP($A350,'Entry capacity'!$A$12:$I$30,5,FALSE),0))</f>
        <v>734.70569917703335</v>
      </c>
      <c r="F350" s="52">
        <f t="array" ref="F350">SUMPRODUCT('Distance Matrix_ex'!$B85:$T85,TRANSPOSE('Entry capacity'!F$12:F$30))/(SUM('Entry capacity'!$F$12:$F$30)-IFERROR(VLOOKUP($A350,'Entry capacity'!$A$12:$I$30,6,FALSE),0))</f>
        <v>749.71405197865818</v>
      </c>
      <c r="G350" s="52">
        <f t="array" ref="G350">SUMPRODUCT('Distance Matrix_ex'!$B85:$T85,TRANSPOSE('Entry capacity'!G$12:G$30))/(SUM('Entry capacity'!$G$12:$G$30)-IFERROR(VLOOKUP($A350,'Entry capacity'!$A$12:$I$30,7,FALSE),0))</f>
        <v>752.90838584972869</v>
      </c>
      <c r="H350" s="52">
        <f t="array" ref="H350">SUMPRODUCT('Distance Matrix_ex'!$B85:$T85,TRANSPOSE('Entry capacity'!H$12:H$30))/(SUM('Entry capacity'!$H$12:$H$30)-IFERROR(VLOOKUP($A350,'Entry capacity'!$A$12:$I$30,8,FALSE),0))</f>
        <v>752.24122808164975</v>
      </c>
      <c r="I350" s="57">
        <f t="array" ref="I350">SUMPRODUCT('Distance Matrix_ex'!$B85:$T85,TRANSPOSE('Entry capacity'!I$12:I$30))/(SUM('Entry capacity'!$I$12:$I$30)-IFERROR(VLOOKUP($A350,'Entry capacity'!$A$12:$I$30,9,FALSE),0))</f>
        <v>751.16713768388104</v>
      </c>
    </row>
    <row r="351" spans="1:9" s="5" customFormat="1" ht="15" customHeight="1" x14ac:dyDescent="0.25">
      <c r="A351" s="46" t="str">
        <f t="shared" si="6"/>
        <v>41.06_ERM_Billabona</v>
      </c>
      <c r="B351" s="4" t="str">
        <f t="shared" si="6"/>
        <v>Salida Nacional / National exit</v>
      </c>
      <c r="C351" s="52">
        <f t="array" ref="C351">SUMPRODUCT('Distance Matrix_ex'!$B86:$T86,TRANSPOSE('Entry capacity'!C$12:C$30))/(SUM('Entry capacity'!$C$12:$C$30)-IFERROR(VLOOKUP($A351,'Entry capacity'!$A$12:$I$30,3,FALSE),0))</f>
        <v>717.18551775616197</v>
      </c>
      <c r="D351" s="52">
        <f t="array" ref="D351">SUMPRODUCT('Distance Matrix_ex'!$B86:$T86,TRANSPOSE('Entry capacity'!D$12:D$30))/(SUM('Entry capacity'!$D$12:$D$30)-IFERROR(VLOOKUP($A351,'Entry capacity'!$A$12:$I$30,4,FALSE),0))</f>
        <v>728.39948543530954</v>
      </c>
      <c r="E351" s="52">
        <f t="array" ref="E351">SUMPRODUCT('Distance Matrix_ex'!$B86:$T86,TRANSPOSE('Entry capacity'!E$12:E$30))/(SUM('Entry capacity'!$E$12:$E$30)-IFERROR(VLOOKUP($A351,'Entry capacity'!$A$12:$I$30,5,FALSE),0))</f>
        <v>742.60220355042748</v>
      </c>
      <c r="F351" s="52">
        <f t="array" ref="F351">SUMPRODUCT('Distance Matrix_ex'!$B86:$T86,TRANSPOSE('Entry capacity'!F$12:F$30))/(SUM('Entry capacity'!$F$12:$F$30)-IFERROR(VLOOKUP($A351,'Entry capacity'!$A$12:$I$30,6,FALSE),0))</f>
        <v>757.60694679896142</v>
      </c>
      <c r="G351" s="52">
        <f t="array" ref="G351">SUMPRODUCT('Distance Matrix_ex'!$B86:$T86,TRANSPOSE('Entry capacity'!G$12:G$30))/(SUM('Entry capacity'!$G$12:$G$30)-IFERROR(VLOOKUP($A351,'Entry capacity'!$A$12:$I$30,7,FALSE),0))</f>
        <v>760.78855767998482</v>
      </c>
      <c r="H351" s="52">
        <f t="array" ref="H351">SUMPRODUCT('Distance Matrix_ex'!$B86:$T86,TRANSPOSE('Entry capacity'!H$12:H$30))/(SUM('Entry capacity'!$H$12:$H$30)-IFERROR(VLOOKUP($A351,'Entry capacity'!$A$12:$I$30,8,FALSE),0))</f>
        <v>760.09245326887617</v>
      </c>
      <c r="I351" s="57">
        <f t="array" ref="I351">SUMPRODUCT('Distance Matrix_ex'!$B86:$T86,TRANSPOSE('Entry capacity'!I$12:I$30))/(SUM('Entry capacity'!$I$12:$I$30)-IFERROR(VLOOKUP($A351,'Entry capacity'!$A$12:$I$30,9,FALSE),0))</f>
        <v>758.95729497684476</v>
      </c>
    </row>
    <row r="352" spans="1:9" s="5" customFormat="1" ht="15" customHeight="1" x14ac:dyDescent="0.25">
      <c r="A352" s="46" t="str">
        <f t="shared" si="6"/>
        <v>41.07X_Hernani_Osiñaga</v>
      </c>
      <c r="B352" s="4" t="str">
        <f t="shared" si="6"/>
        <v>Salida Nacional / National exit</v>
      </c>
      <c r="C352" s="52">
        <f t="array" ref="C352">SUMPRODUCT('Distance Matrix_ex'!$B87:$T87,TRANSPOSE('Entry capacity'!C$12:C$30))/(SUM('Entry capacity'!$C$12:$C$30)-IFERROR(VLOOKUP($A352,'Entry capacity'!$A$12:$I$30,3,FALSE),0))</f>
        <v>719.4694523027398</v>
      </c>
      <c r="D352" s="52">
        <f t="array" ref="D352">SUMPRODUCT('Distance Matrix_ex'!$B87:$T87,TRANSPOSE('Entry capacity'!D$12:D$30))/(SUM('Entry capacity'!$D$12:$D$30)-IFERROR(VLOOKUP($A352,'Entry capacity'!$A$12:$I$30,4,FALSE),0))</f>
        <v>730.6872308417062</v>
      </c>
      <c r="E352" s="52">
        <f t="array" ref="E352">SUMPRODUCT('Distance Matrix_ex'!$B87:$T87,TRANSPOSE('Entry capacity'!E$12:E$30))/(SUM('Entry capacity'!$E$12:$E$30)-IFERROR(VLOOKUP($A352,'Entry capacity'!$A$12:$I$30,5,FALSE),0))</f>
        <v>744.89139126485782</v>
      </c>
      <c r="F352" s="52">
        <f t="array" ref="F352">SUMPRODUCT('Distance Matrix_ex'!$B87:$T87,TRANSPOSE('Entry capacity'!F$12:F$30))/(SUM('Entry capacity'!$F$12:$F$30)-IFERROR(VLOOKUP($A352,'Entry capacity'!$A$12:$I$30,6,FALSE),0))</f>
        <v>759.89508810802045</v>
      </c>
      <c r="G352" s="52">
        <f t="array" ref="G352">SUMPRODUCT('Distance Matrix_ex'!$B87:$T87,TRANSPOSE('Entry capacity'!G$12:G$30))/(SUM('Entry capacity'!$G$12:$G$30)-IFERROR(VLOOKUP($A352,'Entry capacity'!$A$12:$I$30,7,FALSE),0))</f>
        <v>763.07301060857469</v>
      </c>
      <c r="H352" s="52">
        <f t="array" ref="H352">SUMPRODUCT('Distance Matrix_ex'!$B87:$T87,TRANSPOSE('Entry capacity'!H$12:H$30))/(SUM('Entry capacity'!$H$12:$H$30)-IFERROR(VLOOKUP($A352,'Entry capacity'!$A$12:$I$30,8,FALSE),0))</f>
        <v>762.36851459828938</v>
      </c>
      <c r="I352" s="57">
        <f t="array" ref="I352">SUMPRODUCT('Distance Matrix_ex'!$B87:$T87,TRANSPOSE('Entry capacity'!I$12:I$30))/(SUM('Entry capacity'!$I$12:$I$30)-IFERROR(VLOOKUP($A352,'Entry capacity'!$A$12:$I$30,9,FALSE),0))</f>
        <v>761.2156527925664</v>
      </c>
    </row>
    <row r="353" spans="1:9" s="5" customFormat="1" ht="15" customHeight="1" x14ac:dyDescent="0.25">
      <c r="A353" s="46" t="str">
        <f t="shared" si="6"/>
        <v>41.10_ERM_Irun</v>
      </c>
      <c r="B353" s="4" t="str">
        <f t="shared" si="6"/>
        <v>Salida Nacional / National exit</v>
      </c>
      <c r="C353" s="52">
        <f t="array" ref="C353">SUMPRODUCT('Distance Matrix_ex'!$B88:$T88,TRANSPOSE('Entry capacity'!C$12:C$30))/(SUM('Entry capacity'!$C$12:$C$30)-IFERROR(VLOOKUP($A353,'Entry capacity'!$A$12:$I$30,3,FALSE),0))</f>
        <v>759.91542390825873</v>
      </c>
      <c r="D353" s="52">
        <f t="array" ref="D353">SUMPRODUCT('Distance Matrix_ex'!$B88:$T88,TRANSPOSE('Entry capacity'!D$12:D$30))/(SUM('Entry capacity'!$D$12:$D$30)-IFERROR(VLOOKUP($A353,'Entry capacity'!$A$12:$I$30,4,FALSE),0))</f>
        <v>771.20068858786397</v>
      </c>
      <c r="E353" s="52">
        <f t="array" ref="E353">SUMPRODUCT('Distance Matrix_ex'!$B88:$T88,TRANSPOSE('Entry capacity'!E$12:E$30))/(SUM('Entry capacity'!$E$12:$E$30)-IFERROR(VLOOKUP($A353,'Entry capacity'!$A$12:$I$30,5,FALSE),0))</f>
        <v>785.43039070171983</v>
      </c>
      <c r="F353" s="52">
        <f t="array" ref="F353">SUMPRODUCT('Distance Matrix_ex'!$B88:$T88,TRANSPOSE('Entry capacity'!F$12:F$30))/(SUM('Entry capacity'!$F$12:$F$30)-IFERROR(VLOOKUP($A353,'Entry capacity'!$A$12:$I$30,6,FALSE),0))</f>
        <v>800.41555685537685</v>
      </c>
      <c r="G353" s="52">
        <f t="array" ref="G353">SUMPRODUCT('Distance Matrix_ex'!$B88:$T88,TRANSPOSE('Entry capacity'!G$12:G$30))/(SUM('Entry capacity'!$G$12:$G$30)-IFERROR(VLOOKUP($A353,'Entry capacity'!$A$12:$I$30,7,FALSE),0))</f>
        <v>803.52816219001022</v>
      </c>
      <c r="H353" s="52">
        <f t="array" ref="H353">SUMPRODUCT('Distance Matrix_ex'!$B88:$T88,TRANSPOSE('Entry capacity'!H$12:H$30))/(SUM('Entry capacity'!$H$12:$H$30)-IFERROR(VLOOKUP($A353,'Entry capacity'!$A$12:$I$30,8,FALSE),0))</f>
        <v>802.67506017762662</v>
      </c>
      <c r="I353" s="57">
        <f t="array" ref="I353">SUMPRODUCT('Distance Matrix_ex'!$B88:$T88,TRANSPOSE('Entry capacity'!I$12:I$30))/(SUM('Entry capacity'!$I$12:$I$30)-IFERROR(VLOOKUP($A353,'Entry capacity'!$A$12:$I$30,9,FALSE),0))</f>
        <v>801.20868859415157</v>
      </c>
    </row>
    <row r="354" spans="1:9" s="5" customFormat="1" ht="15" customHeight="1" x14ac:dyDescent="0.25">
      <c r="A354" s="46" t="str">
        <f t="shared" si="6"/>
        <v>41-16_Vergara</v>
      </c>
      <c r="B354" s="4" t="str">
        <f t="shared" si="6"/>
        <v>Salida Nacional / National exit</v>
      </c>
      <c r="C354" s="52">
        <f t="array" ref="C354">SUMPRODUCT('Distance Matrix_ex'!$B89:$T89,TRANSPOSE('Entry capacity'!C$12:C$30))/(SUM('Entry capacity'!$C$12:$C$30)-IFERROR(VLOOKUP($A354,'Entry capacity'!$A$12:$I$30,3,FALSE),0))</f>
        <v>665.06162580663249</v>
      </c>
      <c r="D354" s="52">
        <f t="array" ref="D354">SUMPRODUCT('Distance Matrix_ex'!$B89:$T89,TRANSPOSE('Entry capacity'!D$12:D$30))/(SUM('Entry capacity'!$D$12:$D$30)-IFERROR(VLOOKUP($A354,'Entry capacity'!$A$12:$I$30,4,FALSE),0))</f>
        <v>676.18862214690216</v>
      </c>
      <c r="E354" s="52">
        <f t="array" ref="E354">SUMPRODUCT('Distance Matrix_ex'!$B89:$T89,TRANSPOSE('Entry capacity'!E$12:E$30))/(SUM('Entry capacity'!$E$12:$E$30)-IFERROR(VLOOKUP($A354,'Entry capacity'!$A$12:$I$30,5,FALSE),0))</f>
        <v>690.35842394739984</v>
      </c>
      <c r="F354" s="52">
        <f t="array" ref="F354">SUMPRODUCT('Distance Matrix_ex'!$B89:$T89,TRANSPOSE('Entry capacity'!F$12:F$30))/(SUM('Entry capacity'!$F$12:$F$30)-IFERROR(VLOOKUP($A354,'Entry capacity'!$A$12:$I$30,6,FALSE),0))</f>
        <v>705.38704823078604</v>
      </c>
      <c r="G354" s="52">
        <f t="array" ref="G354">SUMPRODUCT('Distance Matrix_ex'!$B89:$T89,TRANSPOSE('Entry capacity'!G$12:G$30))/(SUM('Entry capacity'!$G$12:$G$30)-IFERROR(VLOOKUP($A354,'Entry capacity'!$A$12:$I$30,7,FALSE),0))</f>
        <v>708.65283523031428</v>
      </c>
      <c r="H354" s="52">
        <f t="array" ref="H354">SUMPRODUCT('Distance Matrix_ex'!$B89:$T89,TRANSPOSE('Entry capacity'!H$12:H$30))/(SUM('Entry capacity'!$H$12:$H$30)-IFERROR(VLOOKUP($A354,'Entry capacity'!$A$12:$I$30,8,FALSE),0))</f>
        <v>708.1482436668133</v>
      </c>
      <c r="I354" s="57">
        <f t="array" ref="I354">SUMPRODUCT('Distance Matrix_ex'!$B89:$T89,TRANSPOSE('Entry capacity'!I$12:I$30))/(SUM('Entry capacity'!$I$12:$I$30)-IFERROR(VLOOKUP($A354,'Entry capacity'!$A$12:$I$30,9,FALSE),0))</f>
        <v>707.41711448156298</v>
      </c>
    </row>
    <row r="355" spans="1:9" s="5" customFormat="1" ht="15" customHeight="1" x14ac:dyDescent="0.25">
      <c r="A355" s="46" t="str">
        <f t="shared" si="6"/>
        <v>43X.00_Dima</v>
      </c>
      <c r="B355" s="4" t="str">
        <f t="shared" si="6"/>
        <v>Salida Nacional / National exit</v>
      </c>
      <c r="C355" s="52">
        <f t="array" ref="C355">SUMPRODUCT('Distance Matrix_ex'!$B90:$T90,TRANSPOSE('Entry capacity'!C$12:C$30))/(SUM('Entry capacity'!$C$12:$C$30)-IFERROR(VLOOKUP($A355,'Entry capacity'!$A$12:$I$30,3,FALSE),0))</f>
        <v>665.0327509381957</v>
      </c>
      <c r="D355" s="52">
        <f t="array" ref="D355">SUMPRODUCT('Distance Matrix_ex'!$B90:$T90,TRANSPOSE('Entry capacity'!D$12:D$30))/(SUM('Entry capacity'!$D$12:$D$30)-IFERROR(VLOOKUP($A355,'Entry capacity'!$A$12:$I$30,4,FALSE),0))</f>
        <v>676.68723346121885</v>
      </c>
      <c r="E355" s="52">
        <f t="array" ref="E355">SUMPRODUCT('Distance Matrix_ex'!$B90:$T90,TRANSPOSE('Entry capacity'!E$12:E$30))/(SUM('Entry capacity'!$E$12:$E$30)-IFERROR(VLOOKUP($A355,'Entry capacity'!$A$12:$I$30,5,FALSE),0))</f>
        <v>691.60855632423477</v>
      </c>
      <c r="F355" s="52">
        <f t="array" ref="F355">SUMPRODUCT('Distance Matrix_ex'!$B90:$T90,TRANSPOSE('Entry capacity'!F$12:F$30))/(SUM('Entry capacity'!$F$12:$F$30)-IFERROR(VLOOKUP($A355,'Entry capacity'!$A$12:$I$30,6,FALSE),0))</f>
        <v>707.44343354950468</v>
      </c>
      <c r="G355" s="52">
        <f t="array" ref="G355">SUMPRODUCT('Distance Matrix_ex'!$B90:$T90,TRANSPOSE('Entry capacity'!G$12:G$30))/(SUM('Entry capacity'!$G$12:$G$30)-IFERROR(VLOOKUP($A355,'Entry capacity'!$A$12:$I$30,7,FALSE),0))</f>
        <v>710.94574731440912</v>
      </c>
      <c r="H355" s="52">
        <f t="array" ref="H355">SUMPRODUCT('Distance Matrix_ex'!$B90:$T90,TRANSPOSE('Entry capacity'!H$12:H$30))/(SUM('Entry capacity'!$H$12:$H$30)-IFERROR(VLOOKUP($A355,'Entry capacity'!$A$12:$I$30,8,FALSE),0))</f>
        <v>710.54418764404306</v>
      </c>
      <c r="I355" s="57">
        <f t="array" ref="I355">SUMPRODUCT('Distance Matrix_ex'!$B90:$T90,TRANSPOSE('Entry capacity'!I$12:I$30))/(SUM('Entry capacity'!$I$12:$I$30)-IFERROR(VLOOKUP($A355,'Entry capacity'!$A$12:$I$30,9,FALSE),0))</f>
        <v>710.03876590026243</v>
      </c>
    </row>
    <row r="356" spans="1:9" s="5" customFormat="1" ht="15" customHeight="1" x14ac:dyDescent="0.25">
      <c r="A356" s="46" t="str">
        <f t="shared" si="6"/>
        <v>45.01DXC_Zabalgarbi</v>
      </c>
      <c r="B356" s="4" t="str">
        <f t="shared" si="6"/>
        <v>Salida Nacional / National exit</v>
      </c>
      <c r="C356" s="52">
        <f t="array" ref="C356">SUMPRODUCT('Distance Matrix_ex'!$B91:$T91,TRANSPOSE('Entry capacity'!C$12:C$30))/(SUM('Entry capacity'!$C$12:$C$30)-IFERROR(VLOOKUP($A356,'Entry capacity'!$A$12:$I$30,3,FALSE),0))</f>
        <v>676.35557100986955</v>
      </c>
      <c r="D356" s="52">
        <f t="array" ref="D356">SUMPRODUCT('Distance Matrix_ex'!$B91:$T91,TRANSPOSE('Entry capacity'!D$12:D$30))/(SUM('Entry capacity'!$D$12:$D$30)-IFERROR(VLOOKUP($A356,'Entry capacity'!$A$12:$I$30,4,FALSE),0))</f>
        <v>688.43591033318705</v>
      </c>
      <c r="E356" s="52">
        <f t="array" ref="E356">SUMPRODUCT('Distance Matrix_ex'!$B91:$T91,TRANSPOSE('Entry capacity'!E$12:E$30))/(SUM('Entry capacity'!$E$12:$E$30)-IFERROR(VLOOKUP($A356,'Entry capacity'!$A$12:$I$30,5,FALSE),0))</f>
        <v>703.98024053229506</v>
      </c>
      <c r="F356" s="52">
        <f t="array" ref="F356">SUMPRODUCT('Distance Matrix_ex'!$B91:$T91,TRANSPOSE('Entry capacity'!F$12:F$30))/(SUM('Entry capacity'!$F$12:$F$30)-IFERROR(VLOOKUP($A356,'Entry capacity'!$A$12:$I$30,6,FALSE),0))</f>
        <v>720.44552385791189</v>
      </c>
      <c r="G356" s="52">
        <f t="array" ref="G356">SUMPRODUCT('Distance Matrix_ex'!$B91:$T91,TRANSPOSE('Entry capacity'!G$12:G$30))/(SUM('Entry capacity'!$G$12:$G$30)-IFERROR(VLOOKUP($A356,'Entry capacity'!$A$12:$I$30,7,FALSE),0))</f>
        <v>724.13160521795726</v>
      </c>
      <c r="H356" s="52">
        <f t="array" ref="H356">SUMPRODUCT('Distance Matrix_ex'!$B91:$T91,TRANSPOSE('Entry capacity'!H$12:H$30))/(SUM('Entry capacity'!$H$12:$H$30)-IFERROR(VLOOKUP($A356,'Entry capacity'!$A$12:$I$30,8,FALSE),0))</f>
        <v>723.78843536398074</v>
      </c>
      <c r="I356" s="57">
        <f t="array" ref="I356">SUMPRODUCT('Distance Matrix_ex'!$B91:$T91,TRANSPOSE('Entry capacity'!I$12:I$30))/(SUM('Entry capacity'!$I$12:$I$30)-IFERROR(VLOOKUP($A356,'Entry capacity'!$A$12:$I$30,9,FALSE),0))</f>
        <v>723.40354694289078</v>
      </c>
    </row>
    <row r="357" spans="1:9" s="5" customFormat="1" ht="15" customHeight="1" x14ac:dyDescent="0.25">
      <c r="A357" s="46" t="str">
        <f t="shared" si="6"/>
        <v>45.01X_ESC Rezola</v>
      </c>
      <c r="B357" s="4" t="str">
        <f t="shared" si="6"/>
        <v>Salida Nacional / National exit</v>
      </c>
      <c r="C357" s="52">
        <f t="array" ref="C357">SUMPRODUCT('Distance Matrix_ex'!$B92:$T92,TRANSPOSE('Entry capacity'!C$12:C$30))/(SUM('Entry capacity'!$C$12:$C$30)-IFERROR(VLOOKUP($A357,'Entry capacity'!$A$12:$I$30,3,FALSE),0))</f>
        <v>676.90107165420955</v>
      </c>
      <c r="D357" s="52">
        <f t="array" ref="D357">SUMPRODUCT('Distance Matrix_ex'!$B92:$T92,TRANSPOSE('Entry capacity'!D$12:D$30))/(SUM('Entry capacity'!$D$12:$D$30)-IFERROR(VLOOKUP($A357,'Entry capacity'!$A$12:$I$30,4,FALSE),0))</f>
        <v>688.9749608028892</v>
      </c>
      <c r="E357" s="52">
        <f t="array" ref="E357">SUMPRODUCT('Distance Matrix_ex'!$B92:$T92,TRANSPOSE('Entry capacity'!E$12:E$30))/(SUM('Entry capacity'!$E$12:$E$30)-IFERROR(VLOOKUP($A357,'Entry capacity'!$A$12:$I$30,5,FALSE),0))</f>
        <v>704.50985471704053</v>
      </c>
      <c r="F357" s="52">
        <f t="array" ref="F357">SUMPRODUCT('Distance Matrix_ex'!$B92:$T92,TRANSPOSE('Entry capacity'!F$12:F$30))/(SUM('Entry capacity'!$F$12:$F$30)-IFERROR(VLOOKUP($A357,'Entry capacity'!$A$12:$I$30,6,FALSE),0))</f>
        <v>720.96558969345369</v>
      </c>
      <c r="G357" s="52">
        <f t="array" ref="G357">SUMPRODUCT('Distance Matrix_ex'!$B92:$T92,TRANSPOSE('Entry capacity'!G$12:G$30))/(SUM('Entry capacity'!$G$12:$G$30)-IFERROR(VLOOKUP($A357,'Entry capacity'!$A$12:$I$30,7,FALSE),0))</f>
        <v>724.64888764583566</v>
      </c>
      <c r="H357" s="52">
        <f t="array" ref="H357">SUMPRODUCT('Distance Matrix_ex'!$B92:$T92,TRANSPOSE('Entry capacity'!H$12:H$30))/(SUM('Entry capacity'!$H$12:$H$30)-IFERROR(VLOOKUP($A357,'Entry capacity'!$A$12:$I$30,8,FALSE),0))</f>
        <v>724.30483339947068</v>
      </c>
      <c r="I357" s="57">
        <f t="array" ref="I357">SUMPRODUCT('Distance Matrix_ex'!$B92:$T92,TRANSPOSE('Entry capacity'!I$12:I$30))/(SUM('Entry capacity'!$I$12:$I$30)-IFERROR(VLOOKUP($A357,'Entry capacity'!$A$12:$I$30,9,FALSE),0))</f>
        <v>723.91811933891597</v>
      </c>
    </row>
    <row r="358" spans="1:9" s="5" customFormat="1" ht="15" customHeight="1" x14ac:dyDescent="0.25">
      <c r="A358" s="46" t="str">
        <f t="shared" ref="A358:B373" si="7">A93</f>
        <v>45.02_Barakaldo</v>
      </c>
      <c r="B358" s="4" t="str">
        <f t="shared" si="7"/>
        <v>Salida Nacional / National exit</v>
      </c>
      <c r="C358" s="52">
        <f t="array" ref="C358">SUMPRODUCT('Distance Matrix_ex'!$B93:$T93,TRANSPOSE('Entry capacity'!C$12:C$30))/(SUM('Entry capacity'!$C$12:$C$30)-IFERROR(VLOOKUP($A358,'Entry capacity'!$A$12:$I$30,3,FALSE),0))</f>
        <v>689.03802561290388</v>
      </c>
      <c r="D358" s="52">
        <f t="array" ref="D358">SUMPRODUCT('Distance Matrix_ex'!$B93:$T93,TRANSPOSE('Entry capacity'!D$12:D$30))/(SUM('Entry capacity'!$D$12:$D$30)-IFERROR(VLOOKUP($A358,'Entry capacity'!$A$12:$I$30,4,FALSE),0))</f>
        <v>701.59535825616581</v>
      </c>
      <c r="E358" s="52">
        <f t="array" ref="E358">SUMPRODUCT('Distance Matrix_ex'!$B93:$T93,TRANSPOSE('Entry capacity'!E$12:E$30))/(SUM('Entry capacity'!$E$12:$E$30)-IFERROR(VLOOKUP($A358,'Entry capacity'!$A$12:$I$30,5,FALSE),0))</f>
        <v>717.83750597841151</v>
      </c>
      <c r="F358" s="52">
        <f t="array" ref="F358">SUMPRODUCT('Distance Matrix_ex'!$B93:$T93,TRANSPOSE('Entry capacity'!F$12:F$30))/(SUM('Entry capacity'!$F$12:$F$30)-IFERROR(VLOOKUP($A358,'Entry capacity'!$A$12:$I$30,6,FALSE),0))</f>
        <v>735.00889402869166</v>
      </c>
      <c r="G358" s="52">
        <f t="array" ref="G358">SUMPRODUCT('Distance Matrix_ex'!$B93:$T93,TRANSPOSE('Entry capacity'!G$12:G$30))/(SUM('Entry capacity'!$G$12:$G$30)-IFERROR(VLOOKUP($A358,'Entry capacity'!$A$12:$I$30,7,FALSE),0))</f>
        <v>738.90080963922708</v>
      </c>
      <c r="H358" s="52">
        <f t="array" ref="H358">SUMPRODUCT('Distance Matrix_ex'!$B93:$T93,TRANSPOSE('Entry capacity'!H$12:H$30))/(SUM('Entry capacity'!$H$12:$H$30)-IFERROR(VLOOKUP($A358,'Entry capacity'!$A$12:$I$30,8,FALSE),0))</f>
        <v>738.62304100075619</v>
      </c>
      <c r="I358" s="57">
        <f t="array" ref="I358">SUMPRODUCT('Distance Matrix_ex'!$B93:$T93,TRANSPOSE('Entry capacity'!I$12:I$30))/(SUM('Entry capacity'!$I$12:$I$30)-IFERROR(VLOOKUP($A358,'Entry capacity'!$A$12:$I$30,9,FALSE),0))</f>
        <v>738.37315944045758</v>
      </c>
    </row>
    <row r="359" spans="1:9" s="5" customFormat="1" ht="15" customHeight="1" x14ac:dyDescent="0.25">
      <c r="A359" s="46" t="str">
        <f t="shared" si="7"/>
        <v>45.05.0 BBC Zierbana-Superpuerto</v>
      </c>
      <c r="B359" s="4" t="str">
        <f t="shared" si="7"/>
        <v>Salida Nacional / National exit</v>
      </c>
      <c r="C359" s="52">
        <f t="array" ref="C359">SUMPRODUCT('Distance Matrix_ex'!$B94:$T94,TRANSPOSE('Entry capacity'!C$12:C$30))/(SUM('Entry capacity'!$C$12:$C$30)-IFERROR(VLOOKUP($A359,'Entry capacity'!$A$12:$I$30,3,FALSE),0))</f>
        <v>702.13223317344625</v>
      </c>
      <c r="D359" s="52">
        <f t="array" ref="D359">SUMPRODUCT('Distance Matrix_ex'!$B94:$T94,TRANSPOSE('Entry capacity'!D$12:D$30))/(SUM('Entry capacity'!$D$12:$D$30)-IFERROR(VLOOKUP($A359,'Entry capacity'!$A$12:$I$30,4,FALSE),0))</f>
        <v>715.18204536675182</v>
      </c>
      <c r="E359" s="52">
        <f t="array" ref="E359">SUMPRODUCT('Distance Matrix_ex'!$B94:$T94,TRANSPOSE('Entry capacity'!E$12:E$30))/(SUM('Entry capacity'!$E$12:$E$30)-IFERROR(VLOOKUP($A359,'Entry capacity'!$A$12:$I$30,5,FALSE),0))</f>
        <v>732.14466619718883</v>
      </c>
      <c r="F359" s="52">
        <f t="array" ref="F359">SUMPRODUCT('Distance Matrix_ex'!$B94:$T94,TRANSPOSE('Entry capacity'!F$12:F$30))/(SUM('Entry capacity'!$F$12:$F$30)-IFERROR(VLOOKUP($A359,'Entry capacity'!$A$12:$I$30,6,FALSE),0))</f>
        <v>750.04508361233786</v>
      </c>
      <c r="G359" s="52">
        <f t="array" ref="G359">SUMPRODUCT('Distance Matrix_ex'!$B94:$T94,TRANSPOSE('Entry capacity'!G$12:G$30))/(SUM('Entry capacity'!$G$12:$G$30)-IFERROR(VLOOKUP($A359,'Entry capacity'!$A$12:$I$30,7,FALSE),0))</f>
        <v>754.14951615932966</v>
      </c>
      <c r="H359" s="52">
        <f t="array" ref="H359">SUMPRODUCT('Distance Matrix_ex'!$B94:$T94,TRANSPOSE('Entry capacity'!H$12:H$30))/(SUM('Entry capacity'!$H$12:$H$30)-IFERROR(VLOOKUP($A359,'Entry capacity'!$A$12:$I$30,8,FALSE),0))</f>
        <v>753.93927207484649</v>
      </c>
      <c r="I359" s="57">
        <f t="array" ref="I359">SUMPRODUCT('Distance Matrix_ex'!$B94:$T94,TRANSPOSE('Entry capacity'!I$12:I$30))/(SUM('Entry capacity'!$I$12:$I$30)-IFERROR(VLOOKUP($A359,'Entry capacity'!$A$12:$I$30,9,FALSE),0))</f>
        <v>753.82878055477522</v>
      </c>
    </row>
    <row r="360" spans="1:9" s="5" customFormat="1" ht="15" customHeight="1" x14ac:dyDescent="0.25">
      <c r="A360" s="46" t="str">
        <f t="shared" si="7"/>
        <v>45_16_Arrigorriaga_16</v>
      </c>
      <c r="B360" s="4" t="str">
        <f t="shared" si="7"/>
        <v>Salida Nacional / National exit</v>
      </c>
      <c r="C360" s="52">
        <f t="array" ref="C360">SUMPRODUCT('Distance Matrix_ex'!$B95:$T95,TRANSPOSE('Entry capacity'!C$12:C$30))/(SUM('Entry capacity'!$C$12:$C$30)-IFERROR(VLOOKUP($A360,'Entry capacity'!$A$12:$I$30,3,FALSE),0))</f>
        <v>676.18407165420945</v>
      </c>
      <c r="D360" s="52">
        <f t="array" ref="D360">SUMPRODUCT('Distance Matrix_ex'!$B95:$T95,TRANSPOSE('Entry capacity'!D$12:D$30))/(SUM('Entry capacity'!$D$12:$D$30)-IFERROR(VLOOKUP($A360,'Entry capacity'!$A$12:$I$30,4,FALSE),0))</f>
        <v>688.2579608028891</v>
      </c>
      <c r="E360" s="52">
        <f t="array" ref="E360">SUMPRODUCT('Distance Matrix_ex'!$B95:$T95,TRANSPOSE('Entry capacity'!E$12:E$30))/(SUM('Entry capacity'!$E$12:$E$30)-IFERROR(VLOOKUP($A360,'Entry capacity'!$A$12:$I$30,5,FALSE),0))</f>
        <v>703.79285471704031</v>
      </c>
      <c r="F360" s="52">
        <f t="array" ref="F360">SUMPRODUCT('Distance Matrix_ex'!$B95:$T95,TRANSPOSE('Entry capacity'!F$12:F$30))/(SUM('Entry capacity'!$F$12:$F$30)-IFERROR(VLOOKUP($A360,'Entry capacity'!$A$12:$I$30,6,FALSE),0))</f>
        <v>720.24858969345337</v>
      </c>
      <c r="G360" s="52">
        <f t="array" ref="G360">SUMPRODUCT('Distance Matrix_ex'!$B95:$T95,TRANSPOSE('Entry capacity'!G$12:G$30))/(SUM('Entry capacity'!$G$12:$G$30)-IFERROR(VLOOKUP($A360,'Entry capacity'!$A$12:$I$30,7,FALSE),0))</f>
        <v>723.93188764583556</v>
      </c>
      <c r="H360" s="52">
        <f t="array" ref="H360">SUMPRODUCT('Distance Matrix_ex'!$B95:$T95,TRANSPOSE('Entry capacity'!H$12:H$30))/(SUM('Entry capacity'!$H$12:$H$30)-IFERROR(VLOOKUP($A360,'Entry capacity'!$A$12:$I$30,8,FALSE),0))</f>
        <v>723.58783339947047</v>
      </c>
      <c r="I360" s="57">
        <f t="array" ref="I360">SUMPRODUCT('Distance Matrix_ex'!$B95:$T95,TRANSPOSE('Entry capacity'!I$12:I$30))/(SUM('Entry capacity'!$I$12:$I$30)-IFERROR(VLOOKUP($A360,'Entry capacity'!$A$12:$I$30,9,FALSE),0))</f>
        <v>723.20111933891587</v>
      </c>
    </row>
    <row r="361" spans="1:9" s="5" customFormat="1" ht="15" customHeight="1" x14ac:dyDescent="0.25">
      <c r="A361" s="46" t="str">
        <f t="shared" si="7"/>
        <v>6_Subirats</v>
      </c>
      <c r="B361" s="4" t="str">
        <f t="shared" si="7"/>
        <v>Salida Nacional / National exit</v>
      </c>
      <c r="C361" s="52">
        <f t="array" ref="C361">SUMPRODUCT('Distance Matrix_ex'!$B96:$T96,TRANSPOSE('Entry capacity'!C$12:C$30))/(SUM('Entry capacity'!$C$12:$C$30)-IFERROR(VLOOKUP($A361,'Entry capacity'!$A$12:$I$30,3,FALSE),0))</f>
        <v>692.58414719439236</v>
      </c>
      <c r="D361" s="52">
        <f t="array" ref="D361">SUMPRODUCT('Distance Matrix_ex'!$B96:$T96,TRANSPOSE('Entry capacity'!D$12:D$30))/(SUM('Entry capacity'!$D$12:$D$30)-IFERROR(VLOOKUP($A361,'Entry capacity'!$A$12:$I$30,4,FALSE),0))</f>
        <v>687.11144105558458</v>
      </c>
      <c r="E361" s="52">
        <f t="array" ref="E361">SUMPRODUCT('Distance Matrix_ex'!$B96:$T96,TRANSPOSE('Entry capacity'!E$12:E$30))/(SUM('Entry capacity'!$E$12:$E$30)-IFERROR(VLOOKUP($A361,'Entry capacity'!$A$12:$I$30,5,FALSE),0))</f>
        <v>681.83476186449172</v>
      </c>
      <c r="F361" s="52">
        <f t="array" ref="F361">SUMPRODUCT('Distance Matrix_ex'!$B96:$T96,TRANSPOSE('Entry capacity'!F$12:F$30))/(SUM('Entry capacity'!$F$12:$F$30)-IFERROR(VLOOKUP($A361,'Entry capacity'!$A$12:$I$30,6,FALSE),0))</f>
        <v>677.94754861493107</v>
      </c>
      <c r="G361" s="52">
        <f t="array" ref="G361">SUMPRODUCT('Distance Matrix_ex'!$B96:$T96,TRANSPOSE('Entry capacity'!G$12:G$30))/(SUM('Entry capacity'!$G$12:$G$30)-IFERROR(VLOOKUP($A361,'Entry capacity'!$A$12:$I$30,7,FALSE),0))</f>
        <v>678.98606258636607</v>
      </c>
      <c r="H361" s="52">
        <f t="array" ref="H361">SUMPRODUCT('Distance Matrix_ex'!$B96:$T96,TRANSPOSE('Entry capacity'!H$12:H$30))/(SUM('Entry capacity'!$H$12:$H$30)-IFERROR(VLOOKUP($A361,'Entry capacity'!$A$12:$I$30,8,FALSE),0))</f>
        <v>683.86381061893121</v>
      </c>
      <c r="I361" s="57">
        <f t="array" ref="I361">SUMPRODUCT('Distance Matrix_ex'!$B96:$T96,TRANSPOSE('Entry capacity'!I$12:I$30))/(SUM('Entry capacity'!$I$12:$I$30)-IFERROR(VLOOKUP($A361,'Entry capacity'!$A$12:$I$30,9,FALSE),0))</f>
        <v>694.13239797761264</v>
      </c>
    </row>
    <row r="362" spans="1:9" s="5" customFormat="1" ht="15" customHeight="1" x14ac:dyDescent="0.25">
      <c r="A362" s="46" t="str">
        <f t="shared" si="7"/>
        <v>7A_Vilafranca</v>
      </c>
      <c r="B362" s="4" t="str">
        <f t="shared" si="7"/>
        <v>Salida Nacional / National exit</v>
      </c>
      <c r="C362" s="52">
        <f t="array" ref="C362">SUMPRODUCT('Distance Matrix_ex'!$B97:$T97,TRANSPOSE('Entry capacity'!C$12:C$30))/(SUM('Entry capacity'!$C$12:$C$30)-IFERROR(VLOOKUP($A362,'Entry capacity'!$A$12:$I$30,3,FALSE),0))</f>
        <v>685.9627311333611</v>
      </c>
      <c r="D362" s="52">
        <f t="array" ref="D362">SUMPRODUCT('Distance Matrix_ex'!$B97:$T97,TRANSPOSE('Entry capacity'!D$12:D$30))/(SUM('Entry capacity'!$D$12:$D$30)-IFERROR(VLOOKUP($A362,'Entry capacity'!$A$12:$I$30,4,FALSE),0))</f>
        <v>680.55020120724794</v>
      </c>
      <c r="E362" s="52">
        <f t="array" ref="E362">SUMPRODUCT('Distance Matrix_ex'!$B97:$T97,TRANSPOSE('Entry capacity'!E$12:E$30))/(SUM('Entry capacity'!$E$12:$E$30)-IFERROR(VLOOKUP($A362,'Entry capacity'!$A$12:$I$30,5,FALSE),0))</f>
        <v>675.29596274278799</v>
      </c>
      <c r="F362" s="52">
        <f t="array" ref="F362">SUMPRODUCT('Distance Matrix_ex'!$B97:$T97,TRANSPOSE('Entry capacity'!F$12:F$30))/(SUM('Entry capacity'!$F$12:$F$30)-IFERROR(VLOOKUP($A362,'Entry capacity'!$A$12:$I$30,6,FALSE),0))</f>
        <v>671.41526240805206</v>
      </c>
      <c r="G362" s="52">
        <f t="array" ref="G362">SUMPRODUCT('Distance Matrix_ex'!$B97:$T97,TRANSPOSE('Entry capacity'!G$12:G$30))/(SUM('Entry capacity'!$G$12:$G$30)-IFERROR(VLOOKUP($A362,'Entry capacity'!$A$12:$I$30,7,FALSE),0))</f>
        <v>672.40929146341341</v>
      </c>
      <c r="H362" s="52">
        <f t="array" ref="H362">SUMPRODUCT('Distance Matrix_ex'!$B97:$T97,TRANSPOSE('Entry capacity'!H$12:H$30))/(SUM('Entry capacity'!$H$12:$H$30)-IFERROR(VLOOKUP($A362,'Entry capacity'!$A$12:$I$30,8,FALSE),0))</f>
        <v>677.18395515244845</v>
      </c>
      <c r="I362" s="57">
        <f t="array" ref="I362">SUMPRODUCT('Distance Matrix_ex'!$B97:$T97,TRANSPOSE('Entry capacity'!I$12:I$30))/(SUM('Entry capacity'!$I$12:$I$30)-IFERROR(VLOOKUP($A362,'Entry capacity'!$A$12:$I$30,9,FALSE),0))</f>
        <v>687.23974686950237</v>
      </c>
    </row>
    <row r="363" spans="1:9" s="5" customFormat="1" ht="15" customHeight="1" x14ac:dyDescent="0.25">
      <c r="A363" s="46" t="str">
        <f t="shared" si="7"/>
        <v>7B_Santa Margarita</v>
      </c>
      <c r="B363" s="4" t="str">
        <f t="shared" si="7"/>
        <v>Salida Nacional / National exit</v>
      </c>
      <c r="C363" s="52">
        <f t="array" ref="C363">SUMPRODUCT('Distance Matrix_ex'!$B98:$T98,TRANSPOSE('Entry capacity'!C$12:C$30))/(SUM('Entry capacity'!$C$12:$C$30)-IFERROR(VLOOKUP($A363,'Entry capacity'!$A$12:$I$30,3,FALSE),0))</f>
        <v>682.2673256142333</v>
      </c>
      <c r="D363" s="52">
        <f t="array" ref="D363">SUMPRODUCT('Distance Matrix_ex'!$B98:$T98,TRANSPOSE('Entry capacity'!D$12:D$30))/(SUM('Entry capacity'!$D$12:$D$30)-IFERROR(VLOOKUP($A363,'Entry capacity'!$A$12:$I$30,4,FALSE),0))</f>
        <v>676.88837997076655</v>
      </c>
      <c r="E363" s="52">
        <f t="array" ref="E363">SUMPRODUCT('Distance Matrix_ex'!$B98:$T98,TRANSPOSE('Entry capacity'!E$12:E$30))/(SUM('Entry capacity'!$E$12:$E$30)-IFERROR(VLOOKUP($A363,'Entry capacity'!$A$12:$I$30,5,FALSE),0))</f>
        <v>671.64666565284642</v>
      </c>
      <c r="F363" s="52">
        <f t="array" ref="F363">SUMPRODUCT('Distance Matrix_ex'!$B98:$T98,TRANSPOSE('Entry capacity'!F$12:F$30))/(SUM('Entry capacity'!$F$12:$F$30)-IFERROR(VLOOKUP($A363,'Entry capacity'!$A$12:$I$30,6,FALSE),0))</f>
        <v>667.76960016920123</v>
      </c>
      <c r="G363" s="52">
        <f t="array" ref="G363">SUMPRODUCT('Distance Matrix_ex'!$B98:$T98,TRANSPOSE('Entry capacity'!G$12:G$30))/(SUM('Entry capacity'!$G$12:$G$30)-IFERROR(VLOOKUP($A363,'Entry capacity'!$A$12:$I$30,7,FALSE),0))</f>
        <v>668.73880223848232</v>
      </c>
      <c r="H363" s="52">
        <f t="array" ref="H363">SUMPRODUCT('Distance Matrix_ex'!$B98:$T98,TRANSPOSE('Entry capacity'!H$12:H$30))/(SUM('Entry capacity'!$H$12:$H$30)-IFERROR(VLOOKUP($A363,'Entry capacity'!$A$12:$I$30,8,FALSE),0))</f>
        <v>673.45593466101695</v>
      </c>
      <c r="I363" s="57">
        <f t="array" ref="I363">SUMPRODUCT('Distance Matrix_ex'!$B98:$T98,TRANSPOSE('Entry capacity'!I$12:I$30))/(SUM('Entry capacity'!$I$12:$I$30)-IFERROR(VLOOKUP($A363,'Entry capacity'!$A$12:$I$30,9,FALSE),0))</f>
        <v>683.39296534851667</v>
      </c>
    </row>
    <row r="364" spans="1:9" s="5" customFormat="1" ht="15" customHeight="1" x14ac:dyDescent="0.25">
      <c r="A364" s="46" t="str">
        <f t="shared" si="7"/>
        <v>A1_Sabiñanigo</v>
      </c>
      <c r="B364" s="4" t="str">
        <f t="shared" si="7"/>
        <v>Salida Nacional / National exit</v>
      </c>
      <c r="C364" s="52">
        <f t="array" ref="C364">SUMPRODUCT('Distance Matrix_ex'!$B99:$T99,TRANSPOSE('Entry capacity'!C$12:C$30))/(SUM('Entry capacity'!$C$12:$C$30)-IFERROR(VLOOKUP($A364,'Entry capacity'!$A$12:$I$30,3,FALSE),0))</f>
        <v>743.8148646965642</v>
      </c>
      <c r="D364" s="52">
        <f t="array" ref="D364">SUMPRODUCT('Distance Matrix_ex'!$B99:$T99,TRANSPOSE('Entry capacity'!D$12:D$30))/(SUM('Entry capacity'!$D$12:$D$30)-IFERROR(VLOOKUP($A364,'Entry capacity'!$A$12:$I$30,4,FALSE),0))</f>
        <v>744.83371724334552</v>
      </c>
      <c r="E364" s="52">
        <f t="array" ref="E364">SUMPRODUCT('Distance Matrix_ex'!$B99:$T99,TRANSPOSE('Entry capacity'!E$12:E$30))/(SUM('Entry capacity'!$E$12:$E$30)-IFERROR(VLOOKUP($A364,'Entry capacity'!$A$12:$I$30,5,FALSE),0))</f>
        <v>745.9669395384368</v>
      </c>
      <c r="F364" s="52">
        <f t="array" ref="F364">SUMPRODUCT('Distance Matrix_ex'!$B99:$T99,TRANSPOSE('Entry capacity'!F$12:F$30))/(SUM('Entry capacity'!$F$12:$F$30)-IFERROR(VLOOKUP($A364,'Entry capacity'!$A$12:$I$30,6,FALSE),0))</f>
        <v>748.59967847047847</v>
      </c>
      <c r="G364" s="52">
        <f t="array" ref="G364">SUMPRODUCT('Distance Matrix_ex'!$B99:$T99,TRANSPOSE('Entry capacity'!G$12:G$30))/(SUM('Entry capacity'!$G$12:$G$30)-IFERROR(VLOOKUP($A364,'Entry capacity'!$A$12:$I$30,7,FALSE),0))</f>
        <v>749.60294860861347</v>
      </c>
      <c r="H364" s="52">
        <f t="array" ref="H364">SUMPRODUCT('Distance Matrix_ex'!$B99:$T99,TRANSPOSE('Entry capacity'!H$12:H$30))/(SUM('Entry capacity'!$H$12:$H$30)-IFERROR(VLOOKUP($A364,'Entry capacity'!$A$12:$I$30,8,FALSE),0))</f>
        <v>751.14904296088537</v>
      </c>
      <c r="I364" s="57">
        <f t="array" ref="I364">SUMPRODUCT('Distance Matrix_ex'!$B99:$T99,TRANSPOSE('Entry capacity'!I$12:I$30))/(SUM('Entry capacity'!$I$12:$I$30)-IFERROR(VLOOKUP($A364,'Entry capacity'!$A$12:$I$30,9,FALSE),0))</f>
        <v>754.74422845506706</v>
      </c>
    </row>
    <row r="365" spans="1:9" s="5" customFormat="1" ht="15" customHeight="1" x14ac:dyDescent="0.25">
      <c r="A365" s="46" t="str">
        <f t="shared" si="7"/>
        <v>A10_Zaragoza</v>
      </c>
      <c r="B365" s="4" t="str">
        <f t="shared" si="7"/>
        <v>Salida Nacional / National exit</v>
      </c>
      <c r="C365" s="52">
        <f t="array" ref="C365">SUMPRODUCT('Distance Matrix_ex'!$B100:$T100,TRANSPOSE('Entry capacity'!C$12:C$30))/(SUM('Entry capacity'!$C$12:$C$30)-IFERROR(VLOOKUP($A365,'Entry capacity'!$A$12:$I$30,3,FALSE),0))</f>
        <v>626.02631795795185</v>
      </c>
      <c r="D365" s="52">
        <f t="array" ref="D365">SUMPRODUCT('Distance Matrix_ex'!$B100:$T100,TRANSPOSE('Entry capacity'!D$12:D$30))/(SUM('Entry capacity'!$D$12:$D$30)-IFERROR(VLOOKUP($A365,'Entry capacity'!$A$12:$I$30,4,FALSE),0))</f>
        <v>627.0811718622839</v>
      </c>
      <c r="E365" s="52">
        <f t="array" ref="E365">SUMPRODUCT('Distance Matrix_ex'!$B100:$T100,TRANSPOSE('Entry capacity'!E$12:E$30))/(SUM('Entry capacity'!$E$12:$E$30)-IFERROR(VLOOKUP($A365,'Entry capacity'!$A$12:$I$30,5,FALSE),0))</f>
        <v>628.6300990267606</v>
      </c>
      <c r="F365" s="52">
        <f t="array" ref="F365">SUMPRODUCT('Distance Matrix_ex'!$B100:$T100,TRANSPOSE('Entry capacity'!F$12:F$30))/(SUM('Entry capacity'!$F$12:$F$30)-IFERROR(VLOOKUP($A365,'Entry capacity'!$A$12:$I$30,6,FALSE),0))</f>
        <v>631.44805419143358</v>
      </c>
      <c r="G365" s="52">
        <f t="array" ref="G365">SUMPRODUCT('Distance Matrix_ex'!$B100:$T100,TRANSPOSE('Entry capacity'!G$12:G$30))/(SUM('Entry capacity'!$G$12:$G$30)-IFERROR(VLOOKUP($A365,'Entry capacity'!$A$12:$I$30,7,FALSE),0))</f>
        <v>632.66117056032101</v>
      </c>
      <c r="H365" s="52">
        <f t="array" ref="H365">SUMPRODUCT('Distance Matrix_ex'!$B100:$T100,TRANSPOSE('Entry capacity'!H$12:H$30))/(SUM('Entry capacity'!$H$12:$H$30)-IFERROR(VLOOKUP($A365,'Entry capacity'!$A$12:$I$30,8,FALSE),0))</f>
        <v>634.41278070032217</v>
      </c>
      <c r="I365" s="57">
        <f t="array" ref="I365">SUMPRODUCT('Distance Matrix_ex'!$B100:$T100,TRANSPOSE('Entry capacity'!I$12:I$30))/(SUM('Entry capacity'!$I$12:$I$30)-IFERROR(VLOOKUP($A365,'Entry capacity'!$A$12:$I$30,9,FALSE),0))</f>
        <v>638.34887404638312</v>
      </c>
    </row>
    <row r="366" spans="1:9" s="5" customFormat="1" ht="15" customHeight="1" x14ac:dyDescent="0.25">
      <c r="A366" s="46" t="str">
        <f t="shared" si="7"/>
        <v>A36 Barcelona</v>
      </c>
      <c r="B366" s="4" t="str">
        <f t="shared" si="7"/>
        <v>Salida Nacional / National exit</v>
      </c>
      <c r="C366" s="52">
        <f t="array" ref="C366">SUMPRODUCT('Distance Matrix_ex'!$B101:$T101,TRANSPOSE('Entry capacity'!C$12:C$30))/(SUM('Entry capacity'!$C$12:$C$30)-IFERROR(VLOOKUP($A366,'Entry capacity'!$A$12:$I$30,3,FALSE),0))</f>
        <v>738.38421993270356</v>
      </c>
      <c r="D366" s="52">
        <f t="array" ref="D366">SUMPRODUCT('Distance Matrix_ex'!$B101:$T101,TRANSPOSE('Entry capacity'!D$12:D$30))/(SUM('Entry capacity'!$D$12:$D$30)-IFERROR(VLOOKUP($A366,'Entry capacity'!$A$12:$I$30,4,FALSE),0))</f>
        <v>732.61603114148113</v>
      </c>
      <c r="E366" s="52">
        <f t="array" ref="E366">SUMPRODUCT('Distance Matrix_ex'!$B101:$T101,TRANSPOSE('Entry capacity'!E$12:E$30))/(SUM('Entry capacity'!$E$12:$E$30)-IFERROR(VLOOKUP($A366,'Entry capacity'!$A$12:$I$30,5,FALSE),0))</f>
        <v>727.22916147593605</v>
      </c>
      <c r="F366" s="52">
        <f t="array" ref="F366">SUMPRODUCT('Distance Matrix_ex'!$B101:$T101,TRANSPOSE('Entry capacity'!F$12:F$30))/(SUM('Entry capacity'!$F$12:$F$30)-IFERROR(VLOOKUP($A366,'Entry capacity'!$A$12:$I$30,6,FALSE),0))</f>
        <v>723.30996792616702</v>
      </c>
      <c r="G366" s="52">
        <f t="array" ref="G366">SUMPRODUCT('Distance Matrix_ex'!$B101:$T101,TRANSPOSE('Entry capacity'!G$12:G$30))/(SUM('Entry capacity'!$G$12:$G$30)-IFERROR(VLOOKUP($A366,'Entry capacity'!$A$12:$I$30,7,FALSE),0))</f>
        <v>724.56691573391902</v>
      </c>
      <c r="H366" s="52">
        <f t="array" ref="H366">SUMPRODUCT('Distance Matrix_ex'!$B101:$T101,TRANSPOSE('Entry capacity'!H$12:H$30))/(SUM('Entry capacity'!$H$12:$H$30)-IFERROR(VLOOKUP($A366,'Entry capacity'!$A$12:$I$30,8,FALSE),0))</f>
        <v>729.95083778250728</v>
      </c>
      <c r="I366" s="57">
        <f t="array" ref="I366">SUMPRODUCT('Distance Matrix_ex'!$B101:$T101,TRANSPOSE('Entry capacity'!I$12:I$30))/(SUM('Entry capacity'!$I$12:$I$30)-IFERROR(VLOOKUP($A366,'Entry capacity'!$A$12:$I$30,9,FALSE),0))</f>
        <v>741.26431344164519</v>
      </c>
    </row>
    <row r="367" spans="1:9" s="5" customFormat="1" ht="15" customHeight="1" x14ac:dyDescent="0.25">
      <c r="A367" s="46" t="str">
        <f t="shared" si="7"/>
        <v>A5A_Gurrea Gallego</v>
      </c>
      <c r="B367" s="4" t="str">
        <f t="shared" si="7"/>
        <v>Salida Nacional / National exit</v>
      </c>
      <c r="C367" s="52">
        <f t="array" ref="C367">SUMPRODUCT('Distance Matrix_ex'!$B102:$T102,TRANSPOSE('Entry capacity'!C$12:C$30))/(SUM('Entry capacity'!$C$12:$C$30)-IFERROR(VLOOKUP($A367,'Entry capacity'!$A$12:$I$30,3,FALSE),0))</f>
        <v>681.36598421983024</v>
      </c>
      <c r="D367" s="52">
        <f t="array" ref="D367">SUMPRODUCT('Distance Matrix_ex'!$B102:$T102,TRANSPOSE('Entry capacity'!D$12:D$30))/(SUM('Entry capacity'!$D$12:$D$30)-IFERROR(VLOOKUP($A367,'Entry capacity'!$A$12:$I$30,4,FALSE),0))</f>
        <v>682.4039238895698</v>
      </c>
      <c r="E367" s="52">
        <f t="array" ref="E367">SUMPRODUCT('Distance Matrix_ex'!$B102:$T102,TRANSPOSE('Entry capacity'!E$12:E$30))/(SUM('Entry capacity'!$E$12:$E$30)-IFERROR(VLOOKUP($A367,'Entry capacity'!$A$12:$I$30,5,FALSE),0))</f>
        <v>683.75754370564812</v>
      </c>
      <c r="F367" s="52">
        <f t="array" ref="F367">SUMPRODUCT('Distance Matrix_ex'!$B102:$T102,TRANSPOSE('Entry capacity'!F$12:F$30))/(SUM('Entry capacity'!$F$12:$F$30)-IFERROR(VLOOKUP($A367,'Entry capacity'!$A$12:$I$30,6,FALSE),0))</f>
        <v>686.48848018485535</v>
      </c>
      <c r="G367" s="52">
        <f t="array" ref="G367">SUMPRODUCT('Distance Matrix_ex'!$B102:$T102,TRANSPOSE('Entry capacity'!G$12:G$30))/(SUM('Entry capacity'!$G$12:$G$30)-IFERROR(VLOOKUP($A367,'Entry capacity'!$A$12:$I$30,7,FALSE),0))</f>
        <v>687.60300615002632</v>
      </c>
      <c r="H367" s="52">
        <f t="array" ref="H367">SUMPRODUCT('Distance Matrix_ex'!$B102:$T102,TRANSPOSE('Entry capacity'!H$12:H$30))/(SUM('Entry capacity'!$H$12:$H$30)-IFERROR(VLOOKUP($A367,'Entry capacity'!$A$12:$I$30,8,FALSE),0))</f>
        <v>689.2580604242886</v>
      </c>
      <c r="I367" s="57">
        <f t="array" ref="I367">SUMPRODUCT('Distance Matrix_ex'!$B102:$T102,TRANSPOSE('Entry capacity'!I$12:I$30))/(SUM('Entry capacity'!$I$12:$I$30)-IFERROR(VLOOKUP($A367,'Entry capacity'!$A$12:$I$30,9,FALSE),0))</f>
        <v>693.03398771625143</v>
      </c>
    </row>
    <row r="368" spans="1:9" s="5" customFormat="1" ht="15" customHeight="1" x14ac:dyDescent="0.25">
      <c r="A368" s="46" t="str">
        <f t="shared" si="7"/>
        <v>A6_Zuera</v>
      </c>
      <c r="B368" s="4" t="str">
        <f t="shared" si="7"/>
        <v>Salida Nacional / National exit</v>
      </c>
      <c r="C368" s="52">
        <f t="array" ref="C368">SUMPRODUCT('Distance Matrix_ex'!$B103:$T103,TRANSPOSE('Entry capacity'!C$12:C$30))/(SUM('Entry capacity'!$C$12:$C$30)-IFERROR(VLOOKUP($A368,'Entry capacity'!$A$12:$I$30,3,FALSE),0))</f>
        <v>667.6618269375972</v>
      </c>
      <c r="D368" s="52">
        <f t="array" ref="D368">SUMPRODUCT('Distance Matrix_ex'!$B103:$T103,TRANSPOSE('Entry capacity'!D$12:D$30))/(SUM('Entry capacity'!$D$12:$D$30)-IFERROR(VLOOKUP($A368,'Entry capacity'!$A$12:$I$30,4,FALSE),0))</f>
        <v>668.7039552002002</v>
      </c>
      <c r="E368" s="52">
        <f t="array" ref="E368">SUMPRODUCT('Distance Matrix_ex'!$B103:$T103,TRANSPOSE('Entry capacity'!E$12:E$30))/(SUM('Entry capacity'!$E$12:$E$30)-IFERROR(VLOOKUP($A368,'Entry capacity'!$A$12:$I$30,5,FALSE),0))</f>
        <v>670.10594037157648</v>
      </c>
      <c r="F368" s="52">
        <f t="array" ref="F368">SUMPRODUCT('Distance Matrix_ex'!$B103:$T103,TRANSPOSE('Entry capacity'!F$12:F$30))/(SUM('Entry capacity'!$F$12:$F$30)-IFERROR(VLOOKUP($A368,'Entry capacity'!$A$12:$I$30,6,FALSE),0))</f>
        <v>672.85842591012351</v>
      </c>
      <c r="G368" s="52">
        <f t="array" ref="G368">SUMPRODUCT('Distance Matrix_ex'!$B103:$T103,TRANSPOSE('Entry capacity'!G$12:G$30))/(SUM('Entry capacity'!$G$12:$G$30)-IFERROR(VLOOKUP($A368,'Entry capacity'!$A$12:$I$30,7,FALSE),0))</f>
        <v>673.99736652197214</v>
      </c>
      <c r="H368" s="52">
        <f t="array" ref="H368">SUMPRODUCT('Distance Matrix_ex'!$B103:$T103,TRANSPOSE('Entry capacity'!H$12:H$30))/(SUM('Entry capacity'!$H$12:$H$30)-IFERROR(VLOOKUP($A368,'Entry capacity'!$A$12:$I$30,8,FALSE),0))</f>
        <v>675.67633161572417</v>
      </c>
      <c r="I368" s="57">
        <f t="array" ref="I368">SUMPRODUCT('Distance Matrix_ex'!$B103:$T103,TRANSPOSE('Entry capacity'!I$12:I$30))/(SUM('Entry capacity'!$I$12:$I$30)-IFERROR(VLOOKUP($A368,'Entry capacity'!$A$12:$I$30,9,FALSE),0))</f>
        <v>679.49192197298726</v>
      </c>
    </row>
    <row r="369" spans="1:9" s="5" customFormat="1" ht="15" customHeight="1" x14ac:dyDescent="0.25">
      <c r="A369" s="46" t="str">
        <f t="shared" si="7"/>
        <v>A7_Villanueva de Gallego</v>
      </c>
      <c r="B369" s="4" t="str">
        <f t="shared" si="7"/>
        <v>Salida Nacional / National exit</v>
      </c>
      <c r="C369" s="52">
        <f t="array" ref="C369">SUMPRODUCT('Distance Matrix_ex'!$B104:$T104,TRANSPOSE('Entry capacity'!C$12:C$30))/(SUM('Entry capacity'!$C$12:$C$30)-IFERROR(VLOOKUP($A369,'Entry capacity'!$A$12:$I$30,3,FALSE),0))</f>
        <v>653.21645688409387</v>
      </c>
      <c r="D369" s="52">
        <f t="array" ref="D369">SUMPRODUCT('Distance Matrix_ex'!$B104:$T104,TRANSPOSE('Entry capacity'!D$12:D$30))/(SUM('Entry capacity'!$D$12:$D$30)-IFERROR(VLOOKUP($A369,'Entry capacity'!$A$12:$I$30,4,FALSE),0))</f>
        <v>654.26300028676451</v>
      </c>
      <c r="E369" s="52">
        <f t="array" ref="E369">SUMPRODUCT('Distance Matrix_ex'!$B104:$T104,TRANSPOSE('Entry capacity'!E$12:E$30))/(SUM('Entry capacity'!$E$12:$E$30)-IFERROR(VLOOKUP($A369,'Entry capacity'!$A$12:$I$30,5,FALSE),0))</f>
        <v>655.71596673635167</v>
      </c>
      <c r="F369" s="52">
        <f t="array" ref="F369">SUMPRODUCT('Distance Matrix_ex'!$B104:$T104,TRANSPOSE('Entry capacity'!F$12:F$30))/(SUM('Entry capacity'!$F$12:$F$30)-IFERROR(VLOOKUP($A369,'Entry capacity'!$A$12:$I$30,6,FALSE),0))</f>
        <v>658.49116685194667</v>
      </c>
      <c r="G369" s="52">
        <f t="array" ref="G369">SUMPRODUCT('Distance Matrix_ex'!$B104:$T104,TRANSPOSE('Entry capacity'!G$12:G$30))/(SUM('Entry capacity'!$G$12:$G$30)-IFERROR(VLOOKUP($A369,'Entry capacity'!$A$12:$I$30,7,FALSE),0))</f>
        <v>659.65584261837091</v>
      </c>
      <c r="H369" s="52">
        <f t="array" ref="H369">SUMPRODUCT('Distance Matrix_ex'!$B104:$T104,TRANSPOSE('Entry capacity'!H$12:H$30))/(SUM('Entry capacity'!$H$12:$H$30)-IFERROR(VLOOKUP($A369,'Entry capacity'!$A$12:$I$30,8,FALSE),0))</f>
        <v>661.36001178915569</v>
      </c>
      <c r="I369" s="57">
        <f t="array" ref="I369">SUMPRODUCT('Distance Matrix_ex'!$B104:$T104,TRANSPOSE('Entry capacity'!I$12:I$30))/(SUM('Entry capacity'!$I$12:$I$30)-IFERROR(VLOOKUP($A369,'Entry capacity'!$A$12:$I$30,9,FALSE),0))</f>
        <v>665.21741045640215</v>
      </c>
    </row>
    <row r="370" spans="1:9" s="5" customFormat="1" ht="15" customHeight="1" x14ac:dyDescent="0.25">
      <c r="A370" s="46" t="str">
        <f t="shared" si="7"/>
        <v>A8_Zorongo</v>
      </c>
      <c r="B370" s="4" t="str">
        <f t="shared" si="7"/>
        <v>Salida Nacional / National exit</v>
      </c>
      <c r="C370" s="52">
        <f t="array" ref="C370">SUMPRODUCT('Distance Matrix_ex'!$B105:$T105,TRANSPOSE('Entry capacity'!C$12:C$30))/(SUM('Entry capacity'!$C$12:$C$30)-IFERROR(VLOOKUP($A370,'Entry capacity'!$A$12:$I$30,3,FALSE),0))</f>
        <v>648.49353871340804</v>
      </c>
      <c r="D370" s="52">
        <f t="array" ref="D370">SUMPRODUCT('Distance Matrix_ex'!$B105:$T105,TRANSPOSE('Entry capacity'!D$12:D$30))/(SUM('Entry capacity'!$D$12:$D$30)-IFERROR(VLOOKUP($A370,'Entry capacity'!$A$12:$I$30,4,FALSE),0))</f>
        <v>649.54152564747858</v>
      </c>
      <c r="E370" s="52">
        <f t="array" ref="E370">SUMPRODUCT('Distance Matrix_ex'!$B105:$T105,TRANSPOSE('Entry capacity'!E$12:E$30))/(SUM('Entry capacity'!$E$12:$E$30)-IFERROR(VLOOKUP($A370,'Entry capacity'!$A$12:$I$30,5,FALSE),0))</f>
        <v>651.01116044161722</v>
      </c>
      <c r="F370" s="52">
        <f t="array" ref="F370">SUMPRODUCT('Distance Matrix_ex'!$B105:$T105,TRANSPOSE('Entry capacity'!F$12:F$30))/(SUM('Entry capacity'!$F$12:$F$30)-IFERROR(VLOOKUP($A370,'Entry capacity'!$A$12:$I$30,6,FALSE),0))</f>
        <v>653.79378709514674</v>
      </c>
      <c r="G370" s="52">
        <f t="array" ref="G370">SUMPRODUCT('Distance Matrix_ex'!$B105:$T105,TRANSPOSE('Entry capacity'!G$12:G$30))/(SUM('Entry capacity'!$G$12:$G$30)-IFERROR(VLOOKUP($A370,'Entry capacity'!$A$12:$I$30,7,FALSE),0))</f>
        <v>654.96687697825462</v>
      </c>
      <c r="H370" s="52">
        <f t="array" ref="H370">SUMPRODUCT('Distance Matrix_ex'!$B105:$T105,TRANSPOSE('Entry capacity'!H$12:H$30))/(SUM('Entry capacity'!$H$12:$H$30)-IFERROR(VLOOKUP($A370,'Entry capacity'!$A$12:$I$30,8,FALSE),0))</f>
        <v>656.67928662975771</v>
      </c>
      <c r="I370" s="57">
        <f t="array" ref="I370">SUMPRODUCT('Distance Matrix_ex'!$B105:$T105,TRANSPOSE('Entry capacity'!I$12:I$30))/(SUM('Entry capacity'!$I$12:$I$30)-IFERROR(VLOOKUP($A370,'Entry capacity'!$A$12:$I$30,9,FALSE),0))</f>
        <v>660.55035453677965</v>
      </c>
    </row>
    <row r="371" spans="1:9" s="5" customFormat="1" ht="15" customHeight="1" x14ac:dyDescent="0.25">
      <c r="A371" s="46" t="str">
        <f t="shared" si="7"/>
        <v>A9_Juslibol</v>
      </c>
      <c r="B371" s="4" t="str">
        <f t="shared" si="7"/>
        <v>Salida Nacional / National exit</v>
      </c>
      <c r="C371" s="52">
        <f t="array" ref="C371">SUMPRODUCT('Distance Matrix_ex'!$B106:$T106,TRANSPOSE('Entry capacity'!C$12:C$30))/(SUM('Entry capacity'!$C$12:$C$30)-IFERROR(VLOOKUP($A371,'Entry capacity'!$A$12:$I$30,3,FALSE),0))</f>
        <v>640.77752350446326</v>
      </c>
      <c r="D371" s="52">
        <f t="array" ref="D371">SUMPRODUCT('Distance Matrix_ex'!$B106:$T106,TRANSPOSE('Entry capacity'!D$12:D$30))/(SUM('Entry capacity'!$D$12:$D$30)-IFERROR(VLOOKUP($A371,'Entry capacity'!$A$12:$I$30,4,FALSE),0))</f>
        <v>641.82786879195714</v>
      </c>
      <c r="E371" s="52">
        <f t="array" ref="E371">SUMPRODUCT('Distance Matrix_ex'!$B106:$T106,TRANSPOSE('Entry capacity'!E$12:E$30))/(SUM('Entry capacity'!$E$12:$E$30)-IFERROR(VLOOKUP($A371,'Entry capacity'!$A$12:$I$30,5,FALSE),0))</f>
        <v>643.32473530924221</v>
      </c>
      <c r="F371" s="52">
        <f t="array" ref="F371">SUMPRODUCT('Distance Matrix_ex'!$B106:$T106,TRANSPOSE('Entry capacity'!F$12:F$30))/(SUM('Entry capacity'!$F$12:$F$30)-IFERROR(VLOOKUP($A371,'Entry capacity'!$A$12:$I$30,6,FALSE),0))</f>
        <v>646.11949498680065</v>
      </c>
      <c r="G371" s="52">
        <f t="array" ref="G371">SUMPRODUCT('Distance Matrix_ex'!$B106:$T106,TRANSPOSE('Entry capacity'!G$12:G$30))/(SUM('Entry capacity'!$G$12:$G$30)-IFERROR(VLOOKUP($A371,'Entry capacity'!$A$12:$I$30,7,FALSE),0))</f>
        <v>647.30633133977244</v>
      </c>
      <c r="H371" s="52">
        <f t="array" ref="H371">SUMPRODUCT('Distance Matrix_ex'!$B106:$T106,TRANSPOSE('Entry capacity'!H$12:H$30))/(SUM('Entry capacity'!$H$12:$H$30)-IFERROR(VLOOKUP($A371,'Entry capacity'!$A$12:$I$30,8,FALSE),0))</f>
        <v>649.03220378530511</v>
      </c>
      <c r="I371" s="57">
        <f t="array" ref="I371">SUMPRODUCT('Distance Matrix_ex'!$B106:$T106,TRANSPOSE('Entry capacity'!I$12:I$30))/(SUM('Entry capacity'!$I$12:$I$30)-IFERROR(VLOOKUP($A371,'Entry capacity'!$A$12:$I$30,9,FALSE),0))</f>
        <v>652.92560366128998</v>
      </c>
    </row>
    <row r="372" spans="1:9" s="5" customFormat="1" ht="15" customHeight="1" x14ac:dyDescent="0.25">
      <c r="A372" s="46" t="str">
        <f t="shared" si="7"/>
        <v>A9A_Ramal Utebo-Sobradiel</v>
      </c>
      <c r="B372" s="4" t="str">
        <f t="shared" si="7"/>
        <v>Salida Nacional / National exit</v>
      </c>
      <c r="C372" s="52">
        <f t="array" ref="C372">SUMPRODUCT('Distance Matrix_ex'!$B107:$T107,TRANSPOSE('Entry capacity'!C$12:C$30))/(SUM('Entry capacity'!$C$12:$C$30)-IFERROR(VLOOKUP($A372,'Entry capacity'!$A$12:$I$30,3,FALSE),0))</f>
        <v>639.11685625739835</v>
      </c>
      <c r="D372" s="52">
        <f t="array" ref="D372">SUMPRODUCT('Distance Matrix_ex'!$B107:$T107,TRANSPOSE('Entry capacity'!D$12:D$30))/(SUM('Entry capacity'!$D$12:$D$30)-IFERROR(VLOOKUP($A372,'Entry capacity'!$A$12:$I$30,4,FALSE),0))</f>
        <v>640.167709117801</v>
      </c>
      <c r="E372" s="52">
        <f t="array" ref="E372">SUMPRODUCT('Distance Matrix_ex'!$B107:$T107,TRANSPOSE('Entry capacity'!E$12:E$30))/(SUM('Entry capacity'!$E$12:$E$30)-IFERROR(VLOOKUP($A372,'Entry capacity'!$A$12:$I$30,5,FALSE),0))</f>
        <v>641.67043653990368</v>
      </c>
      <c r="F372" s="52">
        <f t="array" ref="F372">SUMPRODUCT('Distance Matrix_ex'!$B107:$T107,TRANSPOSE('Entry capacity'!F$12:F$30))/(SUM('Entry capacity'!$F$12:$F$30)-IFERROR(VLOOKUP($A372,'Entry capacity'!$A$12:$I$30,6,FALSE),0))</f>
        <v>644.46780752849088</v>
      </c>
      <c r="G372" s="52">
        <f t="array" ref="G372">SUMPRODUCT('Distance Matrix_ex'!$B107:$T107,TRANSPOSE('Entry capacity'!G$12:G$30))/(SUM('Entry capacity'!$G$12:$G$30)-IFERROR(VLOOKUP($A372,'Entry capacity'!$A$12:$I$30,7,FALSE),0))</f>
        <v>645.65760244383546</v>
      </c>
      <c r="H372" s="52">
        <f t="array" ref="H372">SUMPRODUCT('Distance Matrix_ex'!$B107:$T107,TRANSPOSE('Entry capacity'!H$12:H$30))/(SUM('Entry capacity'!$H$12:$H$30)-IFERROR(VLOOKUP($A372,'Entry capacity'!$A$12:$I$30,8,FALSE),0))</f>
        <v>647.3863723980553</v>
      </c>
      <c r="I372" s="57">
        <f t="array" ref="I372">SUMPRODUCT('Distance Matrix_ex'!$B107:$T107,TRANSPOSE('Entry capacity'!I$12:I$30))/(SUM('Entry capacity'!$I$12:$I$30)-IFERROR(VLOOKUP($A372,'Entry capacity'!$A$12:$I$30,9,FALSE),0))</f>
        <v>651.28457863696383</v>
      </c>
    </row>
    <row r="373" spans="1:9" s="5" customFormat="1" ht="15" customHeight="1" x14ac:dyDescent="0.25">
      <c r="A373" s="46" t="str">
        <f t="shared" si="7"/>
        <v>A9B_Zaragoza Plaza</v>
      </c>
      <c r="B373" s="4" t="str">
        <f t="shared" si="7"/>
        <v>Salida Nacional / National exit</v>
      </c>
      <c r="C373" s="52">
        <f t="array" ref="C373">SUMPRODUCT('Distance Matrix_ex'!$B108:$T108,TRANSPOSE('Entry capacity'!C$12:C$30))/(SUM('Entry capacity'!$C$12:$C$30)-IFERROR(VLOOKUP($A373,'Entry capacity'!$A$12:$I$30,3,FALSE),0))</f>
        <v>632.38652741445378</v>
      </c>
      <c r="D373" s="52">
        <f t="array" ref="D373">SUMPRODUCT('Distance Matrix_ex'!$B108:$T108,TRANSPOSE('Entry capacity'!D$12:D$30))/(SUM('Entry capacity'!$D$12:$D$30)-IFERROR(VLOOKUP($A373,'Entry capacity'!$A$12:$I$30,4,FALSE),0))</f>
        <v>633.43943735919822</v>
      </c>
      <c r="E373" s="52">
        <f t="array" ref="E373">SUMPRODUCT('Distance Matrix_ex'!$B108:$T108,TRANSPOSE('Entry capacity'!E$12:E$30))/(SUM('Entry capacity'!$E$12:$E$30)-IFERROR(VLOOKUP($A373,'Entry capacity'!$A$12:$I$30,5,FALSE),0))</f>
        <v>634.96591777384583</v>
      </c>
      <c r="F373" s="52">
        <f t="array" ref="F373">SUMPRODUCT('Distance Matrix_ex'!$B108:$T108,TRANSPOSE('Entry capacity'!F$12:F$30))/(SUM('Entry capacity'!$F$12:$F$30)-IFERROR(VLOOKUP($A373,'Entry capacity'!$A$12:$I$30,6,FALSE),0))</f>
        <v>637.77387184701286</v>
      </c>
      <c r="G373" s="52">
        <f t="array" ref="G373">SUMPRODUCT('Distance Matrix_ex'!$B108:$T108,TRANSPOSE('Entry capacity'!G$12:G$30))/(SUM('Entry capacity'!$G$12:$G$30)-IFERROR(VLOOKUP($A373,'Entry capacity'!$A$12:$I$30,7,FALSE),0))</f>
        <v>638.97565718229646</v>
      </c>
      <c r="H373" s="52">
        <f t="array" ref="H373">SUMPRODUCT('Distance Matrix_ex'!$B108:$T108,TRANSPOSE('Entry capacity'!H$12:H$30))/(SUM('Entry capacity'!$H$12:$H$30)-IFERROR(VLOOKUP($A373,'Entry capacity'!$A$12:$I$30,8,FALSE),0))</f>
        <v>640.71617011893818</v>
      </c>
      <c r="I373" s="57">
        <f t="array" ref="I373">SUMPRODUCT('Distance Matrix_ex'!$B108:$T108,TRANSPOSE('Entry capacity'!I$12:I$30))/(SUM('Entry capacity'!$I$12:$I$30)-IFERROR(VLOOKUP($A373,'Entry capacity'!$A$12:$I$30,9,FALSE),0))</f>
        <v>644.63385551784836</v>
      </c>
    </row>
    <row r="374" spans="1:9" s="5" customFormat="1" ht="15" customHeight="1" x14ac:dyDescent="0.25">
      <c r="A374" s="46" t="str">
        <f t="shared" ref="A374:B389" si="8">A109</f>
        <v>Abegondo (I15)</v>
      </c>
      <c r="B374" s="4" t="str">
        <f t="shared" si="8"/>
        <v>Salida Nacional / National exit</v>
      </c>
      <c r="C374" s="52">
        <f t="array" ref="C374">SUMPRODUCT('Distance Matrix_ex'!$B109:$T109,TRANSPOSE('Entry capacity'!C$12:C$30))/(SUM('Entry capacity'!$C$12:$C$30)-IFERROR(VLOOKUP($A374,'Entry capacity'!$A$12:$I$30,3,FALSE),0))</f>
        <v>1133.8488104590547</v>
      </c>
      <c r="D374" s="52">
        <f t="array" ref="D374">SUMPRODUCT('Distance Matrix_ex'!$B109:$T109,TRANSPOSE('Entry capacity'!D$12:D$30))/(SUM('Entry capacity'!$D$12:$D$30)-IFERROR(VLOOKUP($A374,'Entry capacity'!$A$12:$I$30,4,FALSE),0))</f>
        <v>1140.5128677639775</v>
      </c>
      <c r="E374" s="52">
        <f t="array" ref="E374">SUMPRODUCT('Distance Matrix_ex'!$B109:$T109,TRANSPOSE('Entry capacity'!E$12:E$30))/(SUM('Entry capacity'!$E$12:$E$30)-IFERROR(VLOOKUP($A374,'Entry capacity'!$A$12:$I$30,5,FALSE),0))</f>
        <v>1149.3022658335676</v>
      </c>
      <c r="F374" s="52">
        <f t="array" ref="F374">SUMPRODUCT('Distance Matrix_ex'!$B109:$T109,TRANSPOSE('Entry capacity'!F$12:F$30))/(SUM('Entry capacity'!$F$12:$F$30)-IFERROR(VLOOKUP($A374,'Entry capacity'!$A$12:$I$30,6,FALSE),0))</f>
        <v>1158.7899646431758</v>
      </c>
      <c r="G374" s="52">
        <f t="array" ref="G374">SUMPRODUCT('Distance Matrix_ex'!$B109:$T109,TRANSPOSE('Entry capacity'!G$12:G$30))/(SUM('Entry capacity'!$G$12:$G$30)-IFERROR(VLOOKUP($A374,'Entry capacity'!$A$12:$I$30,7,FALSE),0))</f>
        <v>1161.1348076212369</v>
      </c>
      <c r="H374" s="52">
        <f t="array" ref="H374">SUMPRODUCT('Distance Matrix_ex'!$B109:$T109,TRANSPOSE('Entry capacity'!H$12:H$30))/(SUM('Entry capacity'!$H$12:$H$30)-IFERROR(VLOOKUP($A374,'Entry capacity'!$A$12:$I$30,8,FALSE),0))</f>
        <v>1161.4818078942083</v>
      </c>
      <c r="I374" s="57">
        <f t="array" ref="I374">SUMPRODUCT('Distance Matrix_ex'!$B109:$T109,TRANSPOSE('Entry capacity'!I$12:I$30))/(SUM('Entry capacity'!$I$12:$I$30)-IFERROR(VLOOKUP($A374,'Entry capacity'!$A$12:$I$30,9,FALSE),0))</f>
        <v>1162.4111317124884</v>
      </c>
    </row>
    <row r="375" spans="1:9" s="5" customFormat="1" ht="15" customHeight="1" x14ac:dyDescent="0.25">
      <c r="A375" s="46" t="str">
        <f t="shared" si="8"/>
        <v>Andosilla</v>
      </c>
      <c r="B375" s="4" t="str">
        <f t="shared" si="8"/>
        <v>Salida Nacional / National exit</v>
      </c>
      <c r="C375" s="52">
        <f t="array" ref="C375">SUMPRODUCT('Distance Matrix_ex'!$B110:$T110,TRANSPOSE('Entry capacity'!C$12:C$30))/(SUM('Entry capacity'!$C$12:$C$30)-IFERROR(VLOOKUP($A375,'Entry capacity'!$A$12:$I$30,3,FALSE),0))</f>
        <v>611.17202338042171</v>
      </c>
      <c r="D375" s="52">
        <f t="array" ref="D375">SUMPRODUCT('Distance Matrix_ex'!$B110:$T110,TRANSPOSE('Entry capacity'!D$12:D$30))/(SUM('Entry capacity'!$D$12:$D$30)-IFERROR(VLOOKUP($A375,'Entry capacity'!$A$12:$I$30,4,FALSE),0))</f>
        <v>617.49186538902279</v>
      </c>
      <c r="E375" s="52">
        <f t="array" ref="E375">SUMPRODUCT('Distance Matrix_ex'!$B110:$T110,TRANSPOSE('Entry capacity'!E$12:E$30))/(SUM('Entry capacity'!$E$12:$E$30)-IFERROR(VLOOKUP($A375,'Entry capacity'!$A$12:$I$30,5,FALSE),0))</f>
        <v>625.25468907701236</v>
      </c>
      <c r="F375" s="52">
        <f t="array" ref="F375">SUMPRODUCT('Distance Matrix_ex'!$B110:$T110,TRANSPOSE('Entry capacity'!F$12:F$30))/(SUM('Entry capacity'!$F$12:$F$30)-IFERROR(VLOOKUP($A375,'Entry capacity'!$A$12:$I$30,6,FALSE),0))</f>
        <v>633.81850139580797</v>
      </c>
      <c r="G375" s="52">
        <f t="array" ref="G375">SUMPRODUCT('Distance Matrix_ex'!$B110:$T110,TRANSPOSE('Entry capacity'!G$12:G$30))/(SUM('Entry capacity'!$G$12:$G$30)-IFERROR(VLOOKUP($A375,'Entry capacity'!$A$12:$I$30,7,FALSE),0))</f>
        <v>635.59990372107177</v>
      </c>
      <c r="H375" s="52">
        <f t="array" ref="H375">SUMPRODUCT('Distance Matrix_ex'!$B110:$T110,TRANSPOSE('Entry capacity'!H$12:H$30))/(SUM('Entry capacity'!$H$12:$H$30)-IFERROR(VLOOKUP($A375,'Entry capacity'!$A$12:$I$30,8,FALSE),0))</f>
        <v>635.32397588016102</v>
      </c>
      <c r="I375" s="57">
        <f t="array" ref="I375">SUMPRODUCT('Distance Matrix_ex'!$B110:$T110,TRANSPOSE('Entry capacity'!I$12:I$30))/(SUM('Entry capacity'!$I$12:$I$30)-IFERROR(VLOOKUP($A375,'Entry capacity'!$A$12:$I$30,9,FALSE),0))</f>
        <v>635.02995341743258</v>
      </c>
    </row>
    <row r="376" spans="1:9" s="5" customFormat="1" ht="15" customHeight="1" x14ac:dyDescent="0.25">
      <c r="A376" s="46" t="str">
        <f t="shared" si="8"/>
        <v>B02_Briviesca</v>
      </c>
      <c r="B376" s="4" t="str">
        <f t="shared" si="8"/>
        <v>Salida Nacional / National exit</v>
      </c>
      <c r="C376" s="52">
        <f t="array" ref="C376">SUMPRODUCT('Distance Matrix_ex'!$B111:$T111,TRANSPOSE('Entry capacity'!C$12:C$30))/(SUM('Entry capacity'!$C$12:$C$30)-IFERROR(VLOOKUP($A376,'Entry capacity'!$A$12:$I$30,3,FALSE),0))</f>
        <v>603.45044481417176</v>
      </c>
      <c r="D376" s="52">
        <f t="array" ref="D376">SUMPRODUCT('Distance Matrix_ex'!$B111:$T111,TRANSPOSE('Entry capacity'!D$12:D$30))/(SUM('Entry capacity'!$D$12:$D$30)-IFERROR(VLOOKUP($A376,'Entry capacity'!$A$12:$I$30,4,FALSE),0))</f>
        <v>611.98032879052448</v>
      </c>
      <c r="E376" s="52">
        <f t="array" ref="E376">SUMPRODUCT('Distance Matrix_ex'!$B111:$T111,TRANSPOSE('Entry capacity'!E$12:E$30))/(SUM('Entry capacity'!$E$12:$E$30)-IFERROR(VLOOKUP($A376,'Entry capacity'!$A$12:$I$30,5,FALSE),0))</f>
        <v>622.64848723622822</v>
      </c>
      <c r="F376" s="52">
        <f t="array" ref="F376">SUMPRODUCT('Distance Matrix_ex'!$B111:$T111,TRANSPOSE('Entry capacity'!F$12:F$30))/(SUM('Entry capacity'!$F$12:$F$30)-IFERROR(VLOOKUP($A376,'Entry capacity'!$A$12:$I$30,6,FALSE),0))</f>
        <v>633.98779002969673</v>
      </c>
      <c r="G376" s="52">
        <f t="array" ref="G376">SUMPRODUCT('Distance Matrix_ex'!$B111:$T111,TRANSPOSE('Entry capacity'!G$12:G$30))/(SUM('Entry capacity'!$G$12:$G$30)-IFERROR(VLOOKUP($A376,'Entry capacity'!$A$12:$I$30,7,FALSE),0))</f>
        <v>636.3205566534773</v>
      </c>
      <c r="H376" s="52">
        <f t="array" ref="H376">SUMPRODUCT('Distance Matrix_ex'!$B111:$T111,TRANSPOSE('Entry capacity'!H$12:H$30))/(SUM('Entry capacity'!$H$12:$H$30)-IFERROR(VLOOKUP($A376,'Entry capacity'!$A$12:$I$30,8,FALSE),0))</f>
        <v>635.6845406057198</v>
      </c>
      <c r="I376" s="57">
        <f t="array" ref="I376">SUMPRODUCT('Distance Matrix_ex'!$B111:$T111,TRANSPOSE('Entry capacity'!I$12:I$30))/(SUM('Entry capacity'!$I$12:$I$30)-IFERROR(VLOOKUP($A376,'Entry capacity'!$A$12:$I$30,9,FALSE),0))</f>
        <v>634.62580950640802</v>
      </c>
    </row>
    <row r="377" spans="1:9" s="5" customFormat="1" ht="15" customHeight="1" x14ac:dyDescent="0.25">
      <c r="A377" s="46" t="str">
        <f t="shared" si="8"/>
        <v>B04_Burgos</v>
      </c>
      <c r="B377" s="4" t="str">
        <f t="shared" si="8"/>
        <v>Salida Nacional / National exit</v>
      </c>
      <c r="C377" s="52">
        <f t="array" ref="C377">SUMPRODUCT('Distance Matrix_ex'!$B112:$T112,TRANSPOSE('Entry capacity'!C$12:C$30))/(SUM('Entry capacity'!$C$12:$C$30)-IFERROR(VLOOKUP($A377,'Entry capacity'!$A$12:$I$30,3,FALSE),0))</f>
        <v>603.15298223880245</v>
      </c>
      <c r="D377" s="52">
        <f t="array" ref="D377">SUMPRODUCT('Distance Matrix_ex'!$B112:$T112,TRANSPOSE('Entry capacity'!D$12:D$30))/(SUM('Entry capacity'!$D$12:$D$30)-IFERROR(VLOOKUP($A377,'Entry capacity'!$A$12:$I$30,4,FALSE),0))</f>
        <v>611.10756604130984</v>
      </c>
      <c r="E377" s="52">
        <f t="array" ref="E377">SUMPRODUCT('Distance Matrix_ex'!$B112:$T112,TRANSPOSE('Entry capacity'!E$12:E$30))/(SUM('Entry capacity'!$E$12:$E$30)-IFERROR(VLOOKUP($A377,'Entry capacity'!$A$12:$I$30,5,FALSE),0))</f>
        <v>620.94654398489774</v>
      </c>
      <c r="F377" s="52">
        <f t="array" ref="F377">SUMPRODUCT('Distance Matrix_ex'!$B112:$T112,TRANSPOSE('Entry capacity'!F$12:F$30))/(SUM('Entry capacity'!$F$12:$F$30)-IFERROR(VLOOKUP($A377,'Entry capacity'!$A$12:$I$30,6,FALSE),0))</f>
        <v>631.36416569990411</v>
      </c>
      <c r="G377" s="52">
        <f t="array" ref="G377">SUMPRODUCT('Distance Matrix_ex'!$B112:$T112,TRANSPOSE('Entry capacity'!G$12:G$30))/(SUM('Entry capacity'!$G$12:$G$30)-IFERROR(VLOOKUP($A377,'Entry capacity'!$A$12:$I$30,7,FALSE),0))</f>
        <v>633.41046331496364</v>
      </c>
      <c r="H377" s="52">
        <f t="array" ref="H377">SUMPRODUCT('Distance Matrix_ex'!$B112:$T112,TRANSPOSE('Entry capacity'!H$12:H$30))/(SUM('Entry capacity'!$H$12:$H$30)-IFERROR(VLOOKUP($A377,'Entry capacity'!$A$12:$I$30,8,FALSE),0))</f>
        <v>632.60709502338875</v>
      </c>
      <c r="I377" s="57">
        <f t="array" ref="I377">SUMPRODUCT('Distance Matrix_ex'!$B112:$T112,TRANSPOSE('Entry capacity'!I$12:I$30))/(SUM('Entry capacity'!$I$12:$I$30)-IFERROR(VLOOKUP($A377,'Entry capacity'!$A$12:$I$30,9,FALSE),0))</f>
        <v>631.18092236047767</v>
      </c>
    </row>
    <row r="378" spans="1:9" s="5" customFormat="1" ht="15" customHeight="1" x14ac:dyDescent="0.25">
      <c r="A378" s="46" t="str">
        <f t="shared" si="8"/>
        <v>B05_Villalonquejar</v>
      </c>
      <c r="B378" s="4" t="str">
        <f t="shared" si="8"/>
        <v>Salida Nacional / National exit</v>
      </c>
      <c r="C378" s="52">
        <f t="array" ref="C378">SUMPRODUCT('Distance Matrix_ex'!$B113:$T113,TRANSPOSE('Entry capacity'!C$12:C$30))/(SUM('Entry capacity'!$C$12:$C$30)-IFERROR(VLOOKUP($A378,'Entry capacity'!$A$12:$I$30,3,FALSE),0))</f>
        <v>603.58921656731411</v>
      </c>
      <c r="D378" s="52">
        <f t="array" ref="D378">SUMPRODUCT('Distance Matrix_ex'!$B113:$T113,TRANSPOSE('Entry capacity'!D$12:D$30))/(SUM('Entry capacity'!$D$12:$D$30)-IFERROR(VLOOKUP($A378,'Entry capacity'!$A$12:$I$30,4,FALSE),0))</f>
        <v>611.42450906010424</v>
      </c>
      <c r="E378" s="52">
        <f t="array" ref="E378">SUMPRODUCT('Distance Matrix_ex'!$B113:$T113,TRANSPOSE('Entry capacity'!E$12:E$30))/(SUM('Entry capacity'!$E$12:$E$30)-IFERROR(VLOOKUP($A378,'Entry capacity'!$A$12:$I$30,5,FALSE),0))</f>
        <v>621.07831497030941</v>
      </c>
      <c r="F378" s="52">
        <f t="array" ref="F378">SUMPRODUCT('Distance Matrix_ex'!$B113:$T113,TRANSPOSE('Entry capacity'!F$12:F$30))/(SUM('Entry capacity'!$F$12:$F$30)-IFERROR(VLOOKUP($A378,'Entry capacity'!$A$12:$I$30,6,FALSE),0))</f>
        <v>631.28466108856969</v>
      </c>
      <c r="G378" s="52">
        <f t="array" ref="G378">SUMPRODUCT('Distance Matrix_ex'!$B113:$T113,TRANSPOSE('Entry capacity'!G$12:G$30))/(SUM('Entry capacity'!$G$12:$G$30)-IFERROR(VLOOKUP($A378,'Entry capacity'!$A$12:$I$30,7,FALSE),0))</f>
        <v>633.25523518007606</v>
      </c>
      <c r="H378" s="52">
        <f t="array" ref="H378">SUMPRODUCT('Distance Matrix_ex'!$B113:$T113,TRANSPOSE('Entry capacity'!H$12:H$30))/(SUM('Entry capacity'!$H$12:$H$30)-IFERROR(VLOOKUP($A378,'Entry capacity'!$A$12:$I$30,8,FALSE),0))</f>
        <v>632.39022501713646</v>
      </c>
      <c r="I378" s="57">
        <f t="array" ref="I378">SUMPRODUCT('Distance Matrix_ex'!$B113:$T113,TRANSPOSE('Entry capacity'!I$12:I$30))/(SUM('Entry capacity'!$I$12:$I$30)-IFERROR(VLOOKUP($A378,'Entry capacity'!$A$12:$I$30,9,FALSE),0))</f>
        <v>630.83135175861185</v>
      </c>
    </row>
    <row r="379" spans="1:9" s="5" customFormat="1" ht="15" customHeight="1" x14ac:dyDescent="0.25">
      <c r="A379" s="46" t="str">
        <f t="shared" si="8"/>
        <v>B08_Lerma</v>
      </c>
      <c r="B379" s="4" t="str">
        <f t="shared" si="8"/>
        <v>Salida Nacional / National exit</v>
      </c>
      <c r="C379" s="52">
        <f t="array" ref="C379">SUMPRODUCT('Distance Matrix_ex'!$B114:$T114,TRANSPOSE('Entry capacity'!C$12:C$30))/(SUM('Entry capacity'!$C$12:$C$30)-IFERROR(VLOOKUP($A379,'Entry capacity'!$A$12:$I$30,3,FALSE),0))</f>
        <v>605.83103945355629</v>
      </c>
      <c r="D379" s="52">
        <f t="array" ref="D379">SUMPRODUCT('Distance Matrix_ex'!$B114:$T114,TRANSPOSE('Entry capacity'!D$12:D$30))/(SUM('Entry capacity'!$D$12:$D$30)-IFERROR(VLOOKUP($A379,'Entry capacity'!$A$12:$I$30,4,FALSE),0))</f>
        <v>613.05328989354439</v>
      </c>
      <c r="E379" s="52">
        <f t="array" ref="E379">SUMPRODUCT('Distance Matrix_ex'!$B114:$T114,TRANSPOSE('Entry capacity'!E$12:E$30))/(SUM('Entry capacity'!$E$12:$E$30)-IFERROR(VLOOKUP($A379,'Entry capacity'!$A$12:$I$30,5,FALSE),0))</f>
        <v>621.75549049624101</v>
      </c>
      <c r="F379" s="52">
        <f t="array" ref="F379">SUMPRODUCT('Distance Matrix_ex'!$B114:$T114,TRANSPOSE('Entry capacity'!F$12:F$30))/(SUM('Entry capacity'!$F$12:$F$30)-IFERROR(VLOOKUP($A379,'Entry capacity'!$A$12:$I$30,6,FALSE),0))</f>
        <v>630.87608421691709</v>
      </c>
      <c r="G379" s="52">
        <f t="array" ref="G379">SUMPRODUCT('Distance Matrix_ex'!$B114:$T114,TRANSPOSE('Entry capacity'!G$12:G$30))/(SUM('Entry capacity'!$G$12:$G$30)-IFERROR(VLOOKUP($A379,'Entry capacity'!$A$12:$I$30,7,FALSE),0))</f>
        <v>632.45751257404663</v>
      </c>
      <c r="H379" s="52">
        <f t="array" ref="H379">SUMPRODUCT('Distance Matrix_ex'!$B114:$T114,TRANSPOSE('Entry capacity'!H$12:H$30))/(SUM('Entry capacity'!$H$12:$H$30)-IFERROR(VLOOKUP($A379,'Entry capacity'!$A$12:$I$30,8,FALSE),0))</f>
        <v>631.27572276094156</v>
      </c>
      <c r="I379" s="57">
        <f t="array" ref="I379">SUMPRODUCT('Distance Matrix_ex'!$B114:$T114,TRANSPOSE('Entry capacity'!I$12:I$30))/(SUM('Entry capacity'!$I$12:$I$30)-IFERROR(VLOOKUP($A379,'Entry capacity'!$A$12:$I$30,9,FALSE),0))</f>
        <v>629.03489667839369</v>
      </c>
    </row>
    <row r="380" spans="1:9" s="5" customFormat="1" ht="15" customHeight="1" x14ac:dyDescent="0.25">
      <c r="A380" s="46" t="str">
        <f t="shared" si="8"/>
        <v>B10_Aranda de Duero</v>
      </c>
      <c r="B380" s="4" t="str">
        <f t="shared" si="8"/>
        <v>Salida Nacional / National exit</v>
      </c>
      <c r="C380" s="52">
        <f t="array" ref="C380">SUMPRODUCT('Distance Matrix_ex'!$B115:$T115,TRANSPOSE('Entry capacity'!C$12:C$30))/(SUM('Entry capacity'!$C$12:$C$30)-IFERROR(VLOOKUP($A380,'Entry capacity'!$A$12:$I$30,3,FALSE),0))</f>
        <v>606.81112334955526</v>
      </c>
      <c r="D380" s="52">
        <f t="array" ref="D380">SUMPRODUCT('Distance Matrix_ex'!$B115:$T115,TRANSPOSE('Entry capacity'!D$12:D$30))/(SUM('Entry capacity'!$D$12:$D$30)-IFERROR(VLOOKUP($A380,'Entry capacity'!$A$12:$I$30,4,FALSE),0))</f>
        <v>613.33177300821615</v>
      </c>
      <c r="E380" s="52">
        <f t="array" ref="E380">SUMPRODUCT('Distance Matrix_ex'!$B115:$T115,TRANSPOSE('Entry capacity'!E$12:E$30))/(SUM('Entry capacity'!$E$12:$E$30)-IFERROR(VLOOKUP($A380,'Entry capacity'!$A$12:$I$30,5,FALSE),0))</f>
        <v>620.99925782917205</v>
      </c>
      <c r="F380" s="52">
        <f t="array" ref="F380">SUMPRODUCT('Distance Matrix_ex'!$B115:$T115,TRANSPOSE('Entry capacity'!F$12:F$30))/(SUM('Entry capacity'!$F$12:$F$30)-IFERROR(VLOOKUP($A380,'Entry capacity'!$A$12:$I$30,6,FALSE),0))</f>
        <v>628.96546954219241</v>
      </c>
      <c r="G380" s="52">
        <f t="array" ref="G380">SUMPRODUCT('Distance Matrix_ex'!$B115:$T115,TRANSPOSE('Entry capacity'!G$12:G$30))/(SUM('Entry capacity'!$G$12:$G$30)-IFERROR(VLOOKUP($A380,'Entry capacity'!$A$12:$I$30,7,FALSE),0))</f>
        <v>630.17183126668021</v>
      </c>
      <c r="H380" s="52">
        <f t="array" ref="H380">SUMPRODUCT('Distance Matrix_ex'!$B115:$T115,TRANSPOSE('Entry capacity'!H$12:H$30))/(SUM('Entry capacity'!$H$12:$H$30)-IFERROR(VLOOKUP($A380,'Entry capacity'!$A$12:$I$30,8,FALSE),0))</f>
        <v>628.74507025706487</v>
      </c>
      <c r="I380" s="57">
        <f t="array" ref="I380">SUMPRODUCT('Distance Matrix_ex'!$B115:$T115,TRANSPOSE('Entry capacity'!I$12:I$30))/(SUM('Entry capacity'!$I$12:$I$30)-IFERROR(VLOOKUP($A380,'Entry capacity'!$A$12:$I$30,9,FALSE),0))</f>
        <v>625.97155029958094</v>
      </c>
    </row>
    <row r="381" spans="1:9" s="5" customFormat="1" ht="15" customHeight="1" x14ac:dyDescent="0.25">
      <c r="A381" s="46" t="str">
        <f t="shared" si="8"/>
        <v>B18_Algete</v>
      </c>
      <c r="B381" s="4" t="str">
        <f t="shared" si="8"/>
        <v>Salida Nacional / National exit</v>
      </c>
      <c r="C381" s="52">
        <f t="array" ref="C381">SUMPRODUCT('Distance Matrix_ex'!$B116:$T116,TRANSPOSE('Entry capacity'!C$12:C$30))/(SUM('Entry capacity'!$C$12:$C$30)-IFERROR(VLOOKUP($A381,'Entry capacity'!$A$12:$I$30,3,FALSE),0))</f>
        <v>591.7943215120481</v>
      </c>
      <c r="D381" s="52">
        <f t="array" ref="D381">SUMPRODUCT('Distance Matrix_ex'!$B116:$T116,TRANSPOSE('Entry capacity'!D$12:D$30))/(SUM('Entry capacity'!$D$12:$D$30)-IFERROR(VLOOKUP($A381,'Entry capacity'!$A$12:$I$30,4,FALSE),0))</f>
        <v>595.01654379452464</v>
      </c>
      <c r="E381" s="52">
        <f t="array" ref="E381">SUMPRODUCT('Distance Matrix_ex'!$B116:$T116,TRANSPOSE('Entry capacity'!E$12:E$30))/(SUM('Entry capacity'!$E$12:$E$30)-IFERROR(VLOOKUP($A381,'Entry capacity'!$A$12:$I$30,5,FALSE),0))</f>
        <v>598.27398289285179</v>
      </c>
      <c r="F381" s="52">
        <f t="array" ref="F381">SUMPRODUCT('Distance Matrix_ex'!$B116:$T116,TRANSPOSE('Entry capacity'!F$12:F$30))/(SUM('Entry capacity'!$F$12:$F$30)-IFERROR(VLOOKUP($A381,'Entry capacity'!$A$12:$I$30,6,FALSE),0))</f>
        <v>601.57912213327779</v>
      </c>
      <c r="G381" s="52">
        <f t="array" ref="G381">SUMPRODUCT('Distance Matrix_ex'!$B116:$T116,TRANSPOSE('Entry capacity'!G$12:G$30))/(SUM('Entry capacity'!$G$12:$G$30)-IFERROR(VLOOKUP($A381,'Entry capacity'!$A$12:$I$30,7,FALSE),0))</f>
        <v>601.62702404965</v>
      </c>
      <c r="H381" s="52">
        <f t="array" ref="H381">SUMPRODUCT('Distance Matrix_ex'!$B116:$T116,TRANSPOSE('Entry capacity'!H$12:H$30))/(SUM('Entry capacity'!$H$12:$H$30)-IFERROR(VLOOKUP($A381,'Entry capacity'!$A$12:$I$30,8,FALSE),0))</f>
        <v>600.06794166459815</v>
      </c>
      <c r="I381" s="57">
        <f t="array" ref="I381">SUMPRODUCT('Distance Matrix_ex'!$B116:$T116,TRANSPOSE('Entry capacity'!I$12:I$30))/(SUM('Entry capacity'!$I$12:$I$30)-IFERROR(VLOOKUP($A381,'Entry capacity'!$A$12:$I$30,9,FALSE),0))</f>
        <v>596.9440504730718</v>
      </c>
    </row>
    <row r="382" spans="1:9" s="5" customFormat="1" ht="15" customHeight="1" x14ac:dyDescent="0.25">
      <c r="A382" s="46" t="str">
        <f t="shared" si="8"/>
        <v>B19_San Fernando</v>
      </c>
      <c r="B382" s="4" t="str">
        <f t="shared" si="8"/>
        <v>Salida Nacional / National exit</v>
      </c>
      <c r="C382" s="52">
        <f t="array" ref="C382">SUMPRODUCT('Distance Matrix_ex'!$B117:$T117,TRANSPOSE('Entry capacity'!C$12:C$30))/(SUM('Entry capacity'!$C$12:$C$30)-IFERROR(VLOOKUP($A382,'Entry capacity'!$A$12:$I$30,3,FALSE),0))</f>
        <v>591.16129748358856</v>
      </c>
      <c r="D382" s="52">
        <f t="array" ref="D382">SUMPRODUCT('Distance Matrix_ex'!$B117:$T117,TRANSPOSE('Entry capacity'!D$12:D$30))/(SUM('Entry capacity'!$D$12:$D$30)-IFERROR(VLOOKUP($A382,'Entry capacity'!$A$12:$I$30,4,FALSE),0))</f>
        <v>594.01318402713946</v>
      </c>
      <c r="E382" s="52">
        <f t="array" ref="E382">SUMPRODUCT('Distance Matrix_ex'!$B117:$T117,TRANSPOSE('Entry capacity'!E$12:E$30))/(SUM('Entry capacity'!$E$12:$E$30)-IFERROR(VLOOKUP($A382,'Entry capacity'!$A$12:$I$30,5,FALSE),0))</f>
        <v>596.79138933875151</v>
      </c>
      <c r="F382" s="52">
        <f t="array" ref="F382">SUMPRODUCT('Distance Matrix_ex'!$B117:$T117,TRANSPOSE('Entry capacity'!F$12:F$30))/(SUM('Entry capacity'!$F$12:$F$30)-IFERROR(VLOOKUP($A382,'Entry capacity'!$A$12:$I$30,6,FALSE),0))</f>
        <v>599.5778936031852</v>
      </c>
      <c r="G382" s="52">
        <f t="array" ref="G382">SUMPRODUCT('Distance Matrix_ex'!$B117:$T117,TRANSPOSE('Entry capacity'!G$12:G$30))/(SUM('Entry capacity'!$G$12:$G$30)-IFERROR(VLOOKUP($A382,'Entry capacity'!$A$12:$I$30,7,FALSE),0))</f>
        <v>599.50358894942667</v>
      </c>
      <c r="H382" s="52">
        <f t="array" ref="H382">SUMPRODUCT('Distance Matrix_ex'!$B117:$T117,TRANSPOSE('Entry capacity'!H$12:H$30))/(SUM('Entry capacity'!$H$12:$H$30)-IFERROR(VLOOKUP($A382,'Entry capacity'!$A$12:$I$30,8,FALSE),0))</f>
        <v>597.93704959026002</v>
      </c>
      <c r="I382" s="57">
        <f t="array" ref="I382">SUMPRODUCT('Distance Matrix_ex'!$B117:$T117,TRANSPOSE('Entry capacity'!I$12:I$30))/(SUM('Entry capacity'!$I$12:$I$30)-IFERROR(VLOOKUP($A382,'Entry capacity'!$A$12:$I$30,9,FALSE),0))</f>
        <v>594.78516365028406</v>
      </c>
    </row>
    <row r="383" spans="1:9" s="5" customFormat="1" ht="15" customHeight="1" x14ac:dyDescent="0.25">
      <c r="A383" s="46" t="str">
        <f t="shared" si="8"/>
        <v>B20_Rivas</v>
      </c>
      <c r="B383" s="4" t="str">
        <f t="shared" si="8"/>
        <v>Salida Nacional / National exit</v>
      </c>
      <c r="C383" s="52">
        <f t="array" ref="C383">SUMPRODUCT('Distance Matrix_ex'!$B118:$T118,TRANSPOSE('Entry capacity'!C$12:C$30))/(SUM('Entry capacity'!$C$12:$C$30)-IFERROR(VLOOKUP($A383,'Entry capacity'!$A$12:$I$30,3,FALSE),0))</f>
        <v>590.6875097714717</v>
      </c>
      <c r="D383" s="52">
        <f t="array" ref="D383">SUMPRODUCT('Distance Matrix_ex'!$B118:$T118,TRANSPOSE('Entry capacity'!D$12:D$30))/(SUM('Entry capacity'!$D$12:$D$30)-IFERROR(VLOOKUP($A383,'Entry capacity'!$A$12:$I$30,4,FALSE),0))</f>
        <v>593.26221801756128</v>
      </c>
      <c r="E383" s="52">
        <f t="array" ref="E383">SUMPRODUCT('Distance Matrix_ex'!$B118:$T118,TRANSPOSE('Entry capacity'!E$12:E$30))/(SUM('Entry capacity'!$E$12:$E$30)-IFERROR(VLOOKUP($A383,'Entry capacity'!$A$12:$I$30,5,FALSE),0))</f>
        <v>595.68174013680039</v>
      </c>
      <c r="F383" s="52">
        <f t="array" ref="F383">SUMPRODUCT('Distance Matrix_ex'!$B118:$T118,TRANSPOSE('Entry capacity'!F$12:F$30))/(SUM('Entry capacity'!$F$12:$F$30)-IFERROR(VLOOKUP($A383,'Entry capacity'!$A$12:$I$30,6,FALSE),0))</f>
        <v>598.08007133409581</v>
      </c>
      <c r="G383" s="52">
        <f t="array" ref="G383">SUMPRODUCT('Distance Matrix_ex'!$B118:$T118,TRANSPOSE('Entry capacity'!G$12:G$30))/(SUM('Entry capacity'!$G$12:$G$30)-IFERROR(VLOOKUP($A383,'Entry capacity'!$A$12:$I$30,7,FALSE),0))</f>
        <v>597.91430100342075</v>
      </c>
      <c r="H383" s="52">
        <f t="array" ref="H383">SUMPRODUCT('Distance Matrix_ex'!$B118:$T118,TRANSPOSE('Entry capacity'!H$12:H$30))/(SUM('Entry capacity'!$H$12:$H$30)-IFERROR(VLOOKUP($A383,'Entry capacity'!$A$12:$I$30,8,FALSE),0))</f>
        <v>596.34218046163471</v>
      </c>
      <c r="I383" s="57">
        <f t="array" ref="I383">SUMPRODUCT('Distance Matrix_ex'!$B118:$T118,TRANSPOSE('Entry capacity'!I$12:I$30))/(SUM('Entry capacity'!$I$12:$I$30)-IFERROR(VLOOKUP($A383,'Entry capacity'!$A$12:$I$30,9,FALSE),0))</f>
        <v>593.16934181335296</v>
      </c>
    </row>
    <row r="384" spans="1:9" s="5" customFormat="1" ht="15" customHeight="1" x14ac:dyDescent="0.25">
      <c r="A384" s="46" t="str">
        <f t="shared" si="8"/>
        <v>BI Madrid</v>
      </c>
      <c r="B384" s="4" t="str">
        <f t="shared" si="8"/>
        <v>Salida Nacional / National exit</v>
      </c>
      <c r="C384" s="52">
        <f t="array" ref="C384">SUMPRODUCT('Distance Matrix_ex'!$B119:$T119,TRANSPOSE('Entry capacity'!C$12:C$30))/(SUM('Entry capacity'!$C$12:$C$30)-IFERROR(VLOOKUP($A384,'Entry capacity'!$A$12:$I$30,3,FALSE),0))</f>
        <v>590.53883203009536</v>
      </c>
      <c r="D384" s="52">
        <f t="array" ref="D384">SUMPRODUCT('Distance Matrix_ex'!$B119:$T119,TRANSPOSE('Entry capacity'!D$12:D$30))/(SUM('Entry capacity'!$D$12:$D$30)-IFERROR(VLOOKUP($A384,'Entry capacity'!$A$12:$I$30,4,FALSE),0))</f>
        <v>592.94207446281973</v>
      </c>
      <c r="E384" s="52">
        <f t="array" ref="E384">SUMPRODUCT('Distance Matrix_ex'!$B119:$T119,TRANSPOSE('Entry capacity'!E$12:E$30))/(SUM('Entry capacity'!$E$12:$E$30)-IFERROR(VLOOKUP($A384,'Entry capacity'!$A$12:$I$30,5,FALSE),0))</f>
        <v>595.14183198148623</v>
      </c>
      <c r="F384" s="52">
        <f t="array" ref="F384">SUMPRODUCT('Distance Matrix_ex'!$B119:$T119,TRANSPOSE('Entry capacity'!F$12:F$30))/(SUM('Entry capacity'!$F$12:$F$30)-IFERROR(VLOOKUP($A384,'Entry capacity'!$A$12:$I$30,6,FALSE),0))</f>
        <v>597.30404175860394</v>
      </c>
      <c r="G384" s="52">
        <f t="array" ref="G384">SUMPRODUCT('Distance Matrix_ex'!$B119:$T119,TRANSPOSE('Entry capacity'!G$12:G$30))/(SUM('Entry capacity'!$G$12:$G$30)-IFERROR(VLOOKUP($A384,'Entry capacity'!$A$12:$I$30,7,FALSE),0))</f>
        <v>597.08479977094203</v>
      </c>
      <c r="H384" s="52">
        <f t="array" ref="H384">SUMPRODUCT('Distance Matrix_ex'!$B119:$T119,TRANSPOSE('Entry capacity'!H$12:H$30))/(SUM('Entry capacity'!$H$12:$H$30)-IFERROR(VLOOKUP($A384,'Entry capacity'!$A$12:$I$30,8,FALSE),0))</f>
        <v>595.5145730145997</v>
      </c>
      <c r="I384" s="57">
        <f t="array" ref="I384">SUMPRODUCT('Distance Matrix_ex'!$B119:$T119,TRANSPOSE('Entry capacity'!I$12:I$30))/(SUM('Entry capacity'!$I$12:$I$30)-IFERROR(VLOOKUP($A384,'Entry capacity'!$A$12:$I$30,9,FALSE),0))</f>
        <v>592.34005664682979</v>
      </c>
    </row>
    <row r="385" spans="1:9" s="5" customFormat="1" ht="15" customHeight="1" x14ac:dyDescent="0.25">
      <c r="A385" s="46" t="str">
        <f t="shared" si="8"/>
        <v>B22_Getafe</v>
      </c>
      <c r="B385" s="4" t="str">
        <f t="shared" si="8"/>
        <v>Salida Nacional / National exit</v>
      </c>
      <c r="C385" s="52">
        <f t="array" ref="C385">SUMPRODUCT('Distance Matrix_ex'!$B120:$T120,TRANSPOSE('Entry capacity'!C$12:C$30))/(SUM('Entry capacity'!$C$12:$C$30)-IFERROR(VLOOKUP($A385,'Entry capacity'!$A$12:$I$30,3,FALSE),0))</f>
        <v>590.16127076573366</v>
      </c>
      <c r="D385" s="52">
        <f t="array" ref="D385">SUMPRODUCT('Distance Matrix_ex'!$B120:$T120,TRANSPOSE('Entry capacity'!D$12:D$30))/(SUM('Entry capacity'!$D$12:$D$30)-IFERROR(VLOOKUP($A385,'Entry capacity'!$A$12:$I$30,4,FALSE),0))</f>
        <v>592.42649856766343</v>
      </c>
      <c r="E385" s="52">
        <f t="array" ref="E385">SUMPRODUCT('Distance Matrix_ex'!$B120:$T120,TRANSPOSE('Entry capacity'!E$12:E$30))/(SUM('Entry capacity'!$E$12:$E$30)-IFERROR(VLOOKUP($A385,'Entry capacity'!$A$12:$I$30,5,FALSE),0))</f>
        <v>594.44558135137754</v>
      </c>
      <c r="F385" s="52">
        <f t="array" ref="F385">SUMPRODUCT('Distance Matrix_ex'!$B120:$T120,TRANSPOSE('Entry capacity'!F$12:F$30))/(SUM('Entry capacity'!$F$12:$F$30)-IFERROR(VLOOKUP($A385,'Entry capacity'!$A$12:$I$30,6,FALSE),0))</f>
        <v>596.41058354059419</v>
      </c>
      <c r="G385" s="52">
        <f t="array" ref="G385">SUMPRODUCT('Distance Matrix_ex'!$B120:$T120,TRANSPOSE('Entry capacity'!G$12:G$30))/(SUM('Entry capacity'!$G$12:$G$30)-IFERROR(VLOOKUP($A385,'Entry capacity'!$A$12:$I$30,7,FALSE),0))</f>
        <v>596.14275130317867</v>
      </c>
      <c r="H385" s="52">
        <f t="array" ref="H385">SUMPRODUCT('Distance Matrix_ex'!$B120:$T120,TRANSPOSE('Entry capacity'!H$12:H$30))/(SUM('Entry capacity'!$H$12:$H$30)-IFERROR(VLOOKUP($A385,'Entry capacity'!$A$12:$I$30,8,FALSE),0))</f>
        <v>594.56450720835028</v>
      </c>
      <c r="I385" s="57">
        <f t="array" ref="I385">SUMPRODUCT('Distance Matrix_ex'!$B120:$T120,TRANSPOSE('Entry capacity'!I$12:I$30))/(SUM('Entry capacity'!$I$12:$I$30)-IFERROR(VLOOKUP($A385,'Entry capacity'!$A$12:$I$30,9,FALSE),0))</f>
        <v>591.36850361265988</v>
      </c>
    </row>
    <row r="386" spans="1:9" s="5" customFormat="1" ht="15" customHeight="1" x14ac:dyDescent="0.25">
      <c r="A386" s="46" t="str">
        <f t="shared" si="8"/>
        <v>C1.01_Arrieta</v>
      </c>
      <c r="B386" s="4" t="str">
        <f t="shared" si="8"/>
        <v>Salida Nacional / National exit</v>
      </c>
      <c r="C386" s="52">
        <f t="array" ref="C386">SUMPRODUCT('Distance Matrix_ex'!$B121:$T121,TRANSPOSE('Entry capacity'!C$12:C$30))/(SUM('Entry capacity'!$C$12:$C$30)-IFERROR(VLOOKUP($A386,'Entry capacity'!$A$12:$I$30,3,FALSE),0))</f>
        <v>683.97582559156342</v>
      </c>
      <c r="D386" s="52">
        <f t="array" ref="D386">SUMPRODUCT('Distance Matrix_ex'!$B121:$T121,TRANSPOSE('Entry capacity'!D$12:D$30))/(SUM('Entry capacity'!$D$12:$D$30)-IFERROR(VLOOKUP($A386,'Entry capacity'!$A$12:$I$30,4,FALSE),0))</f>
        <v>695.62567205833955</v>
      </c>
      <c r="E386" s="52">
        <f t="array" ref="E386">SUMPRODUCT('Distance Matrix_ex'!$B121:$T121,TRANSPOSE('Entry capacity'!E$12:E$30))/(SUM('Entry capacity'!$E$12:$E$30)-IFERROR(VLOOKUP($A386,'Entry capacity'!$A$12:$I$30,5,FALSE),0))</f>
        <v>710.4934627412465</v>
      </c>
      <c r="F386" s="52">
        <f t="array" ref="F386">SUMPRODUCT('Distance Matrix_ex'!$B121:$T121,TRANSPOSE('Entry capacity'!F$12:F$30))/(SUM('Entry capacity'!$F$12:$F$30)-IFERROR(VLOOKUP($A386,'Entry capacity'!$A$12:$I$30,6,FALSE),0))</f>
        <v>726.30448884170517</v>
      </c>
      <c r="G386" s="52">
        <f t="array" ref="G386">SUMPRODUCT('Distance Matrix_ex'!$B121:$T121,TRANSPOSE('Entry capacity'!G$12:G$30))/(SUM('Entry capacity'!$G$12:$G$30)-IFERROR(VLOOKUP($A386,'Entry capacity'!$A$12:$I$30,7,FALSE),0))</f>
        <v>729.77977976649618</v>
      </c>
      <c r="H386" s="52">
        <f t="array" ref="H386">SUMPRODUCT('Distance Matrix_ex'!$B121:$T121,TRANSPOSE('Entry capacity'!H$12:H$30))/(SUM('Entry capacity'!$H$12:$H$30)-IFERROR(VLOOKUP($A386,'Entry capacity'!$A$12:$I$30,8,FALSE),0))</f>
        <v>729.3517549065831</v>
      </c>
      <c r="I386" s="57">
        <f t="array" ref="I386">SUMPRODUCT('Distance Matrix_ex'!$B121:$T121,TRANSPOSE('Entry capacity'!I$12:I$30))/(SUM('Entry capacity'!$I$12:$I$30)-IFERROR(VLOOKUP($A386,'Entry capacity'!$A$12:$I$30,9,FALSE),0))</f>
        <v>728.80243293003764</v>
      </c>
    </row>
    <row r="387" spans="1:9" s="5" customFormat="1" ht="15" customHeight="1" x14ac:dyDescent="0.25">
      <c r="A387" s="46" t="str">
        <f t="shared" si="8"/>
        <v>C2X.01_Sollube</v>
      </c>
      <c r="B387" s="4" t="str">
        <f t="shared" si="8"/>
        <v>Salida Nacional / National exit</v>
      </c>
      <c r="C387" s="52">
        <f t="array" ref="C387">SUMPRODUCT('Distance Matrix_ex'!$B122:$T122,TRANSPOSE('Entry capacity'!C$12:C$30))/(SUM('Entry capacity'!$C$12:$C$30)-IFERROR(VLOOKUP($A387,'Entry capacity'!$A$12:$I$30,3,FALSE),0))</f>
        <v>691.16906362538043</v>
      </c>
      <c r="D387" s="52">
        <f t="array" ref="D387">SUMPRODUCT('Distance Matrix_ex'!$B122:$T122,TRANSPOSE('Entry capacity'!D$12:D$30))/(SUM('Entry capacity'!$D$12:$D$30)-IFERROR(VLOOKUP($A387,'Entry capacity'!$A$12:$I$30,4,FALSE),0))</f>
        <v>702.81714964636149</v>
      </c>
      <c r="E387" s="52">
        <f t="array" ref="E387">SUMPRODUCT('Distance Matrix_ex'!$B122:$T122,TRANSPOSE('Entry capacity'!E$12:E$30))/(SUM('Entry capacity'!$E$12:$E$30)-IFERROR(VLOOKUP($A387,'Entry capacity'!$A$12:$I$30,5,FALSE),0))</f>
        <v>717.66461259889536</v>
      </c>
      <c r="F387" s="52">
        <f t="array" ref="F387">SUMPRODUCT('Distance Matrix_ex'!$B122:$T122,TRANSPOSE('Entry capacity'!F$12:F$30))/(SUM('Entry capacity'!$F$12:$F$30)-IFERROR(VLOOKUP($A387,'Entry capacity'!$A$12:$I$30,6,FALSE),0))</f>
        <v>733.46658173150286</v>
      </c>
      <c r="G387" s="52">
        <f t="array" ref="G387">SUMPRODUCT('Distance Matrix_ex'!$B122:$T122,TRANSPOSE('Entry capacity'!G$12:G$30))/(SUM('Entry capacity'!$G$12:$G$30)-IFERROR(VLOOKUP($A387,'Entry capacity'!$A$12:$I$30,7,FALSE),0))</f>
        <v>736.93161129561986</v>
      </c>
      <c r="H387" s="52">
        <f t="array" ref="H387">SUMPRODUCT('Distance Matrix_ex'!$B122:$T122,TRANSPOSE('Entry capacity'!H$12:H$30))/(SUM('Entry capacity'!$H$12:$H$30)-IFERROR(VLOOKUP($A387,'Entry capacity'!$A$12:$I$30,8,FALSE),0))</f>
        <v>736.49353683122058</v>
      </c>
      <c r="I387" s="57">
        <f t="array" ref="I387">SUMPRODUCT('Distance Matrix_ex'!$B122:$T122,TRANSPOSE('Entry capacity'!I$12:I$30))/(SUM('Entry capacity'!$I$12:$I$30)-IFERROR(VLOOKUP($A387,'Entry capacity'!$A$12:$I$30,9,FALSE),0))</f>
        <v>735.92754465568225</v>
      </c>
    </row>
    <row r="388" spans="1:9" s="5" customFormat="1" ht="15" customHeight="1" x14ac:dyDescent="0.25">
      <c r="A388" s="46" t="str">
        <f t="shared" si="8"/>
        <v>Cas Tresorer</v>
      </c>
      <c r="B388" s="4" t="str">
        <f t="shared" si="8"/>
        <v>Salida Nacional / National exit</v>
      </c>
      <c r="C388" s="52">
        <f t="array" ref="C388">SUMPRODUCT('Distance Matrix_ex'!$B123:$T123,TRANSPOSE('Entry capacity'!C$12:C$30))/(SUM('Entry capacity'!$C$12:$C$30)-IFERROR(VLOOKUP($A388,'Entry capacity'!$A$12:$I$30,3,FALSE),0))</f>
        <v>813.38529636333135</v>
      </c>
      <c r="D388" s="52">
        <f t="array" ref="D388">SUMPRODUCT('Distance Matrix_ex'!$B123:$T123,TRANSPOSE('Entry capacity'!D$12:D$30))/(SUM('Entry capacity'!$D$12:$D$30)-IFERROR(VLOOKUP($A388,'Entry capacity'!$A$12:$I$30,4,FALSE),0))</f>
        <v>802.36579286732672</v>
      </c>
      <c r="E388" s="52">
        <f t="array" ref="E388">SUMPRODUCT('Distance Matrix_ex'!$B123:$T123,TRANSPOSE('Entry capacity'!E$12:E$30))/(SUM('Entry capacity'!$E$12:$E$30)-IFERROR(VLOOKUP($A388,'Entry capacity'!$A$12:$I$30,5,FALSE),0))</f>
        <v>788.76272430151926</v>
      </c>
      <c r="F388" s="52">
        <f t="array" ref="F388">SUMPRODUCT('Distance Matrix_ex'!$B123:$T123,TRANSPOSE('Entry capacity'!F$12:F$30))/(SUM('Entry capacity'!$F$12:$F$30)-IFERROR(VLOOKUP($A388,'Entry capacity'!$A$12:$I$30,6,FALSE),0))</f>
        <v>775.56830871106934</v>
      </c>
      <c r="G388" s="52">
        <f t="array" ref="G388">SUMPRODUCT('Distance Matrix_ex'!$B123:$T123,TRANSPOSE('Entry capacity'!G$12:G$30))/(SUM('Entry capacity'!$G$12:$G$30)-IFERROR(VLOOKUP($A388,'Entry capacity'!$A$12:$I$30,7,FALSE),0))</f>
        <v>773.48657984654733</v>
      </c>
      <c r="H388" s="52">
        <f t="array" ref="H388">SUMPRODUCT('Distance Matrix_ex'!$B123:$T123,TRANSPOSE('Entry capacity'!H$12:H$30))/(SUM('Entry capacity'!$H$12:$H$30)-IFERROR(VLOOKUP($A388,'Entry capacity'!$A$12:$I$30,8,FALSE),0))</f>
        <v>776.18366169269609</v>
      </c>
      <c r="I388" s="57">
        <f t="array" ref="I388">SUMPRODUCT('Distance Matrix_ex'!$B123:$T123,TRANSPOSE('Entry capacity'!I$12:I$30))/(SUM('Entry capacity'!$I$12:$I$30)-IFERROR(VLOOKUP($A388,'Entry capacity'!$A$12:$I$30,9,FALSE),0))</f>
        <v>781.73802424117468</v>
      </c>
    </row>
    <row r="389" spans="1:9" s="5" customFormat="1" ht="15" customHeight="1" x14ac:dyDescent="0.25">
      <c r="A389" s="46" t="str">
        <f t="shared" si="8"/>
        <v>cc Escatron</v>
      </c>
      <c r="B389" s="4" t="str">
        <f t="shared" si="8"/>
        <v>Salida Nacional / National exit</v>
      </c>
      <c r="C389" s="52">
        <f t="array" ref="C389">SUMPRODUCT('Distance Matrix_ex'!$B124:$T124,TRANSPOSE('Entry capacity'!C$12:C$30))/(SUM('Entry capacity'!$C$12:$C$30)-IFERROR(VLOOKUP($A389,'Entry capacity'!$A$12:$I$30,3,FALSE),0))</f>
        <v>633.36960218256058</v>
      </c>
      <c r="D389" s="52">
        <f t="array" ref="D389">SUMPRODUCT('Distance Matrix_ex'!$B124:$T124,TRANSPOSE('Entry capacity'!D$12:D$30))/(SUM('Entry capacity'!$D$12:$D$30)-IFERROR(VLOOKUP($A389,'Entry capacity'!$A$12:$I$30,4,FALSE),0))</f>
        <v>631.76534031758433</v>
      </c>
      <c r="E389" s="52">
        <f t="array" ref="E389">SUMPRODUCT('Distance Matrix_ex'!$B124:$T124,TRANSPOSE('Entry capacity'!E$12:E$30))/(SUM('Entry capacity'!$E$12:$E$30)-IFERROR(VLOOKUP($A389,'Entry capacity'!$A$12:$I$30,5,FALSE),0))</f>
        <v>630.25250111302057</v>
      </c>
      <c r="F389" s="52">
        <f t="array" ref="F389">SUMPRODUCT('Distance Matrix_ex'!$B124:$T124,TRANSPOSE('Entry capacity'!F$12:F$30))/(SUM('Entry capacity'!$F$12:$F$30)-IFERROR(VLOOKUP($A389,'Entry capacity'!$A$12:$I$30,6,FALSE),0))</f>
        <v>630.00385207709508</v>
      </c>
      <c r="G389" s="52">
        <f t="array" ref="G389">SUMPRODUCT('Distance Matrix_ex'!$B124:$T124,TRANSPOSE('Entry capacity'!G$12:G$30))/(SUM('Entry capacity'!$G$12:$G$30)-IFERROR(VLOOKUP($A389,'Entry capacity'!$A$12:$I$30,7,FALSE),0))</f>
        <v>630.85513231510015</v>
      </c>
      <c r="H389" s="52">
        <f t="array" ref="H389">SUMPRODUCT('Distance Matrix_ex'!$B124:$T124,TRANSPOSE('Entry capacity'!H$12:H$30))/(SUM('Entry capacity'!$H$12:$H$30)-IFERROR(VLOOKUP($A389,'Entry capacity'!$A$12:$I$30,8,FALSE),0))</f>
        <v>633.42700830880995</v>
      </c>
      <c r="I389" s="57">
        <f t="array" ref="I389">SUMPRODUCT('Distance Matrix_ex'!$B124:$T124,TRANSPOSE('Entry capacity'!I$12:I$30))/(SUM('Entry capacity'!$I$12:$I$30)-IFERROR(VLOOKUP($A389,'Entry capacity'!$A$12:$I$30,9,FALSE),0))</f>
        <v>639.01201414597108</v>
      </c>
    </row>
    <row r="390" spans="1:9" s="5" customFormat="1" ht="15" customHeight="1" x14ac:dyDescent="0.25">
      <c r="A390" s="46" t="str">
        <f t="shared" ref="A390:B405" si="9">A125</f>
        <v>cc SAGUNTO</v>
      </c>
      <c r="B390" s="4" t="str">
        <f t="shared" si="9"/>
        <v>Salida Nacional / National exit</v>
      </c>
      <c r="C390" s="52">
        <f t="array" ref="C390">SUMPRODUCT('Distance Matrix_ex'!$B125:$T125,TRANSPOSE('Entry capacity'!C$12:C$30))/(SUM('Entry capacity'!$C$12:$C$30)-IFERROR(VLOOKUP($A390,'Entry capacity'!$A$12:$I$30,3,FALSE),0))</f>
        <v>606.53573048184114</v>
      </c>
      <c r="D390" s="52">
        <f t="array" ref="D390">SUMPRODUCT('Distance Matrix_ex'!$B125:$T125,TRANSPOSE('Entry capacity'!D$12:D$30))/(SUM('Entry capacity'!$D$12:$D$30)-IFERROR(VLOOKUP($A390,'Entry capacity'!$A$12:$I$30,4,FALSE),0))</f>
        <v>597.24695629421785</v>
      </c>
      <c r="E390" s="52">
        <f t="array" ref="E390">SUMPRODUCT('Distance Matrix_ex'!$B125:$T125,TRANSPOSE('Entry capacity'!E$12:E$30))/(SUM('Entry capacity'!$E$12:$E$30)-IFERROR(VLOOKUP($A390,'Entry capacity'!$A$12:$I$30,5,FALSE),0))</f>
        <v>586.28474477027351</v>
      </c>
      <c r="F390" s="52">
        <f t="array" ref="F390">SUMPRODUCT('Distance Matrix_ex'!$B125:$T125,TRANSPOSE('Entry capacity'!F$12:F$30))/(SUM('Entry capacity'!$F$12:$F$30)-IFERROR(VLOOKUP($A390,'Entry capacity'!$A$12:$I$30,6,FALSE),0))</f>
        <v>576.08805054526931</v>
      </c>
      <c r="G390" s="52">
        <f t="array" ref="G390">SUMPRODUCT('Distance Matrix_ex'!$B125:$T125,TRANSPOSE('Entry capacity'!G$12:G$30))/(SUM('Entry capacity'!$G$12:$G$30)-IFERROR(VLOOKUP($A390,'Entry capacity'!$A$12:$I$30,7,FALSE),0))</f>
        <v>575.04983085643505</v>
      </c>
      <c r="H390" s="52">
        <f t="array" ref="H390">SUMPRODUCT('Distance Matrix_ex'!$B125:$T125,TRANSPOSE('Entry capacity'!H$12:H$30))/(SUM('Entry capacity'!$H$12:$H$30)-IFERROR(VLOOKUP($A390,'Entry capacity'!$A$12:$I$30,8,FALSE),0))</f>
        <v>578.55084706977993</v>
      </c>
      <c r="I390" s="57">
        <f t="array" ref="I390">SUMPRODUCT('Distance Matrix_ex'!$B125:$T125,TRANSPOSE('Entry capacity'!I$12:I$30))/(SUM('Entry capacity'!$I$12:$I$30)-IFERROR(VLOOKUP($A390,'Entry capacity'!$A$12:$I$30,9,FALSE),0))</f>
        <v>585.84131900649606</v>
      </c>
    </row>
    <row r="391" spans="1:9" s="5" customFormat="1" ht="15" customHeight="1" x14ac:dyDescent="0.25">
      <c r="A391" s="46" t="str">
        <f t="shared" si="9"/>
        <v>Conex Olite</v>
      </c>
      <c r="B391" s="4" t="str">
        <f t="shared" si="9"/>
        <v>Salida Nacional / National exit</v>
      </c>
      <c r="C391" s="52">
        <f t="array" ref="C391">SUMPRODUCT('Distance Matrix_ex'!$B126:$T126,TRANSPOSE('Entry capacity'!C$12:C$30))/(SUM('Entry capacity'!$C$12:$C$30)-IFERROR(VLOOKUP($A391,'Entry capacity'!$A$12:$I$30,3,FALSE),0))</f>
        <v>614.66900977969544</v>
      </c>
      <c r="D391" s="52">
        <f t="array" ref="D391">SUMPRODUCT('Distance Matrix_ex'!$B126:$T126,TRANSPOSE('Entry capacity'!D$12:D$30))/(SUM('Entry capacity'!$D$12:$D$30)-IFERROR(VLOOKUP($A391,'Entry capacity'!$A$12:$I$30,4,FALSE),0))</f>
        <v>620.64968684418579</v>
      </c>
      <c r="E391" s="52">
        <f t="array" ref="E391">SUMPRODUCT('Distance Matrix_ex'!$B126:$T126,TRANSPOSE('Entry capacity'!E$12:E$30))/(SUM('Entry capacity'!$E$12:$E$30)-IFERROR(VLOOKUP($A391,'Entry capacity'!$A$12:$I$30,5,FALSE),0))</f>
        <v>627.97945606499707</v>
      </c>
      <c r="F391" s="52">
        <f t="array" ref="F391">SUMPRODUCT('Distance Matrix_ex'!$B126:$T126,TRANSPOSE('Entry capacity'!F$12:F$30))/(SUM('Entry capacity'!$F$12:$F$30)-IFERROR(VLOOKUP($A391,'Entry capacity'!$A$12:$I$30,6,FALSE),0))</f>
        <v>636.11645856472967</v>
      </c>
      <c r="G391" s="52">
        <f t="array" ref="G391">SUMPRODUCT('Distance Matrix_ex'!$B126:$T126,TRANSPOSE('Entry capacity'!G$12:G$30))/(SUM('Entry capacity'!$G$12:$G$30)-IFERROR(VLOOKUP($A391,'Entry capacity'!$A$12:$I$30,7,FALSE),0))</f>
        <v>637.81677942514739</v>
      </c>
      <c r="H391" s="52">
        <f t="array" ref="H391">SUMPRODUCT('Distance Matrix_ex'!$B126:$T126,TRANSPOSE('Entry capacity'!H$12:H$30))/(SUM('Entry capacity'!$H$12:$H$30)-IFERROR(VLOOKUP($A391,'Entry capacity'!$A$12:$I$30,8,FALSE),0))</f>
        <v>637.59612876252277</v>
      </c>
      <c r="I391" s="57">
        <f t="array" ref="I391">SUMPRODUCT('Distance Matrix_ex'!$B126:$T126,TRANSPOSE('Entry capacity'!I$12:I$30))/(SUM('Entry capacity'!$I$12:$I$30)-IFERROR(VLOOKUP($A391,'Entry capacity'!$A$12:$I$30,9,FALSE),0))</f>
        <v>637.41513806982425</v>
      </c>
    </row>
    <row r="392" spans="1:9" s="5" customFormat="1" ht="15" customHeight="1" x14ac:dyDescent="0.25">
      <c r="A392" s="46" t="str">
        <f t="shared" si="9"/>
        <v>CT Ibiza</v>
      </c>
      <c r="B392" s="4" t="str">
        <f t="shared" si="9"/>
        <v>Salida Nacional / National exit</v>
      </c>
      <c r="C392" s="52">
        <f t="array" ref="C392">SUMPRODUCT('Distance Matrix_ex'!$B127:$T127,TRANSPOSE('Entry capacity'!C$12:C$30))/(SUM('Entry capacity'!$C$12:$C$30)-IFERROR(VLOOKUP($A392,'Entry capacity'!$A$12:$I$30,3,FALSE),0))</f>
        <v>810.58529636333151</v>
      </c>
      <c r="D392" s="52">
        <f t="array" ref="D392">SUMPRODUCT('Distance Matrix_ex'!$B127:$T127,TRANSPOSE('Entry capacity'!D$12:D$30))/(SUM('Entry capacity'!$D$12:$D$30)-IFERROR(VLOOKUP($A392,'Entry capacity'!$A$12:$I$30,4,FALSE),0))</f>
        <v>799.56579286732654</v>
      </c>
      <c r="E392" s="52">
        <f t="array" ref="E392">SUMPRODUCT('Distance Matrix_ex'!$B127:$T127,TRANSPOSE('Entry capacity'!E$12:E$30))/(SUM('Entry capacity'!$E$12:$E$30)-IFERROR(VLOOKUP($A392,'Entry capacity'!$A$12:$I$30,5,FALSE),0))</f>
        <v>785.96272430151907</v>
      </c>
      <c r="F392" s="52">
        <f t="array" ref="F392">SUMPRODUCT('Distance Matrix_ex'!$B127:$T127,TRANSPOSE('Entry capacity'!F$12:F$30))/(SUM('Entry capacity'!$F$12:$F$30)-IFERROR(VLOOKUP($A392,'Entry capacity'!$A$12:$I$30,6,FALSE),0))</f>
        <v>772.76830871106927</v>
      </c>
      <c r="G392" s="52">
        <f t="array" ref="G392">SUMPRODUCT('Distance Matrix_ex'!$B127:$T127,TRANSPOSE('Entry capacity'!G$12:G$30))/(SUM('Entry capacity'!$G$12:$G$30)-IFERROR(VLOOKUP($A392,'Entry capacity'!$A$12:$I$30,7,FALSE),0))</f>
        <v>770.68657984654715</v>
      </c>
      <c r="H392" s="52">
        <f t="array" ref="H392">SUMPRODUCT('Distance Matrix_ex'!$B127:$T127,TRANSPOSE('Entry capacity'!H$12:H$30))/(SUM('Entry capacity'!$H$12:$H$30)-IFERROR(VLOOKUP($A392,'Entry capacity'!$A$12:$I$30,8,FALSE),0))</f>
        <v>773.38366169269602</v>
      </c>
      <c r="I392" s="57">
        <f t="array" ref="I392">SUMPRODUCT('Distance Matrix_ex'!$B127:$T127,TRANSPOSE('Entry capacity'!I$12:I$30))/(SUM('Entry capacity'!$I$12:$I$30)-IFERROR(VLOOKUP($A392,'Entry capacity'!$A$12:$I$30,9,FALSE),0))</f>
        <v>778.93802424117484</v>
      </c>
    </row>
    <row r="393" spans="1:9" s="5" customFormat="1" ht="15" customHeight="1" x14ac:dyDescent="0.25">
      <c r="A393" s="46" t="str">
        <f t="shared" si="9"/>
        <v>CT Son Reus</v>
      </c>
      <c r="B393" s="4" t="str">
        <f t="shared" si="9"/>
        <v>Salida Nacional / National exit</v>
      </c>
      <c r="C393" s="52">
        <f t="array" ref="C393">SUMPRODUCT('Distance Matrix_ex'!$B128:$T128,TRANSPOSE('Entry capacity'!C$12:C$30))/(SUM('Entry capacity'!$C$12:$C$30)-IFERROR(VLOOKUP($A393,'Entry capacity'!$A$12:$I$30,3,FALSE),0))</f>
        <v>830.38529636333146</v>
      </c>
      <c r="D393" s="52">
        <f t="array" ref="D393">SUMPRODUCT('Distance Matrix_ex'!$B128:$T128,TRANSPOSE('Entry capacity'!D$12:D$30))/(SUM('Entry capacity'!$D$12:$D$30)-IFERROR(VLOOKUP($A393,'Entry capacity'!$A$12:$I$30,4,FALSE),0))</f>
        <v>819.3657928673266</v>
      </c>
      <c r="E393" s="52">
        <f t="array" ref="E393">SUMPRODUCT('Distance Matrix_ex'!$B128:$T128,TRANSPOSE('Entry capacity'!E$12:E$30))/(SUM('Entry capacity'!$E$12:$E$30)-IFERROR(VLOOKUP($A393,'Entry capacity'!$A$12:$I$30,5,FALSE),0))</f>
        <v>805.76272430151914</v>
      </c>
      <c r="F393" s="52">
        <f t="array" ref="F393">SUMPRODUCT('Distance Matrix_ex'!$B128:$T128,TRANSPOSE('Entry capacity'!F$12:F$30))/(SUM('Entry capacity'!$F$12:$F$30)-IFERROR(VLOOKUP($A393,'Entry capacity'!$A$12:$I$30,6,FALSE),0))</f>
        <v>792.56830871106934</v>
      </c>
      <c r="G393" s="52">
        <f t="array" ref="G393">SUMPRODUCT('Distance Matrix_ex'!$B128:$T128,TRANSPOSE('Entry capacity'!G$12:G$30))/(SUM('Entry capacity'!$G$12:$G$30)-IFERROR(VLOOKUP($A393,'Entry capacity'!$A$12:$I$30,7,FALSE),0))</f>
        <v>790.48657984654733</v>
      </c>
      <c r="H393" s="52">
        <f t="array" ref="H393">SUMPRODUCT('Distance Matrix_ex'!$B128:$T128,TRANSPOSE('Entry capacity'!H$12:H$30))/(SUM('Entry capacity'!$H$12:$H$30)-IFERROR(VLOOKUP($A393,'Entry capacity'!$A$12:$I$30,8,FALSE),0))</f>
        <v>793.18366169269598</v>
      </c>
      <c r="I393" s="57">
        <f t="array" ref="I393">SUMPRODUCT('Distance Matrix_ex'!$B128:$T128,TRANSPOSE('Entry capacity'!I$12:I$30))/(SUM('Entry capacity'!$I$12:$I$30)-IFERROR(VLOOKUP($A393,'Entry capacity'!$A$12:$I$30,9,FALSE),0))</f>
        <v>798.73802424117468</v>
      </c>
    </row>
    <row r="394" spans="1:9" s="5" customFormat="1" ht="15" customHeight="1" x14ac:dyDescent="0.25">
      <c r="A394" s="46" t="str">
        <f t="shared" si="9"/>
        <v>ctcc Barcelona</v>
      </c>
      <c r="B394" s="4" t="str">
        <f t="shared" si="9"/>
        <v>Salida Nacional / National exit</v>
      </c>
      <c r="C394" s="52">
        <f t="array" ref="C394">SUMPRODUCT('Distance Matrix_ex'!$B129:$T129,TRANSPOSE('Entry capacity'!C$12:C$30))/(SUM('Entry capacity'!$C$12:$C$30)-IFERROR(VLOOKUP($A394,'Entry capacity'!$A$12:$I$30,3,FALSE),0))</f>
        <v>725.09361113825139</v>
      </c>
      <c r="D394" s="52">
        <f t="array" ref="D394">SUMPRODUCT('Distance Matrix_ex'!$B129:$T129,TRANSPOSE('Entry capacity'!D$12:D$30))/(SUM('Entry capacity'!$D$12:$D$30)-IFERROR(VLOOKUP($A394,'Entry capacity'!$A$12:$I$30,4,FALSE),0))</f>
        <v>719.32545514417984</v>
      </c>
      <c r="E394" s="52">
        <f t="array" ref="E394">SUMPRODUCT('Distance Matrix_ex'!$B129:$T129,TRANSPOSE('Entry capacity'!E$12:E$30))/(SUM('Entry capacity'!$E$12:$E$30)-IFERROR(VLOOKUP($A394,'Entry capacity'!$A$12:$I$30,5,FALSE),0))</f>
        <v>713.93859770924689</v>
      </c>
      <c r="F394" s="52">
        <f t="array" ref="F394">SUMPRODUCT('Distance Matrix_ex'!$B129:$T129,TRANSPOSE('Entry capacity'!F$12:F$30))/(SUM('Entry capacity'!$F$12:$F$30)-IFERROR(VLOOKUP($A394,'Entry capacity'!$A$12:$I$30,6,FALSE),0))</f>
        <v>710.01940770913711</v>
      </c>
      <c r="G394" s="52">
        <f t="array" ref="G394">SUMPRODUCT('Distance Matrix_ex'!$B129:$T129,TRANSPOSE('Entry capacity'!G$12:G$30))/(SUM('Entry capacity'!$G$12:$G$30)-IFERROR(VLOOKUP($A394,'Entry capacity'!$A$12:$I$30,7,FALSE),0))</f>
        <v>711.27633127178547</v>
      </c>
      <c r="H394" s="52">
        <f t="array" ref="H394">SUMPRODUCT('Distance Matrix_ex'!$B129:$T129,TRANSPOSE('Entry capacity'!H$12:H$30))/(SUM('Entry capacity'!$H$12:$H$30)-IFERROR(VLOOKUP($A394,'Entry capacity'!$A$12:$I$30,8,FALSE),0))</f>
        <v>716.6601971374962</v>
      </c>
      <c r="I394" s="57">
        <f t="array" ref="I394">SUMPRODUCT('Distance Matrix_ex'!$B129:$T129,TRANSPOSE('Entry capacity'!I$12:I$30))/(SUM('Entry capacity'!$I$12:$I$30)-IFERROR(VLOOKUP($A394,'Entry capacity'!$A$12:$I$30,9,FALSE),0))</f>
        <v>727.97355681906618</v>
      </c>
    </row>
    <row r="395" spans="1:9" s="5" customFormat="1" ht="15" customHeight="1" x14ac:dyDescent="0.25">
      <c r="A395" s="46" t="str">
        <f t="shared" si="9"/>
        <v>D01A_Montorio</v>
      </c>
      <c r="B395" s="4" t="str">
        <f t="shared" si="9"/>
        <v>Salida Nacional / National exit</v>
      </c>
      <c r="C395" s="52">
        <f t="array" ref="C395">SUMPRODUCT('Distance Matrix_ex'!$B130:$T130,TRANSPOSE('Entry capacity'!C$12:C$30))/(SUM('Entry capacity'!$C$12:$C$30)-IFERROR(VLOOKUP($A395,'Entry capacity'!$A$12:$I$30,3,FALSE),0))</f>
        <v>627.5792672036705</v>
      </c>
      <c r="D395" s="52">
        <f t="array" ref="D395">SUMPRODUCT('Distance Matrix_ex'!$B130:$T130,TRANSPOSE('Entry capacity'!D$12:D$30))/(SUM('Entry capacity'!$D$12:$D$30)-IFERROR(VLOOKUP($A395,'Entry capacity'!$A$12:$I$30,4,FALSE),0))</f>
        <v>635.45536566473015</v>
      </c>
      <c r="E395" s="52">
        <f t="array" ref="E395">SUMPRODUCT('Distance Matrix_ex'!$B130:$T130,TRANSPOSE('Entry capacity'!E$12:E$30))/(SUM('Entry capacity'!$E$12:$E$30)-IFERROR(VLOOKUP($A395,'Entry capacity'!$A$12:$I$30,5,FALSE),0))</f>
        <v>645.22198202014795</v>
      </c>
      <c r="F395" s="52">
        <f t="array" ref="F395">SUMPRODUCT('Distance Matrix_ex'!$B130:$T130,TRANSPOSE('Entry capacity'!F$12:F$30))/(SUM('Entry capacity'!$F$12:$F$30)-IFERROR(VLOOKUP($A395,'Entry capacity'!$A$12:$I$30,6,FALSE),0))</f>
        <v>655.57593978407942</v>
      </c>
      <c r="G395" s="52">
        <f t="array" ref="G395">SUMPRODUCT('Distance Matrix_ex'!$B130:$T130,TRANSPOSE('Entry capacity'!G$12:G$30))/(SUM('Entry capacity'!$G$12:$G$30)-IFERROR(VLOOKUP($A395,'Entry capacity'!$A$12:$I$30,7,FALSE),0))</f>
        <v>657.63341545524167</v>
      </c>
      <c r="H395" s="52">
        <f t="array" ref="H395">SUMPRODUCT('Distance Matrix_ex'!$B130:$T130,TRANSPOSE('Entry capacity'!H$12:H$30))/(SUM('Entry capacity'!$H$12:$H$30)-IFERROR(VLOOKUP($A395,'Entry capacity'!$A$12:$I$30,8,FALSE),0))</f>
        <v>656.89016907293558</v>
      </c>
      <c r="I395" s="57">
        <f t="array" ref="I395">SUMPRODUCT('Distance Matrix_ex'!$B130:$T130,TRANSPOSE('Entry capacity'!I$12:I$30))/(SUM('Entry capacity'!$I$12:$I$30)-IFERROR(VLOOKUP($A395,'Entry capacity'!$A$12:$I$30,9,FALSE),0))</f>
        <v>655.5878680032406</v>
      </c>
    </row>
    <row r="396" spans="1:9" s="5" customFormat="1" ht="15" customHeight="1" x14ac:dyDescent="0.25">
      <c r="A396" s="46" t="str">
        <f t="shared" si="9"/>
        <v>D03A_Aguilar</v>
      </c>
      <c r="B396" s="4" t="str">
        <f t="shared" si="9"/>
        <v>Salida Nacional / National exit</v>
      </c>
      <c r="C396" s="52">
        <f t="array" ref="C396">SUMPRODUCT('Distance Matrix_ex'!$B131:$T131,TRANSPOSE('Entry capacity'!C$12:C$30))/(SUM('Entry capacity'!$C$12:$C$30)-IFERROR(VLOOKUP($A396,'Entry capacity'!$A$12:$I$30,3,FALSE),0))</f>
        <v>674.55852897110071</v>
      </c>
      <c r="D396" s="52">
        <f t="array" ref="D396">SUMPRODUCT('Distance Matrix_ex'!$B131:$T131,TRANSPOSE('Entry capacity'!D$12:D$30))/(SUM('Entry capacity'!$D$12:$D$30)-IFERROR(VLOOKUP($A396,'Entry capacity'!$A$12:$I$30,4,FALSE),0))</f>
        <v>682.28367597122099</v>
      </c>
      <c r="E396" s="52">
        <f t="array" ref="E396">SUMPRODUCT('Distance Matrix_ex'!$B131:$T131,TRANSPOSE('Entry capacity'!E$12:E$30))/(SUM('Entry capacity'!$E$12:$E$30)-IFERROR(VLOOKUP($A396,'Entry capacity'!$A$12:$I$30,5,FALSE),0))</f>
        <v>691.91111872748354</v>
      </c>
      <c r="F396" s="52">
        <f t="array" ref="F396">SUMPRODUCT('Distance Matrix_ex'!$B131:$T131,TRANSPOSE('Entry capacity'!F$12:F$30))/(SUM('Entry capacity'!$F$12:$F$30)-IFERROR(VLOOKUP($A396,'Entry capacity'!$A$12:$I$30,6,FALSE),0))</f>
        <v>702.14263112459037</v>
      </c>
      <c r="G396" s="52">
        <f t="array" ref="G396">SUMPRODUCT('Distance Matrix_ex'!$B131:$T131,TRANSPOSE('Entry capacity'!G$12:G$30))/(SUM('Entry capacity'!$G$12:$G$30)-IFERROR(VLOOKUP($A396,'Entry capacity'!$A$12:$I$30,7,FALSE),0))</f>
        <v>704.22160563703994</v>
      </c>
      <c r="H396" s="52">
        <f t="array" ref="H396">SUMPRODUCT('Distance Matrix_ex'!$B131:$T131,TRANSPOSE('Entry capacity'!H$12:H$30))/(SUM('Entry capacity'!$H$12:$H$30)-IFERROR(VLOOKUP($A396,'Entry capacity'!$A$12:$I$30,8,FALSE),0))</f>
        <v>703.59399218530621</v>
      </c>
      <c r="I396" s="57">
        <f t="array" ref="I396">SUMPRODUCT('Distance Matrix_ex'!$B131:$T131,TRANSPOSE('Entry capacity'!I$12:I$30))/(SUM('Entry capacity'!$I$12:$I$30)-IFERROR(VLOOKUP($A396,'Entry capacity'!$A$12:$I$30,9,FALSE),0))</f>
        <v>702.52993430370236</v>
      </c>
    </row>
    <row r="397" spans="1:9" s="5" customFormat="1" ht="15" customHeight="1" x14ac:dyDescent="0.25">
      <c r="A397" s="46" t="str">
        <f t="shared" si="9"/>
        <v>D04_Reinosa</v>
      </c>
      <c r="B397" s="4" t="str">
        <f t="shared" si="9"/>
        <v>Salida Nacional / National exit</v>
      </c>
      <c r="C397" s="52">
        <f t="array" ref="C397">SUMPRODUCT('Distance Matrix_ex'!$B132:$T132,TRANSPOSE('Entry capacity'!C$12:C$30))/(SUM('Entry capacity'!$C$12:$C$30)-IFERROR(VLOOKUP($A397,'Entry capacity'!$A$12:$I$30,3,FALSE),0))</f>
        <v>685.4968072728683</v>
      </c>
      <c r="D397" s="52">
        <f t="array" ref="D397">SUMPRODUCT('Distance Matrix_ex'!$B132:$T132,TRANSPOSE('Entry capacity'!D$12:D$30))/(SUM('Entry capacity'!$D$12:$D$30)-IFERROR(VLOOKUP($A397,'Entry capacity'!$A$12:$I$30,4,FALSE),0))</f>
        <v>693.18680793335477</v>
      </c>
      <c r="E397" s="52">
        <f t="array" ref="E397">SUMPRODUCT('Distance Matrix_ex'!$B132:$T132,TRANSPOSE('Entry capacity'!E$12:E$30))/(SUM('Entry capacity'!$E$12:$E$30)-IFERROR(VLOOKUP($A397,'Entry capacity'!$A$12:$I$30,5,FALSE),0))</f>
        <v>702.78184661380737</v>
      </c>
      <c r="F397" s="52">
        <f t="array" ref="F397">SUMPRODUCT('Distance Matrix_ex'!$B132:$T132,TRANSPOSE('Entry capacity'!F$12:F$30))/(SUM('Entry capacity'!$F$12:$F$30)-IFERROR(VLOOKUP($A397,'Entry capacity'!$A$12:$I$30,6,FALSE),0))</f>
        <v>712.98484980390003</v>
      </c>
      <c r="G397" s="52">
        <f t="array" ref="G397">SUMPRODUCT('Distance Matrix_ex'!$B132:$T132,TRANSPOSE('Entry capacity'!G$12:G$30))/(SUM('Entry capacity'!$G$12:$G$30)-IFERROR(VLOOKUP($A397,'Entry capacity'!$A$12:$I$30,7,FALSE),0))</f>
        <v>715.06882993585759</v>
      </c>
      <c r="H397" s="52">
        <f t="array" ref="H397">SUMPRODUCT('Distance Matrix_ex'!$B132:$T132,TRANSPOSE('Entry capacity'!H$12:H$30))/(SUM('Entry capacity'!$H$12:$H$30)-IFERROR(VLOOKUP($A397,'Entry capacity'!$A$12:$I$30,8,FALSE),0))</f>
        <v>714.46813953757055</v>
      </c>
      <c r="I397" s="57">
        <f t="array" ref="I397">SUMPRODUCT('Distance Matrix_ex'!$B132:$T132,TRANSPOSE('Entry capacity'!I$12:I$30))/(SUM('Entry capacity'!$I$12:$I$30)-IFERROR(VLOOKUP($A397,'Entry capacity'!$A$12:$I$30,9,FALSE),0))</f>
        <v>713.45955230826735</v>
      </c>
    </row>
    <row r="398" spans="1:9" s="5" customFormat="1" ht="15" customHeight="1" x14ac:dyDescent="0.25">
      <c r="A398" s="46" t="str">
        <f t="shared" si="9"/>
        <v>D06_Corrales</v>
      </c>
      <c r="B398" s="4" t="str">
        <f t="shared" si="9"/>
        <v>Salida Nacional / National exit</v>
      </c>
      <c r="C398" s="52">
        <f t="array" ref="C398">SUMPRODUCT('Distance Matrix_ex'!$B133:$T133,TRANSPOSE('Entry capacity'!C$12:C$30))/(SUM('Entry capacity'!$C$12:$C$30)-IFERROR(VLOOKUP($A398,'Entry capacity'!$A$12:$I$30,3,FALSE),0))</f>
        <v>721.33674362382021</v>
      </c>
      <c r="D398" s="52">
        <f t="array" ref="D398">SUMPRODUCT('Distance Matrix_ex'!$B133:$T133,TRANSPOSE('Entry capacity'!D$12:D$30))/(SUM('Entry capacity'!$D$12:$D$30)-IFERROR(VLOOKUP($A398,'Entry capacity'!$A$12:$I$30,4,FALSE),0))</f>
        <v>728.91158515773418</v>
      </c>
      <c r="E398" s="52">
        <f t="array" ref="E398">SUMPRODUCT('Distance Matrix_ex'!$B133:$T133,TRANSPOSE('Entry capacity'!E$12:E$30))/(SUM('Entry capacity'!$E$12:$E$30)-IFERROR(VLOOKUP($A398,'Entry capacity'!$A$12:$I$30,5,FALSE),0))</f>
        <v>738.40044990637523</v>
      </c>
      <c r="F398" s="52">
        <f t="array" ref="F398">SUMPRODUCT('Distance Matrix_ex'!$B133:$T133,TRANSPOSE('Entry capacity'!F$12:F$30))/(SUM('Entry capacity'!$F$12:$F$30)-IFERROR(VLOOKUP($A398,'Entry capacity'!$A$12:$I$30,6,FALSE),0))</f>
        <v>748.51004093994675</v>
      </c>
      <c r="G398" s="52">
        <f t="array" ref="G398">SUMPRODUCT('Distance Matrix_ex'!$B133:$T133,TRANSPOSE('Entry capacity'!G$12:G$30))/(SUM('Entry capacity'!$G$12:$G$30)-IFERROR(VLOOKUP($A398,'Entry capacity'!$A$12:$I$30,7,FALSE),0))</f>
        <v>750.6104222896837</v>
      </c>
      <c r="H398" s="52">
        <f t="array" ref="H398">SUMPRODUCT('Distance Matrix_ex'!$B133:$T133,TRANSPOSE('Entry capacity'!H$12:H$30))/(SUM('Entry capacity'!$H$12:$H$30)-IFERROR(VLOOKUP($A398,'Entry capacity'!$A$12:$I$30,8,FALSE),0))</f>
        <v>750.09794691896138</v>
      </c>
      <c r="I398" s="57">
        <f t="array" ref="I398">SUMPRODUCT('Distance Matrix_ex'!$B133:$T133,TRANSPOSE('Entry capacity'!I$12:I$30))/(SUM('Entry capacity'!$I$12:$I$30)-IFERROR(VLOOKUP($A398,'Entry capacity'!$A$12:$I$30,9,FALSE),0))</f>
        <v>749.27111266695056</v>
      </c>
    </row>
    <row r="399" spans="1:9" s="5" customFormat="1" ht="15" customHeight="1" x14ac:dyDescent="0.25">
      <c r="A399" s="46" t="str">
        <f t="shared" si="9"/>
        <v>D06A_Reocin</v>
      </c>
      <c r="B399" s="4" t="str">
        <f t="shared" si="9"/>
        <v>Salida Nacional / National exit</v>
      </c>
      <c r="C399" s="52">
        <f t="array" ref="C399">SUMPRODUCT('Distance Matrix_ex'!$B134:$T134,TRANSPOSE('Entry capacity'!C$12:C$30))/(SUM('Entry capacity'!$C$12:$C$30)-IFERROR(VLOOKUP($A399,'Entry capacity'!$A$12:$I$30,3,FALSE),0))</f>
        <v>731.95466180354867</v>
      </c>
      <c r="D399" s="52">
        <f t="array" ref="D399">SUMPRODUCT('Distance Matrix_ex'!$B134:$T134,TRANSPOSE('Entry capacity'!D$12:D$30))/(SUM('Entry capacity'!$D$12:$D$30)-IFERROR(VLOOKUP($A399,'Entry capacity'!$A$12:$I$30,4,FALSE),0))</f>
        <v>739.49538636326849</v>
      </c>
      <c r="E399" s="52">
        <f t="array" ref="E399">SUMPRODUCT('Distance Matrix_ex'!$B134:$T134,TRANSPOSE('Entry capacity'!E$12:E$30))/(SUM('Entry capacity'!$E$12:$E$30)-IFERROR(VLOOKUP($A399,'Entry capacity'!$A$12:$I$30,5,FALSE),0))</f>
        <v>748.95279608615976</v>
      </c>
      <c r="F399" s="52">
        <f t="array" ref="F399">SUMPRODUCT('Distance Matrix_ex'!$B134:$T134,TRANSPOSE('Entry capacity'!F$12:F$30))/(SUM('Entry capacity'!$F$12:$F$30)-IFERROR(VLOOKUP($A399,'Entry capacity'!$A$12:$I$30,6,FALSE),0))</f>
        <v>759.03471288992193</v>
      </c>
      <c r="G399" s="52">
        <f t="array" ref="G399">SUMPRODUCT('Distance Matrix_ex'!$B134:$T134,TRANSPOSE('Entry capacity'!G$12:G$30))/(SUM('Entry capacity'!$G$12:$G$30)-IFERROR(VLOOKUP($A399,'Entry capacity'!$A$12:$I$30,7,FALSE),0))</f>
        <v>761.13995325466135</v>
      </c>
      <c r="H399" s="52">
        <f t="array" ref="H399">SUMPRODUCT('Distance Matrix_ex'!$B134:$T134,TRANSPOSE('Entry capacity'!H$12:H$30))/(SUM('Entry capacity'!$H$12:$H$30)-IFERROR(VLOOKUP($A399,'Entry capacity'!$A$12:$I$30,8,FALSE),0))</f>
        <v>760.65361241542189</v>
      </c>
      <c r="I399" s="57">
        <f t="array" ref="I399">SUMPRODUCT('Distance Matrix_ex'!$B134:$T134,TRANSPOSE('Entry capacity'!I$12:I$30))/(SUM('Entry capacity'!$I$12:$I$30)-IFERROR(VLOOKUP($A399,'Entry capacity'!$A$12:$I$30,9,FALSE),0))</f>
        <v>759.88062419212372</v>
      </c>
    </row>
    <row r="400" spans="1:9" s="5" customFormat="1" ht="15" customHeight="1" x14ac:dyDescent="0.25">
      <c r="A400" s="46" t="str">
        <f t="shared" si="9"/>
        <v>D07.14_Cicero</v>
      </c>
      <c r="B400" s="4" t="str">
        <f t="shared" si="9"/>
        <v>Salida Nacional / National exit</v>
      </c>
      <c r="C400" s="52">
        <f t="array" ref="C400">SUMPRODUCT('Distance Matrix_ex'!$B135:$T135,TRANSPOSE('Entry capacity'!C$12:C$30))/(SUM('Entry capacity'!$C$12:$C$30)-IFERROR(VLOOKUP($A400,'Entry capacity'!$A$12:$I$30,3,FALSE),0))</f>
        <v>753.94014824968417</v>
      </c>
      <c r="D400" s="52">
        <f t="array" ref="D400">SUMPRODUCT('Distance Matrix_ex'!$B135:$T135,TRANSPOSE('Entry capacity'!D$12:D$30))/(SUM('Entry capacity'!$D$12:$D$30)-IFERROR(VLOOKUP($A400,'Entry capacity'!$A$12:$I$30,4,FALSE),0))</f>
        <v>766.9382428265252</v>
      </c>
      <c r="E400" s="52">
        <f t="array" ref="E400">SUMPRODUCT('Distance Matrix_ex'!$B135:$T135,TRANSPOSE('Entry capacity'!E$12:E$30))/(SUM('Entry capacity'!$E$12:$E$30)-IFERROR(VLOOKUP($A400,'Entry capacity'!$A$12:$I$30,5,FALSE),0))</f>
        <v>783.82520335415506</v>
      </c>
      <c r="F400" s="52">
        <f t="array" ref="F400">SUMPRODUCT('Distance Matrix_ex'!$B135:$T135,TRANSPOSE('Entry capacity'!F$12:F$30))/(SUM('Entry capacity'!$F$12:$F$30)-IFERROR(VLOOKUP($A400,'Entry capacity'!$A$12:$I$30,6,FALSE),0))</f>
        <v>801.64906193334718</v>
      </c>
      <c r="G400" s="52">
        <f t="array" ref="G400">SUMPRODUCT('Distance Matrix_ex'!$B135:$T135,TRANSPOSE('Entry capacity'!G$12:G$30))/(SUM('Entry capacity'!$G$12:$G$30)-IFERROR(VLOOKUP($A400,'Entry capacity'!$A$12:$I$30,7,FALSE),0))</f>
        <v>805.73117706754294</v>
      </c>
      <c r="H400" s="52">
        <f t="array" ref="H400">SUMPRODUCT('Distance Matrix_ex'!$B135:$T135,TRANSPOSE('Entry capacity'!H$12:H$30))/(SUM('Entry capacity'!$H$12:$H$30)-IFERROR(VLOOKUP($A400,'Entry capacity'!$A$12:$I$30,8,FALSE),0))</f>
        <v>805.51384190895385</v>
      </c>
      <c r="I400" s="57">
        <f t="array" ref="I400">SUMPRODUCT('Distance Matrix_ex'!$B135:$T135,TRANSPOSE('Entry capacity'!I$12:I$30))/(SUM('Entry capacity'!$I$12:$I$30)-IFERROR(VLOOKUP($A400,'Entry capacity'!$A$12:$I$30,9,FALSE),0))</f>
        <v>805.38871237875844</v>
      </c>
    </row>
    <row r="401" spans="1:9" s="5" customFormat="1" ht="15" customHeight="1" x14ac:dyDescent="0.25">
      <c r="A401" s="46" t="str">
        <f t="shared" si="9"/>
        <v>D07_Villapresente</v>
      </c>
      <c r="B401" s="4" t="str">
        <f t="shared" si="9"/>
        <v>Salida Nacional / National exit</v>
      </c>
      <c r="C401" s="52">
        <f t="array" ref="C401">SUMPRODUCT('Distance Matrix_ex'!$B136:$T136,TRANSPOSE('Entry capacity'!C$12:C$30))/(SUM('Entry capacity'!$C$12:$C$30)-IFERROR(VLOOKUP($A401,'Entry capacity'!$A$12:$I$30,3,FALSE),0))</f>
        <v>734.86702654935982</v>
      </c>
      <c r="D401" s="52">
        <f t="array" ref="D401">SUMPRODUCT('Distance Matrix_ex'!$B136:$T136,TRANSPOSE('Entry capacity'!D$12:D$30))/(SUM('Entry capacity'!$D$12:$D$30)-IFERROR(VLOOKUP($A401,'Entry capacity'!$A$12:$I$30,4,FALSE),0))</f>
        <v>742.39839324144589</v>
      </c>
      <c r="E401" s="52">
        <f t="array" ref="E401">SUMPRODUCT('Distance Matrix_ex'!$B136:$T136,TRANSPOSE('Entry capacity'!E$12:E$30))/(SUM('Entry capacity'!$E$12:$E$30)-IFERROR(VLOOKUP($A401,'Entry capacity'!$A$12:$I$30,5,FALSE),0))</f>
        <v>751.8471752365167</v>
      </c>
      <c r="F401" s="52">
        <f t="array" ref="F401">SUMPRODUCT('Distance Matrix_ex'!$B136:$T136,TRANSPOSE('Entry capacity'!F$12:F$30))/(SUM('Entry capacity'!$F$12:$F$30)-IFERROR(VLOOKUP($A401,'Entry capacity'!$A$12:$I$30,6,FALSE),0))</f>
        <v>761.9215013384196</v>
      </c>
      <c r="G401" s="52">
        <f t="array" ref="G401">SUMPRODUCT('Distance Matrix_ex'!$B136:$T136,TRANSPOSE('Entry capacity'!G$12:G$30))/(SUM('Entry capacity'!$G$12:$G$30)-IFERROR(VLOOKUP($A401,'Entry capacity'!$A$12:$I$30,7,FALSE),0))</f>
        <v>764.02807447138696</v>
      </c>
      <c r="H401" s="52">
        <f t="array" ref="H401">SUMPRODUCT('Distance Matrix_ex'!$B136:$T136,TRANSPOSE('Entry capacity'!H$12:H$30))/(SUM('Entry capacity'!$H$12:$H$30)-IFERROR(VLOOKUP($A401,'Entry capacity'!$A$12:$I$30,8,FALSE),0))</f>
        <v>763.5489020136373</v>
      </c>
      <c r="I401" s="57">
        <f t="array" ref="I401">SUMPRODUCT('Distance Matrix_ex'!$B136:$T136,TRANSPOSE('Entry capacity'!I$12:I$30))/(SUM('Entry capacity'!$I$12:$I$30)-IFERROR(VLOOKUP($A401,'Entry capacity'!$A$12:$I$30,9,FALSE),0))</f>
        <v>762.79068309568413</v>
      </c>
    </row>
    <row r="402" spans="1:9" s="5" customFormat="1" ht="15" customHeight="1" x14ac:dyDescent="0.25">
      <c r="A402" s="46" t="str">
        <f t="shared" si="9"/>
        <v>D07A_Ruiloba</v>
      </c>
      <c r="B402" s="4" t="str">
        <f t="shared" si="9"/>
        <v>Salida Nacional / National exit</v>
      </c>
      <c r="C402" s="52">
        <f t="array" ref="C402">SUMPRODUCT('Distance Matrix_ex'!$B137:$T137,TRANSPOSE('Entry capacity'!C$12:C$30))/(SUM('Entry capacity'!$C$12:$C$30)-IFERROR(VLOOKUP($A402,'Entry capacity'!$A$12:$I$30,3,FALSE),0))</f>
        <v>747.19522676293218</v>
      </c>
      <c r="D402" s="52">
        <f t="array" ref="D402">SUMPRODUCT('Distance Matrix_ex'!$B137:$T137,TRANSPOSE('Entry capacity'!D$12:D$30))/(SUM('Entry capacity'!$D$12:$D$30)-IFERROR(VLOOKUP($A402,'Entry capacity'!$A$12:$I$30,4,FALSE),0))</f>
        <v>754.68885378100128</v>
      </c>
      <c r="E402" s="52">
        <f t="array" ref="E402">SUMPRODUCT('Distance Matrix_ex'!$B137:$T137,TRANSPOSE('Entry capacity'!E$12:E$30))/(SUM('Entry capacity'!$E$12:$E$30)-IFERROR(VLOOKUP($A402,'Entry capacity'!$A$12:$I$30,5,FALSE),0))</f>
        <v>764.10160381851051</v>
      </c>
      <c r="F402" s="52">
        <f t="array" ref="F402">SUMPRODUCT('Distance Matrix_ex'!$B137:$T137,TRANSPOSE('Entry capacity'!F$12:F$30))/(SUM('Entry capacity'!$F$12:$F$30)-IFERROR(VLOOKUP($A402,'Entry capacity'!$A$12:$I$30,6,FALSE),0))</f>
        <v>774.14284620576086</v>
      </c>
      <c r="G402" s="52">
        <f t="array" ref="G402">SUMPRODUCT('Distance Matrix_ex'!$B137:$T137,TRANSPOSE('Entry capacity'!G$12:G$30))/(SUM('Entry capacity'!$G$12:$G$30)-IFERROR(VLOOKUP($A402,'Entry capacity'!$A$12:$I$30,7,FALSE),0))</f>
        <v>776.25291579460281</v>
      </c>
      <c r="H402" s="52">
        <f t="array" ref="H402">SUMPRODUCT('Distance Matrix_ex'!$B137:$T137,TRANSPOSE('Entry capacity'!H$12:H$30))/(SUM('Entry capacity'!$H$12:$H$30)-IFERROR(VLOOKUP($A402,'Entry capacity'!$A$12:$I$30,8,FALSE),0))</f>
        <v>775.79938495223564</v>
      </c>
      <c r="I402" s="57">
        <f t="array" ref="I402">SUMPRODUCT('Distance Matrix_ex'!$B137:$T137,TRANSPOSE('Entry capacity'!I$12:I$30))/(SUM('Entry capacity'!$I$12:$I$30)-IFERROR(VLOOKUP($A402,'Entry capacity'!$A$12:$I$30,9,FALSE),0))</f>
        <v>775.09374927660622</v>
      </c>
    </row>
    <row r="403" spans="1:9" s="5" customFormat="1" ht="15" customHeight="1" x14ac:dyDescent="0.25">
      <c r="A403" s="46" t="str">
        <f t="shared" si="9"/>
        <v>D08A_San Vicente Barquera</v>
      </c>
      <c r="B403" s="4" t="str">
        <f t="shared" si="9"/>
        <v>Salida Nacional / National exit</v>
      </c>
      <c r="C403" s="52">
        <f t="array" ref="C403">SUMPRODUCT('Distance Matrix_ex'!$B138:$T138,TRANSPOSE('Entry capacity'!C$12:C$30))/(SUM('Entry capacity'!$C$12:$C$30)-IFERROR(VLOOKUP($A403,'Entry capacity'!$A$12:$I$30,3,FALSE),0))</f>
        <v>759.39810194372194</v>
      </c>
      <c r="D403" s="52">
        <f t="array" ref="D403">SUMPRODUCT('Distance Matrix_ex'!$B138:$T138,TRANSPOSE('Entry capacity'!D$12:D$30))/(SUM('Entry capacity'!$D$12:$D$30)-IFERROR(VLOOKUP($A403,'Entry capacity'!$A$12:$I$30,4,FALSE),0))</f>
        <v>766.85469209316318</v>
      </c>
      <c r="E403" s="52">
        <f t="array" ref="E403">SUMPRODUCT('Distance Matrix_ex'!$B138:$T138,TRANSPOSE('Entry capacity'!E$12:E$30))/(SUM('Entry capacity'!$E$12:$E$30)-IFERROR(VLOOKUP($A403,'Entry capacity'!$A$12:$I$30,5,FALSE),0))</f>
        <v>776.23185991927619</v>
      </c>
      <c r="F403" s="52">
        <f t="array" ref="F403">SUMPRODUCT('Distance Matrix_ex'!$B138:$T138,TRANSPOSE('Entry capacity'!F$12:F$30))/(SUM('Entry capacity'!$F$12:$F$30)-IFERROR(VLOOKUP($A403,'Entry capacity'!$A$12:$I$30,6,FALSE),0))</f>
        <v>786.24019269136284</v>
      </c>
      <c r="G403" s="52">
        <f t="array" ref="G403">SUMPRODUCT('Distance Matrix_ex'!$B138:$T138,TRANSPOSE('Entry capacity'!G$12:G$30))/(SUM('Entry capacity'!$G$12:$G$30)-IFERROR(VLOOKUP($A403,'Entry capacity'!$A$12:$I$30,7,FALSE),0))</f>
        <v>788.35335759153463</v>
      </c>
      <c r="H403" s="52">
        <f t="array" ref="H403">SUMPRODUCT('Distance Matrix_ex'!$B138:$T138,TRANSPOSE('Entry capacity'!H$12:H$30))/(SUM('Entry capacity'!$H$12:$H$30)-IFERROR(VLOOKUP($A403,'Entry capacity'!$A$12:$I$30,8,FALSE),0))</f>
        <v>787.9244062679054</v>
      </c>
      <c r="I403" s="57">
        <f t="array" ref="I403">SUMPRODUCT('Distance Matrix_ex'!$B138:$T138,TRANSPOSE('Entry capacity'!I$12:I$30))/(SUM('Entry capacity'!$I$12:$I$30)-IFERROR(VLOOKUP($A403,'Entry capacity'!$A$12:$I$30,9,FALSE),0))</f>
        <v>787.26912593607631</v>
      </c>
    </row>
    <row r="404" spans="1:9" s="5" customFormat="1" ht="15" customHeight="1" x14ac:dyDescent="0.25">
      <c r="A404" s="46" t="str">
        <f t="shared" si="9"/>
        <v>D10A_Llanes</v>
      </c>
      <c r="B404" s="4" t="str">
        <f t="shared" si="9"/>
        <v>Salida Nacional / National exit</v>
      </c>
      <c r="C404" s="52">
        <f t="array" ref="C404">SUMPRODUCT('Distance Matrix_ex'!$B139:$T139,TRANSPOSE('Entry capacity'!C$12:C$30))/(SUM('Entry capacity'!$C$12:$C$30)-IFERROR(VLOOKUP($A404,'Entry capacity'!$A$12:$I$30,3,FALSE),0))</f>
        <v>789.09479765339404</v>
      </c>
      <c r="D404" s="52">
        <f t="array" ref="D404">SUMPRODUCT('Distance Matrix_ex'!$B139:$T139,TRANSPOSE('Entry capacity'!D$12:D$30))/(SUM('Entry capacity'!$D$12:$D$30)-IFERROR(VLOOKUP($A404,'Entry capacity'!$A$12:$I$30,4,FALSE),0))</f>
        <v>796.46125555110075</v>
      </c>
      <c r="E404" s="52">
        <f t="array" ref="E404">SUMPRODUCT('Distance Matrix_ex'!$B139:$T139,TRANSPOSE('Entry capacity'!E$12:E$30))/(SUM('Entry capacity'!$E$12:$E$30)-IFERROR(VLOOKUP($A404,'Entry capacity'!$A$12:$I$30,5,FALSE),0))</f>
        <v>805.75183115293305</v>
      </c>
      <c r="F404" s="52">
        <f t="array" ref="F404">SUMPRODUCT('Distance Matrix_ex'!$B139:$T139,TRANSPOSE('Entry capacity'!F$12:F$30))/(SUM('Entry capacity'!$F$12:$F$30)-IFERROR(VLOOKUP($A404,'Entry capacity'!$A$12:$I$30,6,FALSE),0))</f>
        <v>815.68007568245741</v>
      </c>
      <c r="G404" s="52">
        <f t="array" ref="G404">SUMPRODUCT('Distance Matrix_ex'!$B139:$T139,TRANSPOSE('Entry capacity'!G$12:G$30))/(SUM('Entry capacity'!$G$12:$G$30)-IFERROR(VLOOKUP($A404,'Entry capacity'!$A$12:$I$30,7,FALSE),0))</f>
        <v>817.80077327614038</v>
      </c>
      <c r="H404" s="52">
        <f t="array" ref="H404">SUMPRODUCT('Distance Matrix_ex'!$B139:$T139,TRANSPOSE('Entry capacity'!H$12:H$30))/(SUM('Entry capacity'!$H$12:$H$30)-IFERROR(VLOOKUP($A404,'Entry capacity'!$A$12:$I$30,8,FALSE),0))</f>
        <v>817.43163822349936</v>
      </c>
      <c r="I404" s="57">
        <f t="array" ref="I404">SUMPRODUCT('Distance Matrix_ex'!$B139:$T139,TRANSPOSE('Entry capacity'!I$12:I$30))/(SUM('Entry capacity'!$I$12:$I$30)-IFERROR(VLOOKUP($A404,'Entry capacity'!$A$12:$I$30,9,FALSE),0))</f>
        <v>816.89890174302036</v>
      </c>
    </row>
    <row r="405" spans="1:9" s="5" customFormat="1" ht="15" customHeight="1" x14ac:dyDescent="0.25">
      <c r="A405" s="46" t="str">
        <f t="shared" si="9"/>
        <v>D12A_Ribadesella</v>
      </c>
      <c r="B405" s="4" t="str">
        <f t="shared" si="9"/>
        <v>Salida Nacional / National exit</v>
      </c>
      <c r="C405" s="52">
        <f t="array" ref="C405">SUMPRODUCT('Distance Matrix_ex'!$B140:$T140,TRANSPOSE('Entry capacity'!C$12:C$30))/(SUM('Entry capacity'!$C$12:$C$30)-IFERROR(VLOOKUP($A405,'Entry capacity'!$A$12:$I$30,3,FALSE),0))</f>
        <v>819.65861793845033</v>
      </c>
      <c r="D405" s="52">
        <f t="array" ref="D405">SUMPRODUCT('Distance Matrix_ex'!$B140:$T140,TRANSPOSE('Entry capacity'!D$12:D$30))/(SUM('Entry capacity'!$D$12:$D$30)-IFERROR(VLOOKUP($A405,'Entry capacity'!$A$12:$I$30,4,FALSE),0))</f>
        <v>826.93231178015458</v>
      </c>
      <c r="E405" s="52">
        <f t="array" ref="E405">SUMPRODUCT('Distance Matrix_ex'!$B140:$T140,TRANSPOSE('Entry capacity'!E$12:E$30))/(SUM('Entry capacity'!$E$12:$E$30)-IFERROR(VLOOKUP($A405,'Entry capacity'!$A$12:$I$30,5,FALSE),0))</f>
        <v>836.13376671998265</v>
      </c>
      <c r="F405" s="52">
        <f t="array" ref="F405">SUMPRODUCT('Distance Matrix_ex'!$B140:$T140,TRANSPOSE('Entry capacity'!F$12:F$30))/(SUM('Entry capacity'!$F$12:$F$30)-IFERROR(VLOOKUP($A405,'Entry capacity'!$A$12:$I$30,6,FALSE),0))</f>
        <v>845.97958448133897</v>
      </c>
      <c r="G405" s="52">
        <f t="array" ref="G405">SUMPRODUCT('Distance Matrix_ex'!$B140:$T140,TRANSPOSE('Entry capacity'!G$12:G$30))/(SUM('Entry capacity'!$G$12:$G$30)-IFERROR(VLOOKUP($A405,'Entry capacity'!$A$12:$I$30,7,FALSE),0))</f>
        <v>848.10803471837903</v>
      </c>
      <c r="H405" s="52">
        <f t="array" ref="H405">SUMPRODUCT('Distance Matrix_ex'!$B140:$T140,TRANSPOSE('Entry capacity'!H$12:H$30))/(SUM('Entry capacity'!$H$12:$H$30)-IFERROR(VLOOKUP($A405,'Entry capacity'!$A$12:$I$30,8,FALSE),0))</f>
        <v>847.8004625336913</v>
      </c>
      <c r="I405" s="57">
        <f t="array" ref="I405">SUMPRODUCT('Distance Matrix_ex'!$B140:$T140,TRANSPOSE('Entry capacity'!I$12:I$30))/(SUM('Entry capacity'!$I$12:$I$30)-IFERROR(VLOOKUP($A405,'Entry capacity'!$A$12:$I$30,9,FALSE),0))</f>
        <v>847.3938481068684</v>
      </c>
    </row>
    <row r="406" spans="1:9" s="5" customFormat="1" ht="15" customHeight="1" x14ac:dyDescent="0.25">
      <c r="A406" s="46" t="str">
        <f t="shared" ref="A406:B421" si="10">A141</f>
        <v>D13_Huerges</v>
      </c>
      <c r="B406" s="4" t="str">
        <f t="shared" si="10"/>
        <v>Salida Nacional / National exit</v>
      </c>
      <c r="C406" s="52">
        <f t="array" ref="C406">SUMPRODUCT('Distance Matrix_ex'!$B141:$T141,TRANSPOSE('Entry capacity'!C$12:C$30))/(SUM('Entry capacity'!$C$12:$C$30)-IFERROR(VLOOKUP($A406,'Entry capacity'!$A$12:$I$30,3,FALSE),0))</f>
        <v>831.41029125239106</v>
      </c>
      <c r="D406" s="52">
        <f t="array" ref="D406">SUMPRODUCT('Distance Matrix_ex'!$B141:$T141,TRANSPOSE('Entry capacity'!D$12:D$30))/(SUM('Entry capacity'!$D$12:$D$30)-IFERROR(VLOOKUP($A406,'Entry capacity'!$A$12:$I$30,4,FALSE),0))</f>
        <v>838.64831766537543</v>
      </c>
      <c r="E406" s="52">
        <f t="array" ref="E406">SUMPRODUCT('Distance Matrix_ex'!$B141:$T141,TRANSPOSE('Entry capacity'!E$12:E$30))/(SUM('Entry capacity'!$E$12:$E$30)-IFERROR(VLOOKUP($A406,'Entry capacity'!$A$12:$I$30,5,FALSE),0))</f>
        <v>847.8155060476978</v>
      </c>
      <c r="F406" s="52">
        <f t="array" ref="F406">SUMPRODUCT('Distance Matrix_ex'!$B141:$T141,TRANSPOSE('Entry capacity'!F$12:F$30))/(SUM('Entry capacity'!$F$12:$F$30)-IFERROR(VLOOKUP($A406,'Entry capacity'!$A$12:$I$30,6,FALSE),0))</f>
        <v>857.62963102841331</v>
      </c>
      <c r="G406" s="52">
        <f t="array" ref="G406">SUMPRODUCT('Distance Matrix_ex'!$B141:$T141,TRANSPOSE('Entry capacity'!G$12:G$30))/(SUM('Entry capacity'!$G$12:$G$30)-IFERROR(VLOOKUP($A406,'Entry capacity'!$A$12:$I$30,7,FALSE),0))</f>
        <v>859.76106212750574</v>
      </c>
      <c r="H406" s="52">
        <f t="array" ref="H406">SUMPRODUCT('Distance Matrix_ex'!$B141:$T141,TRANSPOSE('Entry capacity'!H$12:H$30))/(SUM('Entry capacity'!$H$12:$H$30)-IFERROR(VLOOKUP($A406,'Entry capacity'!$A$12:$I$30,8,FALSE),0))</f>
        <v>859.47716063272867</v>
      </c>
      <c r="I406" s="57">
        <f t="array" ref="I406">SUMPRODUCT('Distance Matrix_ex'!$B141:$T141,TRANSPOSE('Entry capacity'!I$12:I$30))/(SUM('Entry capacity'!$I$12:$I$30)-IFERROR(VLOOKUP($A406,'Entry capacity'!$A$12:$I$30,9,FALSE),0))</f>
        <v>859.11903965857027</v>
      </c>
    </row>
    <row r="407" spans="1:9" s="5" customFormat="1" ht="15" customHeight="1" x14ac:dyDescent="0.25">
      <c r="A407" s="46" t="str">
        <f t="shared" si="10"/>
        <v>D13A_Piloña</v>
      </c>
      <c r="B407" s="4" t="str">
        <f t="shared" si="10"/>
        <v>Salida Nacional / National exit</v>
      </c>
      <c r="C407" s="52">
        <f t="array" ref="C407">SUMPRODUCT('Distance Matrix_ex'!$B142:$T142,TRANSPOSE('Entry capacity'!C$12:C$30))/(SUM('Entry capacity'!$C$12:$C$30)-IFERROR(VLOOKUP($A407,'Entry capacity'!$A$12:$I$30,3,FALSE),0))</f>
        <v>837.49130406692041</v>
      </c>
      <c r="D407" s="52">
        <f t="array" ref="D407">SUMPRODUCT('Distance Matrix_ex'!$B142:$T142,TRANSPOSE('Entry capacity'!D$12:D$30))/(SUM('Entry capacity'!$D$12:$D$30)-IFERROR(VLOOKUP($A407,'Entry capacity'!$A$12:$I$30,4,FALSE),0))</f>
        <v>844.71087403669776</v>
      </c>
      <c r="E407" s="52">
        <f t="array" ref="E407">SUMPRODUCT('Distance Matrix_ex'!$B142:$T142,TRANSPOSE('Entry capacity'!E$12:E$30))/(SUM('Entry capacity'!$E$12:$E$30)-IFERROR(VLOOKUP($A407,'Entry capacity'!$A$12:$I$30,5,FALSE),0))</f>
        <v>853.86033086967097</v>
      </c>
      <c r="F407" s="52">
        <f t="array" ref="F407">SUMPRODUCT('Distance Matrix_ex'!$B142:$T142,TRANSPOSE('Entry capacity'!F$12:F$30))/(SUM('Entry capacity'!$F$12:$F$30)-IFERROR(VLOOKUP($A407,'Entry capacity'!$A$12:$I$30,6,FALSE),0))</f>
        <v>863.6580561258487</v>
      </c>
      <c r="G407" s="52">
        <f t="array" ref="G407">SUMPRODUCT('Distance Matrix_ex'!$B142:$T142,TRANSPOSE('Entry capacity'!G$12:G$30))/(SUM('Entry capacity'!$G$12:$G$30)-IFERROR(VLOOKUP($A407,'Entry capacity'!$A$12:$I$30,7,FALSE),0))</f>
        <v>865.79102969977464</v>
      </c>
      <c r="H407" s="52">
        <f t="array" ref="H407">SUMPRODUCT('Distance Matrix_ex'!$B142:$T142,TRANSPOSE('Entry capacity'!H$12:H$30))/(SUM('Entry capacity'!$H$12:$H$30)-IFERROR(VLOOKUP($A407,'Entry capacity'!$A$12:$I$30,8,FALSE),0))</f>
        <v>865.51937682396692</v>
      </c>
      <c r="I407" s="57">
        <f t="array" ref="I407">SUMPRODUCT('Distance Matrix_ex'!$B142:$T142,TRANSPOSE('Entry capacity'!I$12:I$30))/(SUM('Entry capacity'!$I$12:$I$30)-IFERROR(VLOOKUP($A407,'Entry capacity'!$A$12:$I$30,9,FALSE),0))</f>
        <v>865.1863492385711</v>
      </c>
    </row>
    <row r="408" spans="1:9" s="5" customFormat="1" ht="15" customHeight="1" x14ac:dyDescent="0.25">
      <c r="A408" s="46" t="str">
        <f t="shared" si="10"/>
        <v>D14_Villarriba</v>
      </c>
      <c r="B408" s="4" t="str">
        <f t="shared" si="10"/>
        <v>Salida Nacional / National exit</v>
      </c>
      <c r="C408" s="52">
        <f t="array" ref="C408">SUMPRODUCT('Distance Matrix_ex'!$B143:$T143,TRANSPOSE('Entry capacity'!C$12:C$30))/(SUM('Entry capacity'!$C$12:$C$30)-IFERROR(VLOOKUP($A408,'Entry capacity'!$A$12:$I$30,3,FALSE),0))</f>
        <v>842.6834116425506</v>
      </c>
      <c r="D408" s="52">
        <f t="array" ref="D408">SUMPRODUCT('Distance Matrix_ex'!$B143:$T143,TRANSPOSE('Entry capacity'!D$12:D$30))/(SUM('Entry capacity'!$D$12:$D$30)-IFERROR(VLOOKUP($A408,'Entry capacity'!$A$12:$I$30,4,FALSE),0))</f>
        <v>849.95221041029401</v>
      </c>
      <c r="E408" s="52">
        <f t="array" ref="E408">SUMPRODUCT('Distance Matrix_ex'!$B143:$T143,TRANSPOSE('Entry capacity'!E$12:E$30))/(SUM('Entry capacity'!$E$12:$E$30)-IFERROR(VLOOKUP($A408,'Entry capacity'!$A$12:$I$30,5,FALSE),0))</f>
        <v>859.18263906221398</v>
      </c>
      <c r="F408" s="52">
        <f t="array" ref="F408">SUMPRODUCT('Distance Matrix_ex'!$B143:$T143,TRANSPOSE('Entry capacity'!F$12:F$30))/(SUM('Entry capacity'!$F$12:$F$30)-IFERROR(VLOOKUP($A408,'Entry capacity'!$A$12:$I$30,6,FALSE),0))</f>
        <v>869.05358407331028</v>
      </c>
      <c r="G408" s="52">
        <f t="array" ref="G408">SUMPRODUCT('Distance Matrix_ex'!$B143:$T143,TRANSPOSE('Entry capacity'!G$12:G$30))/(SUM('Entry capacity'!$G$12:$G$30)-IFERROR(VLOOKUP($A408,'Entry capacity'!$A$12:$I$30,7,FALSE),0))</f>
        <v>871.21084276540807</v>
      </c>
      <c r="H408" s="52">
        <f t="array" ref="H408">SUMPRODUCT('Distance Matrix_ex'!$B143:$T143,TRANSPOSE('Entry capacity'!H$12:H$30))/(SUM('Entry capacity'!$H$12:$H$30)-IFERROR(VLOOKUP($A408,'Entry capacity'!$A$12:$I$30,8,FALSE),0))</f>
        <v>870.94716779608041</v>
      </c>
      <c r="I408" s="57">
        <f t="array" ref="I408">SUMPRODUCT('Distance Matrix_ex'!$B143:$T143,TRANSPOSE('Entry capacity'!I$12:I$30))/(SUM('Entry capacity'!$I$12:$I$30)-IFERROR(VLOOKUP($A408,'Entry capacity'!$A$12:$I$30,9,FALSE),0))</f>
        <v>870.62780827835536</v>
      </c>
    </row>
    <row r="409" spans="1:9" s="5" customFormat="1" ht="15" customHeight="1" x14ac:dyDescent="0.25">
      <c r="A409" s="46" t="str">
        <f t="shared" si="10"/>
        <v>D15_Careses</v>
      </c>
      <c r="B409" s="4" t="str">
        <f t="shared" si="10"/>
        <v>Salida Nacional / National exit</v>
      </c>
      <c r="C409" s="52">
        <f t="array" ref="C409">SUMPRODUCT('Distance Matrix_ex'!$B144:$T144,TRANSPOSE('Entry capacity'!C$12:C$30))/(SUM('Entry capacity'!$C$12:$C$30)-IFERROR(VLOOKUP($A409,'Entry capacity'!$A$12:$I$30,3,FALSE),0))</f>
        <v>851.64188140173292</v>
      </c>
      <c r="D409" s="52">
        <f t="array" ref="D409">SUMPRODUCT('Distance Matrix_ex'!$B144:$T144,TRANSPOSE('Entry capacity'!D$12:D$30))/(SUM('Entry capacity'!$D$12:$D$30)-IFERROR(VLOOKUP($A409,'Entry capacity'!$A$12:$I$30,4,FALSE),0))</f>
        <v>859.00027096120175</v>
      </c>
      <c r="E409" s="52">
        <f t="array" ref="E409">SUMPRODUCT('Distance Matrix_ex'!$B144:$T144,TRANSPOSE('Entry capacity'!E$12:E$30))/(SUM('Entry capacity'!$E$12:$E$30)-IFERROR(VLOOKUP($A409,'Entry capacity'!$A$12:$I$30,5,FALSE),0))</f>
        <v>868.37728751025077</v>
      </c>
      <c r="F409" s="52">
        <f t="array" ref="F409">SUMPRODUCT('Distance Matrix_ex'!$B144:$T144,TRANSPOSE('Entry capacity'!F$12:F$30))/(SUM('Entry capacity'!$F$12:$F$30)-IFERROR(VLOOKUP($A409,'Entry capacity'!$A$12:$I$30,6,FALSE),0))</f>
        <v>878.38080876688991</v>
      </c>
      <c r="G409" s="52">
        <f t="array" ref="G409">SUMPRODUCT('Distance Matrix_ex'!$B144:$T144,TRANSPOSE('Entry capacity'!G$12:G$30))/(SUM('Entry capacity'!$G$12:$G$30)-IFERROR(VLOOKUP($A409,'Entry capacity'!$A$12:$I$30,7,FALSE),0))</f>
        <v>880.58161293895353</v>
      </c>
      <c r="H409" s="52">
        <f t="array" ref="H409">SUMPRODUCT('Distance Matrix_ex'!$B144:$T144,TRANSPOSE('Entry capacity'!H$12:H$30))/(SUM('Entry capacity'!$H$12:$H$30)-IFERROR(VLOOKUP($A409,'Entry capacity'!$A$12:$I$30,8,FALSE),0))</f>
        <v>880.33152554164508</v>
      </c>
      <c r="I409" s="57">
        <f t="array" ref="I409">SUMPRODUCT('Distance Matrix_ex'!$B144:$T144,TRANSPOSE('Entry capacity'!I$12:I$30))/(SUM('Entry capacity'!$I$12:$I$30)-IFERROR(VLOOKUP($A409,'Entry capacity'!$A$12:$I$30,9,FALSE),0))</f>
        <v>880.03519371635525</v>
      </c>
    </row>
    <row r="410" spans="1:9" s="5" customFormat="1" ht="15" customHeight="1" x14ac:dyDescent="0.25">
      <c r="A410" s="46" t="str">
        <f t="shared" si="10"/>
        <v>D16_Llanera</v>
      </c>
      <c r="B410" s="4" t="str">
        <f t="shared" si="10"/>
        <v>Salida Nacional / National exit</v>
      </c>
      <c r="C410" s="52">
        <f t="array" ref="C410">SUMPRODUCT('Distance Matrix_ex'!$B145:$T145,TRANSPOSE('Entry capacity'!C$12:C$30))/(SUM('Entry capacity'!$C$12:$C$30)-IFERROR(VLOOKUP($A410,'Entry capacity'!$A$12:$I$30,3,FALSE),0))</f>
        <v>859.23399168964988</v>
      </c>
      <c r="D410" s="52">
        <f t="array" ref="D410">SUMPRODUCT('Distance Matrix_ex'!$B145:$T145,TRANSPOSE('Entry capacity'!D$12:D$30))/(SUM('Entry capacity'!$D$12:$D$30)-IFERROR(VLOOKUP($A410,'Entry capacity'!$A$12:$I$30,4,FALSE),0))</f>
        <v>866.66830751664429</v>
      </c>
      <c r="E410" s="52">
        <f t="array" ref="E410">SUMPRODUCT('Distance Matrix_ex'!$B145:$T145,TRANSPOSE('Entry capacity'!E$12:E$30))/(SUM('Entry capacity'!$E$12:$E$30)-IFERROR(VLOOKUP($A410,'Entry capacity'!$A$12:$I$30,5,FALSE),0))</f>
        <v>876.16955415317489</v>
      </c>
      <c r="F410" s="52">
        <f t="array" ref="F410">SUMPRODUCT('Distance Matrix_ex'!$B145:$T145,TRANSPOSE('Entry capacity'!F$12:F$30))/(SUM('Entry capacity'!$F$12:$F$30)-IFERROR(VLOOKUP($A410,'Entry capacity'!$A$12:$I$30,6,FALSE),0))</f>
        <v>886.28543092417954</v>
      </c>
      <c r="G410" s="52">
        <f t="array" ref="G410">SUMPRODUCT('Distance Matrix_ex'!$B145:$T145,TRANSPOSE('Entry capacity'!G$12:G$30))/(SUM('Entry capacity'!$G$12:$G$30)-IFERROR(VLOOKUP($A410,'Entry capacity'!$A$12:$I$30,7,FALSE),0))</f>
        <v>888.5231389531881</v>
      </c>
      <c r="H410" s="52">
        <f t="array" ref="H410">SUMPRODUCT('Distance Matrix_ex'!$B145:$T145,TRANSPOSE('Entry capacity'!H$12:H$30))/(SUM('Entry capacity'!$H$12:$H$30)-IFERROR(VLOOKUP($A410,'Entry capacity'!$A$12:$I$30,8,FALSE),0))</f>
        <v>888.28456673069104</v>
      </c>
      <c r="I410" s="57">
        <f t="array" ref="I410">SUMPRODUCT('Distance Matrix_ex'!$B145:$T145,TRANSPOSE('Entry capacity'!I$12:I$30))/(SUM('Entry capacity'!$I$12:$I$30)-IFERROR(VLOOKUP($A410,'Entry capacity'!$A$12:$I$30,9,FALSE),0))</f>
        <v>888.00775037906362</v>
      </c>
    </row>
    <row r="411" spans="1:9" s="5" customFormat="1" ht="15" customHeight="1" x14ac:dyDescent="0.25">
      <c r="A411" s="46" t="str">
        <f t="shared" si="10"/>
        <v>E01_Calahorra</v>
      </c>
      <c r="B411" s="4" t="str">
        <f t="shared" si="10"/>
        <v>Salida Nacional / National exit</v>
      </c>
      <c r="C411" s="52">
        <f t="array" ref="C411">SUMPRODUCT('Distance Matrix_ex'!$B146:$T146,TRANSPOSE('Entry capacity'!C$12:C$30))/(SUM('Entry capacity'!$C$12:$C$30)-IFERROR(VLOOKUP($A411,'Entry capacity'!$A$12:$I$30,3,FALSE),0))</f>
        <v>597.26538184466062</v>
      </c>
      <c r="D411" s="52">
        <f t="array" ref="D411">SUMPRODUCT('Distance Matrix_ex'!$B146:$T146,TRANSPOSE('Entry capacity'!D$12:D$30))/(SUM('Entry capacity'!$D$12:$D$30)-IFERROR(VLOOKUP($A411,'Entry capacity'!$A$12:$I$30,4,FALSE),0))</f>
        <v>603.1508829143803</v>
      </c>
      <c r="E411" s="52">
        <f t="array" ref="E411">SUMPRODUCT('Distance Matrix_ex'!$B146:$T146,TRANSPOSE('Entry capacity'!E$12:E$30))/(SUM('Entry capacity'!$E$12:$E$30)-IFERROR(VLOOKUP($A411,'Entry capacity'!$A$12:$I$30,5,FALSE),0))</f>
        <v>610.44463057879636</v>
      </c>
      <c r="F411" s="52">
        <f t="array" ref="F411">SUMPRODUCT('Distance Matrix_ex'!$B146:$T146,TRANSPOSE('Entry capacity'!F$12:F$30))/(SUM('Entry capacity'!$F$12:$F$30)-IFERROR(VLOOKUP($A411,'Entry capacity'!$A$12:$I$30,6,FALSE),0))</f>
        <v>618.60776698974053</v>
      </c>
      <c r="G411" s="52">
        <f t="array" ref="G411">SUMPRODUCT('Distance Matrix_ex'!$B146:$T146,TRANSPOSE('Entry capacity'!G$12:G$30))/(SUM('Entry capacity'!$G$12:$G$30)-IFERROR(VLOOKUP($A411,'Entry capacity'!$A$12:$I$30,7,FALSE),0))</f>
        <v>620.40020493054374</v>
      </c>
      <c r="H411" s="52">
        <f t="array" ref="H411">SUMPRODUCT('Distance Matrix_ex'!$B146:$T146,TRANSPOSE('Entry capacity'!H$12:H$30))/(SUM('Entry capacity'!$H$12:$H$30)-IFERROR(VLOOKUP($A411,'Entry capacity'!$A$12:$I$30,8,FALSE),0))</f>
        <v>620.3891339526474</v>
      </c>
      <c r="I411" s="57">
        <f t="array" ref="I411">SUMPRODUCT('Distance Matrix_ex'!$B146:$T146,TRANSPOSE('Entry capacity'!I$12:I$30))/(SUM('Entry capacity'!$I$12:$I$30)-IFERROR(VLOOKUP($A411,'Entry capacity'!$A$12:$I$30,9,FALSE),0))</f>
        <v>620.65028744963593</v>
      </c>
    </row>
    <row r="412" spans="1:9" s="5" customFormat="1" ht="15" customHeight="1" x14ac:dyDescent="0.25">
      <c r="A412" s="46" t="str">
        <f t="shared" si="10"/>
        <v>E02_San Adrian</v>
      </c>
      <c r="B412" s="4" t="str">
        <f t="shared" si="10"/>
        <v>Salida Nacional / National exit</v>
      </c>
      <c r="C412" s="52">
        <f t="array" ref="C412">SUMPRODUCT('Distance Matrix_ex'!$B147:$T147,TRANSPOSE('Entry capacity'!C$12:C$30))/(SUM('Entry capacity'!$C$12:$C$30)-IFERROR(VLOOKUP($A412,'Entry capacity'!$A$12:$I$30,3,FALSE),0))</f>
        <v>601.01196417628216</v>
      </c>
      <c r="D412" s="52">
        <f t="array" ref="D412">SUMPRODUCT('Distance Matrix_ex'!$B147:$T147,TRANSPOSE('Entry capacity'!D$12:D$30))/(SUM('Entry capacity'!$D$12:$D$30)-IFERROR(VLOOKUP($A412,'Entry capacity'!$A$12:$I$30,4,FALSE),0))</f>
        <v>606.91795434756943</v>
      </c>
      <c r="E412" s="52">
        <f t="array" ref="E412">SUMPRODUCT('Distance Matrix_ex'!$B147:$T147,TRANSPOSE('Entry capacity'!E$12:E$30))/(SUM('Entry capacity'!$E$12:$E$30)-IFERROR(VLOOKUP($A412,'Entry capacity'!$A$12:$I$30,5,FALSE),0))</f>
        <v>614.21945658633354</v>
      </c>
      <c r="F412" s="52">
        <f t="array" ref="F412">SUMPRODUCT('Distance Matrix_ex'!$B147:$T147,TRANSPOSE('Entry capacity'!F$12:F$30))/(SUM('Entry capacity'!$F$12:$F$30)-IFERROR(VLOOKUP($A412,'Entry capacity'!$A$12:$I$30,6,FALSE),0))</f>
        <v>622.37696699502317</v>
      </c>
      <c r="G412" s="52">
        <f t="array" ref="G412">SUMPRODUCT('Distance Matrix_ex'!$B147:$T147,TRANSPOSE('Entry capacity'!G$12:G$30))/(SUM('Entry capacity'!$G$12:$G$30)-IFERROR(VLOOKUP($A412,'Entry capacity'!$A$12:$I$30,7,FALSE),0))</f>
        <v>624.14957434492305</v>
      </c>
      <c r="H412" s="52">
        <f t="array" ref="H412">SUMPRODUCT('Distance Matrix_ex'!$B147:$T147,TRANSPOSE('Entry capacity'!H$12:H$30))/(SUM('Entry capacity'!$H$12:$H$30)-IFERROR(VLOOKUP($A412,'Entry capacity'!$A$12:$I$30,8,FALSE),0))</f>
        <v>624.09338590377138</v>
      </c>
      <c r="I412" s="57">
        <f t="array" ref="I412">SUMPRODUCT('Distance Matrix_ex'!$B147:$T147,TRANSPOSE('Entry capacity'!I$12:I$30))/(SUM('Entry capacity'!$I$12:$I$30)-IFERROR(VLOOKUP($A412,'Entry capacity'!$A$12:$I$30,9,FALSE),0))</f>
        <v>624.25935639550983</v>
      </c>
    </row>
    <row r="413" spans="1:9" s="5" customFormat="1" ht="15" customHeight="1" x14ac:dyDescent="0.25">
      <c r="A413" s="46" t="str">
        <f t="shared" si="10"/>
        <v>E15_Aibar</v>
      </c>
      <c r="B413" s="4" t="str">
        <f t="shared" si="10"/>
        <v>Salida Nacional / National exit</v>
      </c>
      <c r="C413" s="52">
        <f t="array" ref="C413">SUMPRODUCT('Distance Matrix_ex'!$B148:$T148,TRANSPOSE('Entry capacity'!C$12:C$30))/(SUM('Entry capacity'!$C$12:$C$30)-IFERROR(VLOOKUP($A413,'Entry capacity'!$A$12:$I$30,3,FALSE),0))</f>
        <v>637.34213353717951</v>
      </c>
      <c r="D413" s="52">
        <f t="array" ref="D413">SUMPRODUCT('Distance Matrix_ex'!$B148:$T148,TRANSPOSE('Entry capacity'!D$12:D$30))/(SUM('Entry capacity'!$D$12:$D$30)-IFERROR(VLOOKUP($A413,'Entry capacity'!$A$12:$I$30,4,FALSE),0))</f>
        <v>643.44680412280411</v>
      </c>
      <c r="E413" s="52">
        <f t="array" ref="E413">SUMPRODUCT('Distance Matrix_ex'!$B148:$T148,TRANSPOSE('Entry capacity'!E$12:E$30))/(SUM('Entry capacity'!$E$12:$E$30)-IFERROR(VLOOKUP($A413,'Entry capacity'!$A$12:$I$30,5,FALSE),0))</f>
        <v>650.8235015593375</v>
      </c>
      <c r="F413" s="52">
        <f t="array" ref="F413">SUMPRODUCT('Distance Matrix_ex'!$B148:$T148,TRANSPOSE('Entry capacity'!F$12:F$30))/(SUM('Entry capacity'!$F$12:$F$30)-IFERROR(VLOOKUP($A413,'Entry capacity'!$A$12:$I$30,6,FALSE),0))</f>
        <v>658.92645728414516</v>
      </c>
      <c r="G413" s="52">
        <f t="array" ref="G413">SUMPRODUCT('Distance Matrix_ex'!$B148:$T148,TRANSPOSE('Entry capacity'!G$12:G$30))/(SUM('Entry capacity'!$G$12:$G$30)-IFERROR(VLOOKUP($A413,'Entry capacity'!$A$12:$I$30,7,FALSE),0))</f>
        <v>660.50676972036888</v>
      </c>
      <c r="H413" s="52">
        <f t="array" ref="H413">SUMPRODUCT('Distance Matrix_ex'!$B148:$T148,TRANSPOSE('Entry capacity'!H$12:H$30))/(SUM('Entry capacity'!$H$12:$H$30)-IFERROR(VLOOKUP($A413,'Entry capacity'!$A$12:$I$30,8,FALSE),0))</f>
        <v>660.01308253072625</v>
      </c>
      <c r="I413" s="57">
        <f t="array" ref="I413">SUMPRODUCT('Distance Matrix_ex'!$B148:$T148,TRANSPOSE('Entry capacity'!I$12:I$30))/(SUM('Entry capacity'!$I$12:$I$30)-IFERROR(VLOOKUP($A413,'Entry capacity'!$A$12:$I$30,9,FALSE),0))</f>
        <v>659.25607458640332</v>
      </c>
    </row>
    <row r="414" spans="1:9" s="5" customFormat="1" ht="15" customHeight="1" x14ac:dyDescent="0.25">
      <c r="A414" s="46" t="str">
        <f t="shared" si="10"/>
        <v>EC Arbós</v>
      </c>
      <c r="B414" s="4" t="str">
        <f t="shared" si="10"/>
        <v>Salida Nacional / National exit</v>
      </c>
      <c r="C414" s="52">
        <f t="array" ref="C414">SUMPRODUCT('Distance Matrix_ex'!$B149:$T149,TRANSPOSE('Entry capacity'!C$12:C$30))/(SUM('Entry capacity'!$C$12:$C$30)-IFERROR(VLOOKUP($A414,'Entry capacity'!$A$12:$I$30,3,FALSE),0))</f>
        <v>675.20924542447733</v>
      </c>
      <c r="D414" s="52">
        <f t="array" ref="D414">SUMPRODUCT('Distance Matrix_ex'!$B149:$T149,TRANSPOSE('Entry capacity'!D$12:D$30))/(SUM('Entry capacity'!$D$12:$D$30)-IFERROR(VLOOKUP($A414,'Entry capacity'!$A$12:$I$30,4,FALSE),0))</f>
        <v>669.89444444897822</v>
      </c>
      <c r="E414" s="52">
        <f t="array" ref="E414">SUMPRODUCT('Distance Matrix_ex'!$B149:$T149,TRANSPOSE('Entry capacity'!E$12:E$30))/(SUM('Entry capacity'!$E$12:$E$30)-IFERROR(VLOOKUP($A414,'Entry capacity'!$A$12:$I$30,5,FALSE),0))</f>
        <v>664.67665076172557</v>
      </c>
      <c r="F414" s="52">
        <f t="array" ref="F414">SUMPRODUCT('Distance Matrix_ex'!$B149:$T149,TRANSPOSE('Entry capacity'!F$12:F$30))/(SUM('Entry capacity'!$F$12:$F$30)-IFERROR(VLOOKUP($A414,'Entry capacity'!$A$12:$I$30,6,FALSE),0))</f>
        <v>660.80652770167649</v>
      </c>
      <c r="G414" s="52">
        <f t="array" ref="G414">SUMPRODUCT('Distance Matrix_ex'!$B149:$T149,TRANSPOSE('Entry capacity'!G$12:G$30))/(SUM('Entry capacity'!$G$12:$G$30)-IFERROR(VLOOKUP($A414,'Entry capacity'!$A$12:$I$30,7,FALSE),0))</f>
        <v>661.72831119734929</v>
      </c>
      <c r="H414" s="52">
        <f t="array" ref="H414">SUMPRODUCT('Distance Matrix_ex'!$B149:$T149,TRANSPOSE('Entry capacity'!H$12:H$30))/(SUM('Entry capacity'!$H$12:$H$30)-IFERROR(VLOOKUP($A414,'Entry capacity'!$A$12:$I$30,8,FALSE),0))</f>
        <v>666.3355611481835</v>
      </c>
      <c r="I414" s="57">
        <f t="array" ref="I414">SUMPRODUCT('Distance Matrix_ex'!$B149:$T149,TRANSPOSE('Entry capacity'!I$12:I$30))/(SUM('Entry capacity'!$I$12:$I$30)-IFERROR(VLOOKUP($A414,'Entry capacity'!$A$12:$I$30,9,FALSE),0))</f>
        <v>676.045762908337</v>
      </c>
    </row>
    <row r="415" spans="1:9" s="5" customFormat="1" ht="15" customHeight="1" x14ac:dyDescent="0.25">
      <c r="A415" s="46" t="str">
        <f t="shared" si="10"/>
        <v>Esquedas</v>
      </c>
      <c r="B415" s="4" t="str">
        <f t="shared" si="10"/>
        <v>Salida Nacional / National exit</v>
      </c>
      <c r="C415" s="52">
        <f t="array" ref="C415">SUMPRODUCT('Distance Matrix_ex'!$B150:$T150,TRANSPOSE('Entry capacity'!C$12:C$30))/(SUM('Entry capacity'!$C$12:$C$30)-IFERROR(VLOOKUP($A415,'Entry capacity'!$A$12:$I$30,3,FALSE),0))</f>
        <v>699.16775270933783</v>
      </c>
      <c r="D415" s="52">
        <f t="array" ref="D415">SUMPRODUCT('Distance Matrix_ex'!$B150:$T150,TRANSPOSE('Entry capacity'!D$12:D$30))/(SUM('Entry capacity'!$D$12:$D$30)-IFERROR(VLOOKUP($A415,'Entry capacity'!$A$12:$I$30,4,FALSE),0))</f>
        <v>700.20025137610924</v>
      </c>
      <c r="E415" s="52">
        <f t="array" ref="E415">SUMPRODUCT('Distance Matrix_ex'!$B150:$T150,TRANSPOSE('Entry capacity'!E$12:E$30))/(SUM('Entry capacity'!$E$12:$E$30)-IFERROR(VLOOKUP($A415,'Entry capacity'!$A$12:$I$30,5,FALSE),0))</f>
        <v>701.4910443550317</v>
      </c>
      <c r="F415" s="52">
        <f t="array" ref="F415">SUMPRODUCT('Distance Matrix_ex'!$B150:$T150,TRANSPOSE('Entry capacity'!F$12:F$30))/(SUM('Entry capacity'!$F$12:$F$30)-IFERROR(VLOOKUP($A415,'Entry capacity'!$A$12:$I$30,6,FALSE),0))</f>
        <v>704.19398849894753</v>
      </c>
      <c r="G415" s="52">
        <f t="array" ref="G415">SUMPRODUCT('Distance Matrix_ex'!$B150:$T150,TRANSPOSE('Entry capacity'!G$12:G$30))/(SUM('Entry capacity'!$G$12:$G$30)-IFERROR(VLOOKUP($A415,'Entry capacity'!$A$12:$I$30,7,FALSE),0))</f>
        <v>705.27679971661803</v>
      </c>
      <c r="H415" s="52">
        <f t="array" ref="H415">SUMPRODUCT('Distance Matrix_ex'!$B150:$T150,TRANSPOSE('Entry capacity'!H$12:H$30))/(SUM('Entry capacity'!$H$12:$H$30)-IFERROR(VLOOKUP($A415,'Entry capacity'!$A$12:$I$30,8,FALSE),0))</f>
        <v>706.90079371740376</v>
      </c>
      <c r="I415" s="57">
        <f t="array" ref="I415">SUMPRODUCT('Distance Matrix_ex'!$B150:$T150,TRANSPOSE('Entry capacity'!I$12:I$30))/(SUM('Entry capacity'!$I$12:$I$30)-IFERROR(VLOOKUP($A415,'Entry capacity'!$A$12:$I$30,9,FALSE),0))</f>
        <v>710.62519849021317</v>
      </c>
    </row>
    <row r="416" spans="1:9" s="5" customFormat="1" ht="15" customHeight="1" x14ac:dyDescent="0.25">
      <c r="A416" s="46" t="str">
        <f t="shared" si="10"/>
        <v>F_00</v>
      </c>
      <c r="B416" s="4" t="str">
        <f t="shared" si="10"/>
        <v>Salida Nacional / National exit</v>
      </c>
      <c r="C416" s="52">
        <f t="array" ref="C416">SUMPRODUCT('Distance Matrix_ex'!$B151:$T151,TRANSPOSE('Entry capacity'!C$12:C$30))/(SUM('Entry capacity'!$C$12:$C$30)-IFERROR(VLOOKUP($A416,'Entry capacity'!$A$12:$I$30,3,FALSE),0))</f>
        <v>858.64384077721695</v>
      </c>
      <c r="D416" s="52">
        <f t="array" ref="D416">SUMPRODUCT('Distance Matrix_ex'!$B151:$T151,TRANSPOSE('Entry capacity'!D$12:D$30))/(SUM('Entry capacity'!$D$12:$D$30)-IFERROR(VLOOKUP($A416,'Entry capacity'!$A$12:$I$30,4,FALSE),0))</f>
        <v>860.44492869606188</v>
      </c>
      <c r="E416" s="52">
        <f t="array" ref="E416">SUMPRODUCT('Distance Matrix_ex'!$B151:$T151,TRANSPOSE('Entry capacity'!E$12:E$30))/(SUM('Entry capacity'!$E$12:$E$30)-IFERROR(VLOOKUP($A416,'Entry capacity'!$A$12:$I$30,5,FALSE),0))</f>
        <v>863.53273716225544</v>
      </c>
      <c r="F416" s="52">
        <f t="array" ref="F416">SUMPRODUCT('Distance Matrix_ex'!$B151:$T151,TRANSPOSE('Entry capacity'!F$12:F$30))/(SUM('Entry capacity'!$F$12:$F$30)-IFERROR(VLOOKUP($A416,'Entry capacity'!$A$12:$I$30,6,FALSE),0))</f>
        <v>866.64545326794916</v>
      </c>
      <c r="G416" s="52">
        <f t="array" ref="G416">SUMPRODUCT('Distance Matrix_ex'!$B151:$T151,TRANSPOSE('Entry capacity'!G$12:G$30))/(SUM('Entry capacity'!$G$12:$G$30)-IFERROR(VLOOKUP($A416,'Entry capacity'!$A$12:$I$30,7,FALSE),0))</f>
        <v>867.83474927038958</v>
      </c>
      <c r="H416" s="52">
        <f t="array" ref="H416">SUMPRODUCT('Distance Matrix_ex'!$B151:$T151,TRANSPOSE('Entry capacity'!H$12:H$30))/(SUM('Entry capacity'!$H$12:$H$30)-IFERROR(VLOOKUP($A416,'Entry capacity'!$A$12:$I$30,8,FALSE),0))</f>
        <v>868.69242409485162</v>
      </c>
      <c r="I416" s="57">
        <f t="array" ref="I416">SUMPRODUCT('Distance Matrix_ex'!$B151:$T151,TRANSPOSE('Entry capacity'!I$12:I$30))/(SUM('Entry capacity'!$I$12:$I$30)-IFERROR(VLOOKUP($A416,'Entry capacity'!$A$12:$I$30,9,FALSE),0))</f>
        <v>870.43122823786553</v>
      </c>
    </row>
    <row r="417" spans="1:9" s="5" customFormat="1" ht="15" customHeight="1" x14ac:dyDescent="0.25">
      <c r="A417" s="46" t="str">
        <f t="shared" si="10"/>
        <v>F02_Palos de la Frontera</v>
      </c>
      <c r="B417" s="4" t="str">
        <f t="shared" si="10"/>
        <v>Salida Nacional / National exit</v>
      </c>
      <c r="C417" s="52">
        <f t="array" ref="C417">SUMPRODUCT('Distance Matrix_ex'!$B152:$T152,TRANSPOSE('Entry capacity'!C$12:C$30))/(SUM('Entry capacity'!$C$12:$C$30)-IFERROR(VLOOKUP($A417,'Entry capacity'!$A$12:$I$30,3,FALSE),0))</f>
        <v>857.15614487931896</v>
      </c>
      <c r="D417" s="52">
        <f t="array" ref="D417">SUMPRODUCT('Distance Matrix_ex'!$B152:$T152,TRANSPOSE('Entry capacity'!D$12:D$30))/(SUM('Entry capacity'!$D$12:$D$30)-IFERROR(VLOOKUP($A417,'Entry capacity'!$A$12:$I$30,4,FALSE),0))</f>
        <v>858.95057397837138</v>
      </c>
      <c r="E417" s="52">
        <f t="array" ref="E417">SUMPRODUCT('Distance Matrix_ex'!$B152:$T152,TRANSPOSE('Entry capacity'!E$12:E$30))/(SUM('Entry capacity'!$E$12:$E$30)-IFERROR(VLOOKUP($A417,'Entry capacity'!$A$12:$I$30,5,FALSE),0))</f>
        <v>862.0196996616387</v>
      </c>
      <c r="F417" s="52">
        <f t="array" ref="F417">SUMPRODUCT('Distance Matrix_ex'!$B152:$T152,TRANSPOSE('Entry capacity'!F$12:F$30))/(SUM('Entry capacity'!$F$12:$F$30)-IFERROR(VLOOKUP($A417,'Entry capacity'!$A$12:$I$30,6,FALSE),0))</f>
        <v>865.11130363030236</v>
      </c>
      <c r="G417" s="52">
        <f t="array" ref="G417">SUMPRODUCT('Distance Matrix_ex'!$B152:$T152,TRANSPOSE('Entry capacity'!G$12:G$30))/(SUM('Entry capacity'!$G$12:$G$30)-IFERROR(VLOOKUP($A417,'Entry capacity'!$A$12:$I$30,7,FALSE),0))</f>
        <v>866.28812267945591</v>
      </c>
      <c r="H417" s="52">
        <f t="array" ref="H417">SUMPRODUCT('Distance Matrix_ex'!$B152:$T152,TRANSPOSE('Entry capacity'!H$12:H$30))/(SUM('Entry capacity'!$H$12:$H$30)-IFERROR(VLOOKUP($A417,'Entry capacity'!$A$12:$I$30,8,FALSE),0))</f>
        <v>867.1297081818999</v>
      </c>
      <c r="I417" s="57">
        <f t="array" ref="I417">SUMPRODUCT('Distance Matrix_ex'!$B152:$T152,TRANSPOSE('Entry capacity'!I$12:I$30))/(SUM('Entry capacity'!$I$12:$I$30)-IFERROR(VLOOKUP($A417,'Entry capacity'!$A$12:$I$30,9,FALSE),0))</f>
        <v>868.83529935109993</v>
      </c>
    </row>
    <row r="418" spans="1:9" s="5" customFormat="1" ht="15" customHeight="1" x14ac:dyDescent="0.25">
      <c r="A418" s="46" t="str">
        <f t="shared" si="10"/>
        <v>F06.2_Palomares del Rio</v>
      </c>
      <c r="B418" s="4" t="str">
        <f t="shared" si="10"/>
        <v>Salida Nacional / National exit</v>
      </c>
      <c r="C418" s="52">
        <f t="array" ref="C418">SUMPRODUCT('Distance Matrix_ex'!$B153:$T153,TRANSPOSE('Entry capacity'!C$12:C$30))/(SUM('Entry capacity'!$C$12:$C$30)-IFERROR(VLOOKUP($A418,'Entry capacity'!$A$12:$I$30,3,FALSE),0))</f>
        <v>799.62970483335312</v>
      </c>
      <c r="D418" s="52">
        <f t="array" ref="D418">SUMPRODUCT('Distance Matrix_ex'!$B153:$T153,TRANSPOSE('Entry capacity'!D$12:D$30))/(SUM('Entry capacity'!$D$12:$D$30)-IFERROR(VLOOKUP($A418,'Entry capacity'!$A$12:$I$30,4,FALSE),0))</f>
        <v>801.16753029482379</v>
      </c>
      <c r="E418" s="52">
        <f t="array" ref="E418">SUMPRODUCT('Distance Matrix_ex'!$B153:$T153,TRANSPOSE('Entry capacity'!E$12:E$30))/(SUM('Entry capacity'!$E$12:$E$30)-IFERROR(VLOOKUP($A418,'Entry capacity'!$A$12:$I$30,5,FALSE),0))</f>
        <v>803.54304717857985</v>
      </c>
      <c r="F418" s="52">
        <f t="array" ref="F418">SUMPRODUCT('Distance Matrix_ex'!$B153:$T153,TRANSPOSE('Entry capacity'!F$12:F$30))/(SUM('Entry capacity'!$F$12:$F$30)-IFERROR(VLOOKUP($A418,'Entry capacity'!$A$12:$I$30,6,FALSE),0))</f>
        <v>805.82898141608723</v>
      </c>
      <c r="G418" s="52">
        <f t="array" ref="G418">SUMPRODUCT('Distance Matrix_ex'!$B153:$T153,TRANSPOSE('Entry capacity'!G$12:G$30))/(SUM('Entry capacity'!$G$12:$G$30)-IFERROR(VLOOKUP($A418,'Entry capacity'!$A$12:$I$30,7,FALSE),0))</f>
        <v>806.53808822111159</v>
      </c>
      <c r="H418" s="52">
        <f t="array" ref="H418">SUMPRODUCT('Distance Matrix_ex'!$B153:$T153,TRANSPOSE('Entry capacity'!H$12:H$30))/(SUM('Entry capacity'!$H$12:$H$30)-IFERROR(VLOOKUP($A418,'Entry capacity'!$A$12:$I$30,8,FALSE),0))</f>
        <v>806.77208073078907</v>
      </c>
      <c r="I418" s="57">
        <f t="array" ref="I418">SUMPRODUCT('Distance Matrix_ex'!$B153:$T153,TRANSPOSE('Entry capacity'!I$12:I$30))/(SUM('Entry capacity'!$I$12:$I$30)-IFERROR(VLOOKUP($A418,'Entry capacity'!$A$12:$I$30,9,FALSE),0))</f>
        <v>807.2169492862364</v>
      </c>
    </row>
    <row r="419" spans="1:9" s="5" customFormat="1" ht="15" customHeight="1" x14ac:dyDescent="0.25">
      <c r="A419" s="46" t="str">
        <f t="shared" si="10"/>
        <v>F07.01_Alcala de Guadaira</v>
      </c>
      <c r="B419" s="4" t="str">
        <f t="shared" si="10"/>
        <v>Salida Nacional / National exit</v>
      </c>
      <c r="C419" s="52">
        <f t="array" ref="C419">SUMPRODUCT('Distance Matrix_ex'!$B154:$T154,TRANSPOSE('Entry capacity'!C$12:C$30))/(SUM('Entry capacity'!$C$12:$C$30)-IFERROR(VLOOKUP($A419,'Entry capacity'!$A$12:$I$30,3,FALSE),0))</f>
        <v>786.12637922289491</v>
      </c>
      <c r="D419" s="52">
        <f t="array" ref="D419">SUMPRODUCT('Distance Matrix_ex'!$B154:$T154,TRANSPOSE('Entry capacity'!D$12:D$30))/(SUM('Entry capacity'!$D$12:$D$30)-IFERROR(VLOOKUP($A419,'Entry capacity'!$A$12:$I$30,4,FALSE),0))</f>
        <v>787.59666688124798</v>
      </c>
      <c r="E419" s="52">
        <f t="array" ref="E419">SUMPRODUCT('Distance Matrix_ex'!$B154:$T154,TRANSPOSE('Entry capacity'!E$12:E$30))/(SUM('Entry capacity'!$E$12:$E$30)-IFERROR(VLOOKUP($A419,'Entry capacity'!$A$12:$I$30,5,FALSE),0))</f>
        <v>789.79686876962785</v>
      </c>
      <c r="F419" s="52">
        <f t="array" ref="F419">SUMPRODUCT('Distance Matrix_ex'!$B154:$T154,TRANSPOSE('Entry capacity'!F$12:F$30))/(SUM('Entry capacity'!$F$12:$F$30)-IFERROR(VLOOKUP($A419,'Entry capacity'!$A$12:$I$30,6,FALSE),0))</f>
        <v>791.87248618052001</v>
      </c>
      <c r="G419" s="52">
        <f t="array" ref="G419">SUMPRODUCT('Distance Matrix_ex'!$B154:$T154,TRANSPOSE('Entry capacity'!G$12:G$30))/(SUM('Entry capacity'!$G$12:$G$30)-IFERROR(VLOOKUP($A419,'Entry capacity'!$A$12:$I$30,7,FALSE),0))</f>
        <v>792.46182800127553</v>
      </c>
      <c r="H419" s="52">
        <f t="array" ref="H419">SUMPRODUCT('Distance Matrix_ex'!$B154:$T154,TRANSPOSE('Entry capacity'!H$12:H$30))/(SUM('Entry capacity'!$H$12:$H$30)-IFERROR(VLOOKUP($A419,'Entry capacity'!$A$12:$I$30,8,FALSE),0))</f>
        <v>792.53875695383249</v>
      </c>
      <c r="I419" s="57">
        <f t="array" ref="I419">SUMPRODUCT('Distance Matrix_ex'!$B154:$T154,TRANSPOSE('Entry capacity'!I$12:I$30))/(SUM('Entry capacity'!$I$12:$I$30)-IFERROR(VLOOKUP($A419,'Entry capacity'!$A$12:$I$30,9,FALSE),0))</f>
        <v>792.65580426704969</v>
      </c>
    </row>
    <row r="420" spans="1:9" s="5" customFormat="1" ht="15" customHeight="1" x14ac:dyDescent="0.25">
      <c r="A420" s="46" t="str">
        <f t="shared" si="10"/>
        <v>F07.04_Ecija</v>
      </c>
      <c r="B420" s="4" t="str">
        <f t="shared" si="10"/>
        <v>Salida Nacional / National exit</v>
      </c>
      <c r="C420" s="52">
        <f t="array" ref="C420">SUMPRODUCT('Distance Matrix_ex'!$B155:$T155,TRANSPOSE('Entry capacity'!C$12:C$30))/(SUM('Entry capacity'!$C$12:$C$30)-IFERROR(VLOOKUP($A420,'Entry capacity'!$A$12:$I$30,3,FALSE),0))</f>
        <v>729.91787009617133</v>
      </c>
      <c r="D420" s="52">
        <f t="array" ref="D420">SUMPRODUCT('Distance Matrix_ex'!$B155:$T155,TRANSPOSE('Entry capacity'!D$12:D$30))/(SUM('Entry capacity'!$D$12:$D$30)-IFERROR(VLOOKUP($A420,'Entry capacity'!$A$12:$I$30,4,FALSE),0))</f>
        <v>731.13910949274373</v>
      </c>
      <c r="E420" s="52">
        <f t="array" ref="E420">SUMPRODUCT('Distance Matrix_ex'!$B155:$T155,TRANSPOSE('Entry capacity'!E$12:E$30))/(SUM('Entry capacity'!$E$12:$E$30)-IFERROR(VLOOKUP($A420,'Entry capacity'!$A$12:$I$30,5,FALSE),0))</f>
        <v>732.69283055338929</v>
      </c>
      <c r="F420" s="52">
        <f t="array" ref="F420">SUMPRODUCT('Distance Matrix_ex'!$B155:$T155,TRANSPOSE('Entry capacity'!F$12:F$30))/(SUM('Entry capacity'!$F$12:$F$30)-IFERROR(VLOOKUP($A420,'Entry capacity'!$A$12:$I$30,6,FALSE),0))</f>
        <v>733.99289652976313</v>
      </c>
      <c r="G420" s="52">
        <f t="array" ref="G420">SUMPRODUCT('Distance Matrix_ex'!$B155:$T155,TRANSPOSE('Entry capacity'!G$12:G$30))/(SUM('Entry capacity'!$G$12:$G$30)-IFERROR(VLOOKUP($A420,'Entry capacity'!$A$12:$I$30,7,FALSE),0))</f>
        <v>734.14060033776605</v>
      </c>
      <c r="H420" s="52">
        <f t="array" ref="H420">SUMPRODUCT('Distance Matrix_ex'!$B155:$T155,TRANSPOSE('Entry capacity'!H$12:H$30))/(SUM('Entry capacity'!$H$12:$H$30)-IFERROR(VLOOKUP($A420,'Entry capacity'!$A$12:$I$30,8,FALSE),0))</f>
        <v>733.63835134723661</v>
      </c>
      <c r="I420" s="57">
        <f t="array" ref="I420">SUMPRODUCT('Distance Matrix_ex'!$B155:$T155,TRANSPOSE('Entry capacity'!I$12:I$30))/(SUM('Entry capacity'!$I$12:$I$30)-IFERROR(VLOOKUP($A420,'Entry capacity'!$A$12:$I$30,9,FALSE),0))</f>
        <v>732.54654514754748</v>
      </c>
    </row>
    <row r="421" spans="1:9" s="5" customFormat="1" ht="15" customHeight="1" x14ac:dyDescent="0.25">
      <c r="A421" s="46" t="str">
        <f t="shared" si="10"/>
        <v>F07_Sevilla</v>
      </c>
      <c r="B421" s="4" t="str">
        <f t="shared" si="10"/>
        <v>Salida Nacional / National exit</v>
      </c>
      <c r="C421" s="52">
        <f t="array" ref="C421">SUMPRODUCT('Distance Matrix_ex'!$B156:$T156,TRANSPOSE('Entry capacity'!C$12:C$30))/(SUM('Entry capacity'!$C$12:$C$30)-IFERROR(VLOOKUP($A421,'Entry capacity'!$A$12:$I$30,3,FALSE),0))</f>
        <v>793.92869407122521</v>
      </c>
      <c r="D421" s="52">
        <f t="array" ref="D421">SUMPRODUCT('Distance Matrix_ex'!$B156:$T156,TRANSPOSE('Entry capacity'!D$12:D$30))/(SUM('Entry capacity'!$D$12:$D$30)-IFERROR(VLOOKUP($A421,'Entry capacity'!$A$12:$I$30,4,FALSE),0))</f>
        <v>795.44125953482796</v>
      </c>
      <c r="E421" s="52">
        <f t="array" ref="E421">SUMPRODUCT('Distance Matrix_ex'!$B156:$T156,TRANSPOSE('Entry capacity'!E$12:E$30))/(SUM('Entry capacity'!$E$12:$E$30)-IFERROR(VLOOKUP($A421,'Entry capacity'!$A$12:$I$30,5,FALSE),0))</f>
        <v>797.75120637921282</v>
      </c>
      <c r="F421" s="52">
        <f t="array" ref="F421">SUMPRODUCT('Distance Matrix_ex'!$B156:$T156,TRANSPOSE('Entry capacity'!F$12:F$30))/(SUM('Entry capacity'!$F$12:$F$30)-IFERROR(VLOOKUP($A421,'Entry capacity'!$A$12:$I$30,6,FALSE),0))</f>
        <v>799.95847944702427</v>
      </c>
      <c r="G421" s="52">
        <f t="array" ref="G421">SUMPRODUCT('Distance Matrix_ex'!$B156:$T156,TRANSPOSE('Entry capacity'!G$12:G$30))/(SUM('Entry capacity'!$G$12:$G$30)-IFERROR(VLOOKUP($A421,'Entry capacity'!$A$12:$I$30,7,FALSE),0))</f>
        <v>800.62279262377467</v>
      </c>
      <c r="H421" s="52">
        <f t="array" ref="H421">SUMPRODUCT('Distance Matrix_ex'!$B156:$T156,TRANSPOSE('Entry capacity'!H$12:H$30))/(SUM('Entry capacity'!$H$12:$H$30)-IFERROR(VLOOKUP($A421,'Entry capacity'!$A$12:$I$30,8,FALSE),0))</f>
        <v>800.79804136426105</v>
      </c>
      <c r="I421" s="57">
        <f t="array" ref="I421">SUMPRODUCT('Distance Matrix_ex'!$B156:$T156,TRANSPOSE('Entry capacity'!I$12:I$30))/(SUM('Entry capacity'!$I$12:$I$30)-IFERROR(VLOOKUP($A421,'Entry capacity'!$A$12:$I$30,9,FALSE),0))</f>
        <v>801.12030060318318</v>
      </c>
    </row>
    <row r="422" spans="1:9" s="5" customFormat="1" ht="15" customHeight="1" x14ac:dyDescent="0.25">
      <c r="A422" s="46" t="str">
        <f t="shared" ref="A422:B437" si="11">A157</f>
        <v>F08_Alcala de Guadaira</v>
      </c>
      <c r="B422" s="4" t="str">
        <f t="shared" si="11"/>
        <v>Salida Nacional / National exit</v>
      </c>
      <c r="C422" s="52">
        <f t="array" ref="C422">SUMPRODUCT('Distance Matrix_ex'!$B157:$T157,TRANSPOSE('Entry capacity'!C$12:C$30))/(SUM('Entry capacity'!$C$12:$C$30)-IFERROR(VLOOKUP($A422,'Entry capacity'!$A$12:$I$30,3,FALSE),0))</f>
        <v>782.30325149763951</v>
      </c>
      <c r="D422" s="52">
        <f t="array" ref="D422">SUMPRODUCT('Distance Matrix_ex'!$B157:$T157,TRANSPOSE('Entry capacity'!D$12:D$30))/(SUM('Entry capacity'!$D$12:$D$30)-IFERROR(VLOOKUP($A422,'Entry capacity'!$A$12:$I$30,4,FALSE),0))</f>
        <v>783.76430703311246</v>
      </c>
      <c r="E422" s="52">
        <f t="array" ref="E422">SUMPRODUCT('Distance Matrix_ex'!$B157:$T157,TRANSPOSE('Entry capacity'!E$12:E$30))/(SUM('Entry capacity'!$E$12:$E$30)-IFERROR(VLOOKUP($A422,'Entry capacity'!$A$12:$I$30,5,FALSE),0))</f>
        <v>785.94054412688286</v>
      </c>
      <c r="F422" s="52">
        <f t="array" ref="F422">SUMPRODUCT('Distance Matrix_ex'!$B157:$T157,TRANSPOSE('Entry capacity'!F$12:F$30))/(SUM('Entry capacity'!$F$12:$F$30)-IFERROR(VLOOKUP($A422,'Entry capacity'!$A$12:$I$30,6,FALSE),0))</f>
        <v>787.98741214562028</v>
      </c>
      <c r="G422" s="52">
        <f t="array" ref="G422">SUMPRODUCT('Distance Matrix_ex'!$B157:$T157,TRANSPOSE('Entry capacity'!G$12:G$30))/(SUM('Entry capacity'!$G$12:$G$30)-IFERROR(VLOOKUP($A422,'Entry capacity'!$A$12:$I$30,7,FALSE),0))</f>
        <v>788.56038261580647</v>
      </c>
      <c r="H422" s="52">
        <f t="array" ref="H422">SUMPRODUCT('Distance Matrix_ex'!$B157:$T157,TRANSPOSE('Entry capacity'!H$12:H$30))/(SUM('Entry capacity'!$H$12:$H$30)-IFERROR(VLOOKUP($A422,'Entry capacity'!$A$12:$I$30,8,FALSE),0))</f>
        <v>788.61584166569514</v>
      </c>
      <c r="I422" s="57">
        <f t="array" ref="I422">SUMPRODUCT('Distance Matrix_ex'!$B157:$T157,TRANSPOSE('Entry capacity'!I$12:I$30))/(SUM('Entry capacity'!$I$12:$I$30)-IFERROR(VLOOKUP($A422,'Entry capacity'!$A$12:$I$30,9,FALSE),0))</f>
        <v>788.68807724605551</v>
      </c>
    </row>
    <row r="423" spans="1:9" s="5" customFormat="1" ht="15" customHeight="1" x14ac:dyDescent="0.25">
      <c r="A423" s="46" t="str">
        <f t="shared" si="11"/>
        <v>F09_Carmona</v>
      </c>
      <c r="B423" s="4" t="str">
        <f t="shared" si="11"/>
        <v>Salida Nacional / National exit</v>
      </c>
      <c r="C423" s="52">
        <f t="array" ref="C423">SUMPRODUCT('Distance Matrix_ex'!$B158:$T158,TRANSPOSE('Entry capacity'!C$12:C$30))/(SUM('Entry capacity'!$C$12:$C$30)-IFERROR(VLOOKUP($A423,'Entry capacity'!$A$12:$I$30,3,FALSE),0))</f>
        <v>766.31204085200955</v>
      </c>
      <c r="D423" s="52">
        <f t="array" ref="D423">SUMPRODUCT('Distance Matrix_ex'!$B158:$T158,TRANSPOSE('Entry capacity'!D$12:D$30))/(SUM('Entry capacity'!$D$12:$D$30)-IFERROR(VLOOKUP($A423,'Entry capacity'!$A$12:$I$30,4,FALSE),0))</f>
        <v>767.70224264528349</v>
      </c>
      <c r="E423" s="52">
        <f t="array" ref="E423">SUMPRODUCT('Distance Matrix_ex'!$B158:$T158,TRANSPOSE('Entry capacity'!E$12:E$30))/(SUM('Entry capacity'!$E$12:$E$30)-IFERROR(VLOOKUP($A423,'Entry capacity'!$A$12:$I$30,5,FALSE),0))</f>
        <v>769.69455721103679</v>
      </c>
      <c r="F423" s="52">
        <f t="array" ref="F423">SUMPRODUCT('Distance Matrix_ex'!$B158:$T158,TRANSPOSE('Entry capacity'!F$12:F$30))/(SUM('Entry capacity'!$F$12:$F$30)-IFERROR(VLOOKUP($A423,'Entry capacity'!$A$12:$I$30,6,FALSE),0))</f>
        <v>771.52078236717932</v>
      </c>
      <c r="G423" s="52">
        <f t="array" ref="G423">SUMPRODUCT('Distance Matrix_ex'!$B158:$T158,TRANSPOSE('Entry capacity'!G$12:G$30))/(SUM('Entry capacity'!$G$12:$G$30)-IFERROR(VLOOKUP($A423,'Entry capacity'!$A$12:$I$30,7,FALSE),0))</f>
        <v>771.96810768860132</v>
      </c>
      <c r="H423" s="52">
        <f t="array" ref="H423">SUMPRODUCT('Distance Matrix_ex'!$B158:$T158,TRANSPOSE('Entry capacity'!H$12:H$30))/(SUM('Entry capacity'!$H$12:$H$30)-IFERROR(VLOOKUP($A423,'Entry capacity'!$A$12:$I$30,8,FALSE),0))</f>
        <v>771.85879174920285</v>
      </c>
      <c r="I423" s="57">
        <f t="array" ref="I423">SUMPRODUCT('Distance Matrix_ex'!$B158:$T158,TRANSPOSE('Entry capacity'!I$12:I$30))/(SUM('Entry capacity'!$I$12:$I$30)-IFERROR(VLOOKUP($A423,'Entry capacity'!$A$12:$I$30,9,FALSE),0))</f>
        <v>771.5871108751877</v>
      </c>
    </row>
    <row r="424" spans="1:9" s="5" customFormat="1" ht="15" customHeight="1" x14ac:dyDescent="0.25">
      <c r="A424" s="46" t="str">
        <f t="shared" si="11"/>
        <v>F11_Palma del Rio</v>
      </c>
      <c r="B424" s="4" t="str">
        <f t="shared" si="11"/>
        <v>Salida Nacional / National exit</v>
      </c>
      <c r="C424" s="52">
        <f t="array" ref="C424">SUMPRODUCT('Distance Matrix_ex'!$B159:$T159,TRANSPOSE('Entry capacity'!C$12:C$30))/(SUM('Entry capacity'!$C$12:$C$30)-IFERROR(VLOOKUP($A424,'Entry capacity'!$A$12:$I$30,3,FALSE),0))</f>
        <v>729.35095320473295</v>
      </c>
      <c r="D424" s="52">
        <f t="array" ref="D424">SUMPRODUCT('Distance Matrix_ex'!$B159:$T159,TRANSPOSE('Entry capacity'!D$12:D$30))/(SUM('Entry capacity'!$D$12:$D$30)-IFERROR(VLOOKUP($A424,'Entry capacity'!$A$12:$I$30,4,FALSE),0))</f>
        <v>730.57738807418878</v>
      </c>
      <c r="E424" s="52">
        <f t="array" ref="E424">SUMPRODUCT('Distance Matrix_ex'!$B159:$T159,TRANSPOSE('Entry capacity'!E$12:E$30))/(SUM('Entry capacity'!$E$12:$E$30)-IFERROR(VLOOKUP($A424,'Entry capacity'!$A$12:$I$30,5,FALSE),0))</f>
        <v>732.14459557150326</v>
      </c>
      <c r="F424" s="52">
        <f t="array" ref="F424">SUMPRODUCT('Distance Matrix_ex'!$B159:$T159,TRANSPOSE('Entry capacity'!F$12:F$30))/(SUM('Entry capacity'!$F$12:$F$30)-IFERROR(VLOOKUP($A424,'Entry capacity'!$A$12:$I$30,6,FALSE),0))</f>
        <v>733.46084056642906</v>
      </c>
      <c r="G424" s="52">
        <f t="array" ref="G424">SUMPRODUCT('Distance Matrix_ex'!$B159:$T159,TRANSPOSE('Entry capacity'!G$12:G$30))/(SUM('Entry capacity'!$G$12:$G$30)-IFERROR(VLOOKUP($A424,'Entry capacity'!$A$12:$I$30,7,FALSE),0))</f>
        <v>733.61775752172775</v>
      </c>
      <c r="H424" s="52">
        <f t="array" ref="H424">SUMPRODUCT('Distance Matrix_ex'!$B159:$T159,TRANSPOSE('Entry capacity'!H$12:H$30))/(SUM('Entry capacity'!$H$12:$H$30)-IFERROR(VLOOKUP($A424,'Entry capacity'!$A$12:$I$30,8,FALSE),0))</f>
        <v>733.12759094155695</v>
      </c>
      <c r="I424" s="57">
        <f t="array" ref="I424">SUMPRODUCT('Distance Matrix_ex'!$B159:$T159,TRANSPOSE('Entry capacity'!I$12:I$30))/(SUM('Entry capacity'!$I$12:$I$30)-IFERROR(VLOOKUP($A424,'Entry capacity'!$A$12:$I$30,9,FALSE),0))</f>
        <v>732.06100300920798</v>
      </c>
    </row>
    <row r="425" spans="1:9" s="5" customFormat="1" ht="15" customHeight="1" x14ac:dyDescent="0.25">
      <c r="A425" s="46" t="str">
        <f t="shared" si="11"/>
        <v>F13_Cordoba</v>
      </c>
      <c r="B425" s="4" t="str">
        <f t="shared" si="11"/>
        <v>Salida Nacional / National exit</v>
      </c>
      <c r="C425" s="52">
        <f t="array" ref="C425">SUMPRODUCT('Distance Matrix_ex'!$B160:$T160,TRANSPOSE('Entry capacity'!C$12:C$30))/(SUM('Entry capacity'!$C$12:$C$30)-IFERROR(VLOOKUP($A425,'Entry capacity'!$A$12:$I$30,3,FALSE),0))</f>
        <v>697.5670445350064</v>
      </c>
      <c r="D425" s="52">
        <f t="array" ref="D425">SUMPRODUCT('Distance Matrix_ex'!$B160:$T160,TRANSPOSE('Entry capacity'!D$12:D$30))/(SUM('Entry capacity'!$D$12:$D$30)-IFERROR(VLOOKUP($A425,'Entry capacity'!$A$12:$I$30,4,FALSE),0))</f>
        <v>698.65265148837295</v>
      </c>
      <c r="E425" s="52">
        <f t="array" ref="E425">SUMPRODUCT('Distance Matrix_ex'!$B160:$T160,TRANSPOSE('Entry capacity'!E$12:E$30))/(SUM('Entry capacity'!$E$12:$E$30)-IFERROR(VLOOKUP($A425,'Entry capacity'!$A$12:$I$30,5,FALSE),0))</f>
        <v>699.85429711783775</v>
      </c>
      <c r="F425" s="52">
        <f t="array" ref="F425">SUMPRODUCT('Distance Matrix_ex'!$B160:$T160,TRANSPOSE('Entry capacity'!F$12:F$30))/(SUM('Entry capacity'!$F$12:$F$30)-IFERROR(VLOOKUP($A425,'Entry capacity'!$A$12:$I$30,6,FALSE),0))</f>
        <v>700.73199541678468</v>
      </c>
      <c r="G425" s="52">
        <f t="array" ref="G425">SUMPRODUCT('Distance Matrix_ex'!$B160:$T160,TRANSPOSE('Entry capacity'!G$12:G$30))/(SUM('Entry capacity'!$G$12:$G$30)-IFERROR(VLOOKUP($A425,'Entry capacity'!$A$12:$I$30,7,FALSE),0))</f>
        <v>700.63918181561598</v>
      </c>
      <c r="H425" s="52">
        <f t="array" ref="H425">SUMPRODUCT('Distance Matrix_ex'!$B160:$T160,TRANSPOSE('Entry capacity'!H$12:H$30))/(SUM('Entry capacity'!$H$12:$H$30)-IFERROR(VLOOKUP($A425,'Entry capacity'!$A$12:$I$30,8,FALSE),0))</f>
        <v>699.82151075022443</v>
      </c>
      <c r="I425" s="57">
        <f t="array" ref="I425">SUMPRODUCT('Distance Matrix_ex'!$B160:$T160,TRANSPOSE('Entry capacity'!I$12:I$30))/(SUM('Entry capacity'!$I$12:$I$30)-IFERROR(VLOOKUP($A425,'Entry capacity'!$A$12:$I$30,9,FALSE),0))</f>
        <v>698.07135923922453</v>
      </c>
    </row>
    <row r="426" spans="1:9" s="5" customFormat="1" ht="15" customHeight="1" x14ac:dyDescent="0.25">
      <c r="A426" s="46" t="str">
        <f t="shared" si="11"/>
        <v>F14_Villafranca de Cordoba</v>
      </c>
      <c r="B426" s="4" t="str">
        <f t="shared" si="11"/>
        <v>Salida Nacional / National exit</v>
      </c>
      <c r="C426" s="52">
        <f t="array" ref="C426">SUMPRODUCT('Distance Matrix_ex'!$B161:$T161,TRANSPOSE('Entry capacity'!C$12:C$30))/(SUM('Entry capacity'!$C$12:$C$30)-IFERROR(VLOOKUP($A426,'Entry capacity'!$A$12:$I$30,3,FALSE),0))</f>
        <v>678.56819773184407</v>
      </c>
      <c r="D426" s="52">
        <f t="array" ref="D426">SUMPRODUCT('Distance Matrix_ex'!$B161:$T161,TRANSPOSE('Entry capacity'!D$12:D$30))/(SUM('Entry capacity'!$D$12:$D$30)-IFERROR(VLOOKUP($A426,'Entry capacity'!$A$12:$I$30,4,FALSE),0))</f>
        <v>679.56962029935971</v>
      </c>
      <c r="E426" s="52">
        <f t="array" ref="E426">SUMPRODUCT('Distance Matrix_ex'!$B161:$T161,TRANSPOSE('Entry capacity'!E$12:E$30))/(SUM('Entry capacity'!$E$12:$E$30)-IFERROR(VLOOKUP($A426,'Entry capacity'!$A$12:$I$30,5,FALSE),0))</f>
        <v>680.55273964376568</v>
      </c>
      <c r="F426" s="52">
        <f t="array" ref="F426">SUMPRODUCT('Distance Matrix_ex'!$B161:$T161,TRANSPOSE('Entry capacity'!F$12:F$30))/(SUM('Entry capacity'!$F$12:$F$30)-IFERROR(VLOOKUP($A426,'Entry capacity'!$A$12:$I$30,6,FALSE),0))</f>
        <v>681.16828264500543</v>
      </c>
      <c r="G426" s="52">
        <f t="array" ref="G426">SUMPRODUCT('Distance Matrix_ex'!$B161:$T161,TRANSPOSE('Entry capacity'!G$12:G$30))/(SUM('Entry capacity'!$G$12:$G$30)-IFERROR(VLOOKUP($A426,'Entry capacity'!$A$12:$I$30,7,FALSE),0))</f>
        <v>680.92618462560313</v>
      </c>
      <c r="H426" s="52">
        <f t="array" ref="H426">SUMPRODUCT('Distance Matrix_ex'!$B161:$T161,TRANSPOSE('Entry capacity'!H$12:H$30))/(SUM('Entry capacity'!$H$12:$H$30)-IFERROR(VLOOKUP($A426,'Entry capacity'!$A$12:$I$30,8,FALSE),0))</f>
        <v>679.91273729143347</v>
      </c>
      <c r="I426" s="57">
        <f t="array" ref="I426">SUMPRODUCT('Distance Matrix_ex'!$B161:$T161,TRANSPOSE('Entry capacity'!I$12:I$30))/(SUM('Entry capacity'!$I$12:$I$30)-IFERROR(VLOOKUP($A426,'Entry capacity'!$A$12:$I$30,9,FALSE),0))</f>
        <v>677.75396381359053</v>
      </c>
    </row>
    <row r="427" spans="1:9" s="5" customFormat="1" ht="15" customHeight="1" x14ac:dyDescent="0.25">
      <c r="A427" s="46" t="str">
        <f t="shared" si="11"/>
        <v>F19.01_Puertollano</v>
      </c>
      <c r="B427" s="4" t="str">
        <f t="shared" si="11"/>
        <v>Salida Nacional / National exit</v>
      </c>
      <c r="C427" s="52">
        <f t="array" ref="C427">SUMPRODUCT('Distance Matrix_ex'!$B162:$T162,TRANSPOSE('Entry capacity'!C$12:C$30))/(SUM('Entry capacity'!$C$12:$C$30)-IFERROR(VLOOKUP($A427,'Entry capacity'!$A$12:$I$30,3,FALSE),0))</f>
        <v>704.38939242710273</v>
      </c>
      <c r="D427" s="52">
        <f t="array" ref="D427">SUMPRODUCT('Distance Matrix_ex'!$B162:$T162,TRANSPOSE('Entry capacity'!D$12:D$30))/(SUM('Entry capacity'!$D$12:$D$30)-IFERROR(VLOOKUP($A427,'Entry capacity'!$A$12:$I$30,4,FALSE),0))</f>
        <v>708.08492886748365</v>
      </c>
      <c r="E427" s="52">
        <f t="array" ref="E427">SUMPRODUCT('Distance Matrix_ex'!$B162:$T162,TRANSPOSE('Entry capacity'!E$12:E$30))/(SUM('Entry capacity'!$E$12:$E$30)-IFERROR(VLOOKUP($A427,'Entry capacity'!$A$12:$I$30,5,FALSE),0))</f>
        <v>712.07685430725633</v>
      </c>
      <c r="F427" s="52">
        <f t="array" ref="F427">SUMPRODUCT('Distance Matrix_ex'!$B162:$T162,TRANSPOSE('Entry capacity'!F$12:F$30))/(SUM('Entry capacity'!$F$12:$F$30)-IFERROR(VLOOKUP($A427,'Entry capacity'!$A$12:$I$30,6,FALSE),0))</f>
        <v>715.8368241567091</v>
      </c>
      <c r="G427" s="52">
        <f t="array" ref="G427">SUMPRODUCT('Distance Matrix_ex'!$B162:$T162,TRANSPOSE('Entry capacity'!G$12:G$30))/(SUM('Entry capacity'!$G$12:$G$30)-IFERROR(VLOOKUP($A427,'Entry capacity'!$A$12:$I$30,7,FALSE),0))</f>
        <v>715.9543472790964</v>
      </c>
      <c r="H427" s="52">
        <f t="array" ref="H427">SUMPRODUCT('Distance Matrix_ex'!$B162:$T162,TRANSPOSE('Entry capacity'!H$12:H$30))/(SUM('Entry capacity'!$H$12:$H$30)-IFERROR(VLOOKUP($A427,'Entry capacity'!$A$12:$I$30,8,FALSE),0))</f>
        <v>714.14954097491909</v>
      </c>
      <c r="I427" s="57">
        <f t="array" ref="I427">SUMPRODUCT('Distance Matrix_ex'!$B162:$T162,TRANSPOSE('Entry capacity'!I$12:I$30))/(SUM('Entry capacity'!$I$12:$I$30)-IFERROR(VLOOKUP($A427,'Entry capacity'!$A$12:$I$30,9,FALSE),0))</f>
        <v>710.44181065222267</v>
      </c>
    </row>
    <row r="428" spans="1:9" s="5" customFormat="1" ht="15" customHeight="1" x14ac:dyDescent="0.25">
      <c r="A428" s="46" t="str">
        <f t="shared" si="11"/>
        <v>F19_Almodovar</v>
      </c>
      <c r="B428" s="4" t="str">
        <f t="shared" si="11"/>
        <v>Salida Nacional / National exit</v>
      </c>
      <c r="C428" s="52">
        <f t="array" ref="C428">SUMPRODUCT('Distance Matrix_ex'!$B163:$T163,TRANSPOSE('Entry capacity'!C$12:C$30))/(SUM('Entry capacity'!$C$12:$C$30)-IFERROR(VLOOKUP($A428,'Entry capacity'!$A$12:$I$30,3,FALSE),0))</f>
        <v>692.61339242710278</v>
      </c>
      <c r="D428" s="52">
        <f t="array" ref="D428">SUMPRODUCT('Distance Matrix_ex'!$B163:$T163,TRANSPOSE('Entry capacity'!D$12:D$30))/(SUM('Entry capacity'!$D$12:$D$30)-IFERROR(VLOOKUP($A428,'Entry capacity'!$A$12:$I$30,4,FALSE),0))</f>
        <v>696.30892886748359</v>
      </c>
      <c r="E428" s="52">
        <f t="array" ref="E428">SUMPRODUCT('Distance Matrix_ex'!$B163:$T163,TRANSPOSE('Entry capacity'!E$12:E$30))/(SUM('Entry capacity'!$E$12:$E$30)-IFERROR(VLOOKUP($A428,'Entry capacity'!$A$12:$I$30,5,FALSE),0))</f>
        <v>700.30085430725615</v>
      </c>
      <c r="F428" s="52">
        <f t="array" ref="F428">SUMPRODUCT('Distance Matrix_ex'!$B163:$T163,TRANSPOSE('Entry capacity'!F$12:F$30))/(SUM('Entry capacity'!$F$12:$F$30)-IFERROR(VLOOKUP($A428,'Entry capacity'!$A$12:$I$30,6,FALSE),0))</f>
        <v>704.06082415670903</v>
      </c>
      <c r="G428" s="52">
        <f t="array" ref="G428">SUMPRODUCT('Distance Matrix_ex'!$B163:$T163,TRANSPOSE('Entry capacity'!G$12:G$30))/(SUM('Entry capacity'!$G$12:$G$30)-IFERROR(VLOOKUP($A428,'Entry capacity'!$A$12:$I$30,7,FALSE),0))</f>
        <v>704.17834727909656</v>
      </c>
      <c r="H428" s="52">
        <f t="array" ref="H428">SUMPRODUCT('Distance Matrix_ex'!$B163:$T163,TRANSPOSE('Entry capacity'!H$12:H$30))/(SUM('Entry capacity'!$H$12:$H$30)-IFERROR(VLOOKUP($A428,'Entry capacity'!$A$12:$I$30,8,FALSE),0))</f>
        <v>702.37354097491902</v>
      </c>
      <c r="I428" s="57">
        <f t="array" ref="I428">SUMPRODUCT('Distance Matrix_ex'!$B163:$T163,TRANSPOSE('Entry capacity'!I$12:I$30))/(SUM('Entry capacity'!$I$12:$I$30)-IFERROR(VLOOKUP($A428,'Entry capacity'!$A$12:$I$30,9,FALSE),0))</f>
        <v>698.66581065222283</v>
      </c>
    </row>
    <row r="429" spans="1:9" s="5" customFormat="1" ht="15" customHeight="1" x14ac:dyDescent="0.25">
      <c r="A429" s="46" t="str">
        <f t="shared" si="11"/>
        <v>F21_Ciudad Real</v>
      </c>
      <c r="B429" s="4" t="str">
        <f t="shared" si="11"/>
        <v>Salida Nacional / National exit</v>
      </c>
      <c r="C429" s="52">
        <f t="array" ref="C429">SUMPRODUCT('Distance Matrix_ex'!$B164:$T164,TRANSPOSE('Entry capacity'!C$12:C$30))/(SUM('Entry capacity'!$C$12:$C$30)-IFERROR(VLOOKUP($A429,'Entry capacity'!$A$12:$I$30,3,FALSE),0))</f>
        <v>672.35287914535036</v>
      </c>
      <c r="D429" s="52">
        <f t="array" ref="D429">SUMPRODUCT('Distance Matrix_ex'!$B164:$T164,TRANSPOSE('Entry capacity'!D$12:D$30))/(SUM('Entry capacity'!$D$12:$D$30)-IFERROR(VLOOKUP($A429,'Entry capacity'!$A$12:$I$30,4,FALSE),0))</f>
        <v>675.76556358914593</v>
      </c>
      <c r="E429" s="52">
        <f t="array" ref="E429">SUMPRODUCT('Distance Matrix_ex'!$B164:$T164,TRANSPOSE('Entry capacity'!E$12:E$30))/(SUM('Entry capacity'!$E$12:$E$30)-IFERROR(VLOOKUP($A429,'Entry capacity'!$A$12:$I$30,5,FALSE),0))</f>
        <v>679.36734772010288</v>
      </c>
      <c r="F429" s="52">
        <f t="array" ref="F429">SUMPRODUCT('Distance Matrix_ex'!$B164:$T164,TRANSPOSE('Entry capacity'!F$12:F$30))/(SUM('Entry capacity'!$F$12:$F$30)-IFERROR(VLOOKUP($A429,'Entry capacity'!$A$12:$I$30,6,FALSE),0))</f>
        <v>682.77235209367461</v>
      </c>
      <c r="G429" s="52">
        <f t="array" ref="G429">SUMPRODUCT('Distance Matrix_ex'!$B164:$T164,TRANSPOSE('Entry capacity'!G$12:G$30))/(SUM('Entry capacity'!$G$12:$G$30)-IFERROR(VLOOKUP($A429,'Entry capacity'!$A$12:$I$30,7,FALSE),0))</f>
        <v>682.8136689134609</v>
      </c>
      <c r="H429" s="52">
        <f t="array" ref="H429">SUMPRODUCT('Distance Matrix_ex'!$B164:$T164,TRANSPOSE('Entry capacity'!H$12:H$30))/(SUM('Entry capacity'!$H$12:$H$30)-IFERROR(VLOOKUP($A429,'Entry capacity'!$A$12:$I$30,8,FALSE),0))</f>
        <v>681.05366662678182</v>
      </c>
      <c r="I429" s="57">
        <f t="array" ref="I429">SUMPRODUCT('Distance Matrix_ex'!$B164:$T164,TRANSPOSE('Entry capacity'!I$12:I$30))/(SUM('Entry capacity'!$I$12:$I$30)-IFERROR(VLOOKUP($A429,'Entry capacity'!$A$12:$I$30,9,FALSE),0))</f>
        <v>677.44713329230797</v>
      </c>
    </row>
    <row r="430" spans="1:9" s="5" customFormat="1" ht="15" customHeight="1" x14ac:dyDescent="0.25">
      <c r="A430" s="46" t="str">
        <f t="shared" si="11"/>
        <v>F25_Mascaraque</v>
      </c>
      <c r="B430" s="4" t="str">
        <f t="shared" si="11"/>
        <v>Salida Nacional / National exit</v>
      </c>
      <c r="C430" s="52">
        <f t="array" ref="C430">SUMPRODUCT('Distance Matrix_ex'!$B165:$T165,TRANSPOSE('Entry capacity'!C$12:C$30))/(SUM('Entry capacity'!$C$12:$C$30)-IFERROR(VLOOKUP($A430,'Entry capacity'!$A$12:$I$30,3,FALSE),0))</f>
        <v>628.78441663518345</v>
      </c>
      <c r="D430" s="52">
        <f t="array" ref="D430">SUMPRODUCT('Distance Matrix_ex'!$B165:$T165,TRANSPOSE('Entry capacity'!D$12:D$30))/(SUM('Entry capacity'!$D$12:$D$30)-IFERROR(VLOOKUP($A430,'Entry capacity'!$A$12:$I$30,4,FALSE),0))</f>
        <v>631.58885258903263</v>
      </c>
      <c r="E430" s="52">
        <f t="array" ref="E430">SUMPRODUCT('Distance Matrix_ex'!$B165:$T165,TRANSPOSE('Entry capacity'!E$12:E$30))/(SUM('Entry capacity'!$E$12:$E$30)-IFERROR(VLOOKUP($A430,'Entry capacity'!$A$12:$I$30,5,FALSE),0))</f>
        <v>634.35167194400367</v>
      </c>
      <c r="F430" s="52">
        <f t="array" ref="F430">SUMPRODUCT('Distance Matrix_ex'!$B165:$T165,TRANSPOSE('Entry capacity'!F$12:F$30))/(SUM('Entry capacity'!$F$12:$F$30)-IFERROR(VLOOKUP($A430,'Entry capacity'!$A$12:$I$30,6,FALSE),0))</f>
        <v>636.99335409502112</v>
      </c>
      <c r="G430" s="52">
        <f t="array" ref="G430">SUMPRODUCT('Distance Matrix_ex'!$B165:$T165,TRANSPOSE('Entry capacity'!G$12:G$30))/(SUM('Entry capacity'!$G$12:$G$30)-IFERROR(VLOOKUP($A430,'Entry capacity'!$A$12:$I$30,7,FALSE),0))</f>
        <v>636.87079592350005</v>
      </c>
      <c r="H430" s="52">
        <f t="array" ref="H430">SUMPRODUCT('Distance Matrix_ex'!$B165:$T165,TRANSPOSE('Entry capacity'!H$12:H$30))/(SUM('Entry capacity'!$H$12:$H$30)-IFERROR(VLOOKUP($A430,'Entry capacity'!$A$12:$I$30,8,FALSE),0))</f>
        <v>635.20714075940043</v>
      </c>
      <c r="I430" s="57">
        <f t="array" ref="I430">SUMPRODUCT('Distance Matrix_ex'!$B165:$T165,TRANSPOSE('Entry capacity'!I$12:I$30))/(SUM('Entry capacity'!$I$12:$I$30)-IFERROR(VLOOKUP($A430,'Entry capacity'!$A$12:$I$30,9,FALSE),0))</f>
        <v>631.81822270081807</v>
      </c>
    </row>
    <row r="431" spans="1:9" s="5" customFormat="1" ht="15" customHeight="1" x14ac:dyDescent="0.25">
      <c r="A431" s="46" t="str">
        <f t="shared" si="11"/>
        <v>F26.02_Aranjuez Oeste</v>
      </c>
      <c r="B431" s="4" t="str">
        <f t="shared" si="11"/>
        <v>Salida Nacional / National exit</v>
      </c>
      <c r="C431" s="52">
        <f t="array" ref="C431">SUMPRODUCT('Distance Matrix_ex'!$B166:$T166,TRANSPOSE('Entry capacity'!C$12:C$30))/(SUM('Entry capacity'!$C$12:$C$30)-IFERROR(VLOOKUP($A431,'Entry capacity'!$A$12:$I$30,3,FALSE),0))</f>
        <v>615.26573178088609</v>
      </c>
      <c r="D431" s="52">
        <f t="array" ref="D431">SUMPRODUCT('Distance Matrix_ex'!$B166:$T166,TRANSPOSE('Entry capacity'!D$12:D$30))/(SUM('Entry capacity'!$D$12:$D$30)-IFERROR(VLOOKUP($A431,'Entry capacity'!$A$12:$I$30,4,FALSE),0))</f>
        <v>617.88143673127695</v>
      </c>
      <c r="E431" s="52">
        <f t="array" ref="E431">SUMPRODUCT('Distance Matrix_ex'!$B166:$T166,TRANSPOSE('Entry capacity'!E$12:E$30))/(SUM('Entry capacity'!$E$12:$E$30)-IFERROR(VLOOKUP($A431,'Entry capacity'!$A$12:$I$30,5,FALSE),0))</f>
        <v>620.38393704451505</v>
      </c>
      <c r="F431" s="52">
        <f t="array" ref="F431">SUMPRODUCT('Distance Matrix_ex'!$B166:$T166,TRANSPOSE('Entry capacity'!F$12:F$30))/(SUM('Entry capacity'!$F$12:$F$30)-IFERROR(VLOOKUP($A431,'Entry capacity'!$A$12:$I$30,6,FALSE),0))</f>
        <v>622.78877098068961</v>
      </c>
      <c r="G431" s="52">
        <f t="array" ref="G431">SUMPRODUCT('Distance Matrix_ex'!$B166:$T166,TRANSPOSE('Entry capacity'!G$12:G$30))/(SUM('Entry capacity'!$G$12:$G$30)-IFERROR(VLOOKUP($A431,'Entry capacity'!$A$12:$I$30,7,FALSE),0))</f>
        <v>622.61536469024611</v>
      </c>
      <c r="H431" s="52">
        <f t="array" ref="H431">SUMPRODUCT('Distance Matrix_ex'!$B166:$T166,TRANSPOSE('Entry capacity'!H$12:H$30))/(SUM('Entry capacity'!$H$12:$H$30)-IFERROR(VLOOKUP($A431,'Entry capacity'!$A$12:$I$30,8,FALSE),0))</f>
        <v>620.9816046914043</v>
      </c>
      <c r="I431" s="57">
        <f t="array" ref="I431">SUMPRODUCT('Distance Matrix_ex'!$B166:$T166,TRANSPOSE('Entry capacity'!I$12:I$30))/(SUM('Entry capacity'!$I$12:$I$30)-IFERROR(VLOOKUP($A431,'Entry capacity'!$A$12:$I$30,9,FALSE),0))</f>
        <v>617.66020961079175</v>
      </c>
    </row>
    <row r="432" spans="1:9" s="5" customFormat="1" ht="15" customHeight="1" x14ac:dyDescent="0.25">
      <c r="A432" s="46" t="str">
        <f t="shared" si="11"/>
        <v>F26_Aranjuez</v>
      </c>
      <c r="B432" s="4" t="str">
        <f t="shared" si="11"/>
        <v>Salida Nacional / National exit</v>
      </c>
      <c r="C432" s="52">
        <f t="array" ref="C432">SUMPRODUCT('Distance Matrix_ex'!$B167:$T167,TRANSPOSE('Entry capacity'!C$12:C$30))/(SUM('Entry capacity'!$C$12:$C$30)-IFERROR(VLOOKUP($A432,'Entry capacity'!$A$12:$I$30,3,FALSE),0))</f>
        <v>617.34459047177359</v>
      </c>
      <c r="D432" s="52">
        <f t="array" ref="D432">SUMPRODUCT('Distance Matrix_ex'!$B167:$T167,TRANSPOSE('Entry capacity'!D$12:D$30))/(SUM('Entry capacity'!$D$12:$D$30)-IFERROR(VLOOKUP($A432,'Entry capacity'!$A$12:$I$30,4,FALSE),0))</f>
        <v>619.98931785230502</v>
      </c>
      <c r="E432" s="52">
        <f t="array" ref="E432">SUMPRODUCT('Distance Matrix_ex'!$B167:$T167,TRANSPOSE('Entry capacity'!E$12:E$30))/(SUM('Entry capacity'!$E$12:$E$30)-IFERROR(VLOOKUP($A432,'Entry capacity'!$A$12:$I$30,5,FALSE),0))</f>
        <v>622.53184916768157</v>
      </c>
      <c r="F432" s="52">
        <f t="array" ref="F432">SUMPRODUCT('Distance Matrix_ex'!$B167:$T167,TRANSPOSE('Entry capacity'!F$12:F$30))/(SUM('Entry capacity'!$F$12:$F$30)-IFERROR(VLOOKUP($A432,'Entry capacity'!$A$12:$I$30,6,FALSE),0))</f>
        <v>624.97310483978345</v>
      </c>
      <c r="G432" s="52">
        <f t="array" ref="G432">SUMPRODUCT('Distance Matrix_ex'!$B167:$T167,TRANSPOSE('Entry capacity'!G$12:G$30))/(SUM('Entry capacity'!$G$12:$G$30)-IFERROR(VLOOKUP($A432,'Entry capacity'!$A$12:$I$30,7,FALSE),0))</f>
        <v>624.80751780506455</v>
      </c>
      <c r="H432" s="52">
        <f t="array" ref="H432">SUMPRODUCT('Distance Matrix_ex'!$B167:$T167,TRANSPOSE('Entry capacity'!H$12:H$30))/(SUM('Entry capacity'!$H$12:$H$30)-IFERROR(VLOOKUP($A432,'Entry capacity'!$A$12:$I$30,8,FALSE),0))</f>
        <v>623.16916062648363</v>
      </c>
      <c r="I432" s="57">
        <f t="array" ref="I432">SUMPRODUCT('Distance Matrix_ex'!$B167:$T167,TRANSPOSE('Entry capacity'!I$12:I$30))/(SUM('Entry capacity'!$I$12:$I$30)-IFERROR(VLOOKUP($A432,'Entry capacity'!$A$12:$I$30,9,FALSE),0))</f>
        <v>619.83738208541604</v>
      </c>
    </row>
    <row r="433" spans="1:9" s="5" customFormat="1" ht="15" customHeight="1" x14ac:dyDescent="0.25">
      <c r="A433" s="46" t="str">
        <f t="shared" si="11"/>
        <v>F26A_Ceramicas Toledo</v>
      </c>
      <c r="B433" s="4" t="str">
        <f t="shared" si="11"/>
        <v>Salida Nacional / National exit</v>
      </c>
      <c r="C433" s="52">
        <f t="array" ref="C433">SUMPRODUCT('Distance Matrix_ex'!$B168:$T168,TRANSPOSE('Entry capacity'!C$12:C$30))/(SUM('Entry capacity'!$C$12:$C$30)-IFERROR(VLOOKUP($A433,'Entry capacity'!$A$12:$I$30,3,FALSE),0))</f>
        <v>611.37337803083051</v>
      </c>
      <c r="D433" s="52">
        <f t="array" ref="D433">SUMPRODUCT('Distance Matrix_ex'!$B168:$T168,TRANSPOSE('Entry capacity'!D$12:D$30))/(SUM('Entry capacity'!$D$12:$D$30)-IFERROR(VLOOKUP($A433,'Entry capacity'!$A$12:$I$30,4,FALSE),0))</f>
        <v>613.93474279673001</v>
      </c>
      <c r="E433" s="52">
        <f t="array" ref="E433">SUMPRODUCT('Distance Matrix_ex'!$B168:$T168,TRANSPOSE('Entry capacity'!E$12:E$30))/(SUM('Entry capacity'!$E$12:$E$30)-IFERROR(VLOOKUP($A433,'Entry capacity'!$A$12:$I$30,5,FALSE),0))</f>
        <v>616.36229101150457</v>
      </c>
      <c r="F433" s="52">
        <f t="array" ref="F433">SUMPRODUCT('Distance Matrix_ex'!$B168:$T168,TRANSPOSE('Entry capacity'!F$12:F$30))/(SUM('Entry capacity'!$F$12:$F$30)-IFERROR(VLOOKUP($A433,'Entry capacity'!$A$12:$I$30,6,FALSE),0))</f>
        <v>618.69893066345867</v>
      </c>
      <c r="G433" s="52">
        <f t="array" ref="G433">SUMPRODUCT('Distance Matrix_ex'!$B168:$T168,TRANSPOSE('Entry capacity'!G$12:G$30))/(SUM('Entry capacity'!$G$12:$G$30)-IFERROR(VLOOKUP($A433,'Entry capacity'!$A$12:$I$30,7,FALSE),0))</f>
        <v>618.51088397947808</v>
      </c>
      <c r="H433" s="52">
        <f t="array" ref="H433">SUMPRODUCT('Distance Matrix_ex'!$B168:$T168,TRANSPOSE('Entry capacity'!H$12:H$30))/(SUM('Entry capacity'!$H$12:$H$30)-IFERROR(VLOOKUP($A433,'Entry capacity'!$A$12:$I$30,8,FALSE),0))</f>
        <v>616.88573151604771</v>
      </c>
      <c r="I433" s="57">
        <f t="array" ref="I433">SUMPRODUCT('Distance Matrix_ex'!$B168:$T168,TRANSPOSE('Entry capacity'!I$12:I$30))/(SUM('Entry capacity'!$I$12:$I$30)-IFERROR(VLOOKUP($A433,'Entry capacity'!$A$12:$I$30,9,FALSE),0))</f>
        <v>613.58377792100498</v>
      </c>
    </row>
    <row r="434" spans="1:9" s="5" customFormat="1" ht="15" customHeight="1" x14ac:dyDescent="0.25">
      <c r="A434" s="46" t="str">
        <f t="shared" si="11"/>
        <v>F27_Yeles</v>
      </c>
      <c r="B434" s="4" t="str">
        <f t="shared" si="11"/>
        <v>Salida Nacional / National exit</v>
      </c>
      <c r="C434" s="52">
        <f t="array" ref="C434">SUMPRODUCT('Distance Matrix_ex'!$B169:$T169,TRANSPOSE('Entry capacity'!C$12:C$30))/(SUM('Entry capacity'!$C$12:$C$30)-IFERROR(VLOOKUP($A434,'Entry capacity'!$A$12:$I$30,3,FALSE),0))</f>
        <v>604.89213668972354</v>
      </c>
      <c r="D434" s="52">
        <f t="array" ref="D434">SUMPRODUCT('Distance Matrix_ex'!$B169:$T169,TRANSPOSE('Entry capacity'!D$12:D$30))/(SUM('Entry capacity'!$D$12:$D$30)-IFERROR(VLOOKUP($A434,'Entry capacity'!$A$12:$I$30,4,FALSE),0))</f>
        <v>607.36301845412186</v>
      </c>
      <c r="E434" s="52">
        <f t="array" ref="E434">SUMPRODUCT('Distance Matrix_ex'!$B169:$T169,TRANSPOSE('Entry capacity'!E$12:E$30))/(SUM('Entry capacity'!$E$12:$E$30)-IFERROR(VLOOKUP($A434,'Entry capacity'!$A$12:$I$30,5,FALSE),0))</f>
        <v>609.66576232932198</v>
      </c>
      <c r="F434" s="52">
        <f t="array" ref="F434">SUMPRODUCT('Distance Matrix_ex'!$B169:$T169,TRANSPOSE('Entry capacity'!F$12:F$30))/(SUM('Entry capacity'!$F$12:$F$30)-IFERROR(VLOOKUP($A434,'Entry capacity'!$A$12:$I$30,6,FALSE),0))</f>
        <v>611.88885022249542</v>
      </c>
      <c r="G434" s="52">
        <f t="array" ref="G434">SUMPRODUCT('Distance Matrix_ex'!$B169:$T169,TRANSPOSE('Entry capacity'!G$12:G$30))/(SUM('Entry capacity'!$G$12:$G$30)-IFERROR(VLOOKUP($A434,'Entry capacity'!$A$12:$I$30,7,FALSE),0))</f>
        <v>611.67642550662538</v>
      </c>
      <c r="H434" s="52">
        <f t="array" ref="H434">SUMPRODUCT('Distance Matrix_ex'!$B169:$T169,TRANSPOSE('Entry capacity'!H$12:H$30))/(SUM('Entry capacity'!$H$12:$H$30)-IFERROR(VLOOKUP($A434,'Entry capacity'!$A$12:$I$30,8,FALSE),0))</f>
        <v>610.06560563420237</v>
      </c>
      <c r="I434" s="57">
        <f t="array" ref="I434">SUMPRODUCT('Distance Matrix_ex'!$B169:$T169,TRANSPOSE('Entry capacity'!I$12:I$30))/(SUM('Entry capacity'!$I$12:$I$30)-IFERROR(VLOOKUP($A434,'Entry capacity'!$A$12:$I$30,9,FALSE),0))</f>
        <v>606.79602447190791</v>
      </c>
    </row>
    <row r="435" spans="1:9" s="5" customFormat="1" ht="15" customHeight="1" x14ac:dyDescent="0.25">
      <c r="A435" s="46" t="str">
        <f t="shared" si="11"/>
        <v>F28_ Pinto</v>
      </c>
      <c r="B435" s="4" t="str">
        <f t="shared" si="11"/>
        <v>Salida Nacional / National exit</v>
      </c>
      <c r="C435" s="52">
        <f t="array" ref="C435">SUMPRODUCT('Distance Matrix_ex'!$B170:$T170,TRANSPOSE('Entry capacity'!C$12:C$30))/(SUM('Entry capacity'!$C$12:$C$30)-IFERROR(VLOOKUP($A435,'Entry capacity'!$A$12:$I$30,3,FALSE),0))</f>
        <v>595.39211867418021</v>
      </c>
      <c r="D435" s="52">
        <f t="array" ref="D435">SUMPRODUCT('Distance Matrix_ex'!$B170:$T170,TRANSPOSE('Entry capacity'!D$12:D$30))/(SUM('Entry capacity'!$D$12:$D$30)-IFERROR(VLOOKUP($A435,'Entry capacity'!$A$12:$I$30,4,FALSE),0))</f>
        <v>597.73037304528759</v>
      </c>
      <c r="E435" s="52">
        <f t="array" ref="E435">SUMPRODUCT('Distance Matrix_ex'!$B170:$T170,TRANSPOSE('Entry capacity'!E$12:E$30))/(SUM('Entry capacity'!$E$12:$E$30)-IFERROR(VLOOKUP($A435,'Entry capacity'!$A$12:$I$30,5,FALSE),0))</f>
        <v>599.85018229238574</v>
      </c>
      <c r="F435" s="52">
        <f t="array" ref="F435">SUMPRODUCT('Distance Matrix_ex'!$B170:$T170,TRANSPOSE('Entry capacity'!F$12:F$30))/(SUM('Entry capacity'!$F$12:$F$30)-IFERROR(VLOOKUP($A435,'Entry capacity'!$A$12:$I$30,6,FALSE),0))</f>
        <v>601.90682926825014</v>
      </c>
      <c r="G435" s="52">
        <f t="array" ref="G435">SUMPRODUCT('Distance Matrix_ex'!$B170:$T170,TRANSPOSE('Entry capacity'!G$12:G$30))/(SUM('Entry capacity'!$G$12:$G$30)-IFERROR(VLOOKUP($A435,'Entry capacity'!$A$12:$I$30,7,FALSE),0))</f>
        <v>601.65867193112126</v>
      </c>
      <c r="H435" s="52">
        <f t="array" ref="H435">SUMPRODUCT('Distance Matrix_ex'!$B170:$T170,TRANSPOSE('Entry capacity'!H$12:H$30))/(SUM('Entry capacity'!$H$12:$H$30)-IFERROR(VLOOKUP($A435,'Entry capacity'!$A$12:$I$30,8,FALSE),0))</f>
        <v>600.06886036028857</v>
      </c>
      <c r="I435" s="57">
        <f t="array" ref="I435">SUMPRODUCT('Distance Matrix_ex'!$B170:$T170,TRANSPOSE('Entry capacity'!I$12:I$30))/(SUM('Entry capacity'!$I$12:$I$30)-IFERROR(VLOOKUP($A435,'Entry capacity'!$A$12:$I$30,9,FALSE),0))</f>
        <v>596.84672978317258</v>
      </c>
    </row>
    <row r="436" spans="1:9" s="5" customFormat="1" ht="15" customHeight="1" x14ac:dyDescent="0.25">
      <c r="A436" s="46" t="str">
        <f t="shared" si="11"/>
        <v>G04_Lumbier</v>
      </c>
      <c r="B436" s="4" t="str">
        <f t="shared" si="11"/>
        <v>Salida Nacional / National exit</v>
      </c>
      <c r="C436" s="52">
        <f t="array" ref="C436">SUMPRODUCT('Distance Matrix_ex'!$B171:$T171,TRANSPOSE('Entry capacity'!C$12:C$30))/(SUM('Entry capacity'!$C$12:$C$30)-IFERROR(VLOOKUP($A436,'Entry capacity'!$A$12:$I$30,3,FALSE),0))</f>
        <v>643.40458936090681</v>
      </c>
      <c r="D436" s="52">
        <f t="array" ref="D436">SUMPRODUCT('Distance Matrix_ex'!$B171:$T171,TRANSPOSE('Entry capacity'!D$12:D$30))/(SUM('Entry capacity'!$D$12:$D$30)-IFERROR(VLOOKUP($A436,'Entry capacity'!$A$12:$I$30,4,FALSE),0))</f>
        <v>649.54241396855093</v>
      </c>
      <c r="E436" s="52">
        <f t="array" ref="E436">SUMPRODUCT('Distance Matrix_ex'!$B171:$T171,TRANSPOSE('Entry capacity'!E$12:E$30))/(SUM('Entry capacity'!$E$12:$E$30)-IFERROR(VLOOKUP($A436,'Entry capacity'!$A$12:$I$30,5,FALSE),0))</f>
        <v>656.93165931148428</v>
      </c>
      <c r="F436" s="52">
        <f t="array" ref="F436">SUMPRODUCT('Distance Matrix_ex'!$B171:$T171,TRANSPOSE('Entry capacity'!F$12:F$30))/(SUM('Entry capacity'!$F$12:$F$30)-IFERROR(VLOOKUP($A436,'Entry capacity'!$A$12:$I$30,6,FALSE),0))</f>
        <v>665.0255114354328</v>
      </c>
      <c r="G436" s="52">
        <f t="array" ref="G436">SUMPRODUCT('Distance Matrix_ex'!$B171:$T171,TRANSPOSE('Entry capacity'!G$12:G$30))/(SUM('Entry capacity'!$G$12:$G$30)-IFERROR(VLOOKUP($A436,'Entry capacity'!$A$12:$I$30,7,FALSE),0))</f>
        <v>666.57373540524441</v>
      </c>
      <c r="H436" s="52">
        <f t="array" ref="H436">SUMPRODUCT('Distance Matrix_ex'!$B171:$T171,TRANSPOSE('Entry capacity'!H$12:H$30))/(SUM('Entry capacity'!$H$12:$H$30)-IFERROR(VLOOKUP($A436,'Entry capacity'!$A$12:$I$30,8,FALSE),0))</f>
        <v>666.00704231217958</v>
      </c>
      <c r="I436" s="57">
        <f t="array" ref="I436">SUMPRODUCT('Distance Matrix_ex'!$B171:$T171,TRANSPOSE('Entry capacity'!I$12:I$30))/(SUM('Entry capacity'!$I$12:$I$30)-IFERROR(VLOOKUP($A436,'Entry capacity'!$A$12:$I$30,9,FALSE),0))</f>
        <v>665.0960159282705</v>
      </c>
    </row>
    <row r="437" spans="1:9" s="5" customFormat="1" ht="15" customHeight="1" x14ac:dyDescent="0.25">
      <c r="A437" s="46" t="str">
        <f t="shared" si="11"/>
        <v>H1_Red Cartagena</v>
      </c>
      <c r="B437" s="4" t="str">
        <f t="shared" si="11"/>
        <v>Salida Nacional / National exit</v>
      </c>
      <c r="C437" s="52">
        <f t="array" ref="C437">SUMPRODUCT('Distance Matrix_ex'!$B172:$T172,TRANSPOSE('Entry capacity'!C$12:C$30))/(SUM('Entry capacity'!$C$12:$C$30)-IFERROR(VLOOKUP($A437,'Entry capacity'!$A$12:$I$30,3,FALSE),0))</f>
        <v>703.42030087450235</v>
      </c>
      <c r="D437" s="52">
        <f t="array" ref="D437">SUMPRODUCT('Distance Matrix_ex'!$B172:$T172,TRANSPOSE('Entry capacity'!D$12:D$30))/(SUM('Entry capacity'!$D$12:$D$30)-IFERROR(VLOOKUP($A437,'Entry capacity'!$A$12:$I$30,4,FALSE),0))</f>
        <v>688.15408441824422</v>
      </c>
      <c r="E437" s="52">
        <f t="array" ref="E437">SUMPRODUCT('Distance Matrix_ex'!$B172:$T172,TRANSPOSE('Entry capacity'!E$12:E$30))/(SUM('Entry capacity'!$E$12:$E$30)-IFERROR(VLOOKUP($A437,'Entry capacity'!$A$12:$I$30,5,FALSE),0))</f>
        <v>668.51357875036035</v>
      </c>
      <c r="F437" s="52">
        <f t="array" ref="F437">SUMPRODUCT('Distance Matrix_ex'!$B172:$T172,TRANSPOSE('Entry capacity'!F$12:F$30))/(SUM('Entry capacity'!$F$12:$F$30)-IFERROR(VLOOKUP($A437,'Entry capacity'!$A$12:$I$30,6,FALSE),0))</f>
        <v>648.79451434887267</v>
      </c>
      <c r="G437" s="52">
        <f t="array" ref="G437">SUMPRODUCT('Distance Matrix_ex'!$B172:$T172,TRANSPOSE('Entry capacity'!G$12:G$30))/(SUM('Entry capacity'!$G$12:$G$30)-IFERROR(VLOOKUP($A437,'Entry capacity'!$A$12:$I$30,7,FALSE),0))</f>
        <v>644.79240631930554</v>
      </c>
      <c r="H437" s="52">
        <f t="array" ref="H437">SUMPRODUCT('Distance Matrix_ex'!$B172:$T172,TRANSPOSE('Entry capacity'!H$12:H$30))/(SUM('Entry capacity'!$H$12:$H$30)-IFERROR(VLOOKUP($A437,'Entry capacity'!$A$12:$I$30,8,FALSE),0))</f>
        <v>646.61813712005971</v>
      </c>
      <c r="I437" s="57">
        <f t="array" ref="I437">SUMPRODUCT('Distance Matrix_ex'!$B172:$T172,TRANSPOSE('Entry capacity'!I$12:I$30))/(SUM('Entry capacity'!$I$12:$I$30)-IFERROR(VLOOKUP($A437,'Entry capacity'!$A$12:$I$30,9,FALSE),0))</f>
        <v>650.25615942221498</v>
      </c>
    </row>
    <row r="438" spans="1:9" s="5" customFormat="1" ht="15" customHeight="1" x14ac:dyDescent="0.25">
      <c r="A438" s="46" t="str">
        <f t="shared" ref="A438:B453" si="12">A173</f>
        <v>I001_Corvera</v>
      </c>
      <c r="B438" s="4" t="str">
        <f t="shared" si="12"/>
        <v>Salida Nacional / National exit</v>
      </c>
      <c r="C438" s="52">
        <f t="array" ref="C438">SUMPRODUCT('Distance Matrix_ex'!$B173:$T173,TRANSPOSE('Entry capacity'!C$12:C$30))/(SUM('Entry capacity'!$C$12:$C$30)-IFERROR(VLOOKUP($A438,'Entry capacity'!$A$12:$I$30,3,FALSE),0))</f>
        <v>869.69547708827042</v>
      </c>
      <c r="D438" s="52">
        <f t="array" ref="D438">SUMPRODUCT('Distance Matrix_ex'!$B173:$T173,TRANSPOSE('Entry capacity'!D$12:D$30))/(SUM('Entry capacity'!$D$12:$D$30)-IFERROR(VLOOKUP($A438,'Entry capacity'!$A$12:$I$30,4,FALSE),0))</f>
        <v>877.09618465003075</v>
      </c>
      <c r="E438" s="52">
        <f t="array" ref="E438">SUMPRODUCT('Distance Matrix_ex'!$B173:$T173,TRANSPOSE('Entry capacity'!E$12:E$30))/(SUM('Entry capacity'!$E$12:$E$30)-IFERROR(VLOOKUP($A438,'Entry capacity'!$A$12:$I$30,5,FALSE),0))</f>
        <v>886.56644855756326</v>
      </c>
      <c r="F438" s="52">
        <f t="array" ref="F438">SUMPRODUCT('Distance Matrix_ex'!$B173:$T173,TRANSPOSE('Entry capacity'!F$12:F$30))/(SUM('Entry capacity'!$F$12:$F$30)-IFERROR(VLOOKUP($A438,'Entry capacity'!$A$12:$I$30,6,FALSE),0))</f>
        <v>896.65506681181375</v>
      </c>
      <c r="G438" s="52">
        <f t="array" ref="G438">SUMPRODUCT('Distance Matrix_ex'!$B173:$T173,TRANSPOSE('Entry capacity'!G$12:G$30))/(SUM('Entry capacity'!$G$12:$G$30)-IFERROR(VLOOKUP($A438,'Entry capacity'!$A$12:$I$30,7,FALSE),0))</f>
        <v>898.89756429003876</v>
      </c>
      <c r="H438" s="52">
        <f t="array" ref="H438">SUMPRODUCT('Distance Matrix_ex'!$B173:$T173,TRANSPOSE('Entry capacity'!H$12:H$30))/(SUM('Entry capacity'!$H$12:$H$30)-IFERROR(VLOOKUP($A438,'Entry capacity'!$A$12:$I$30,8,FALSE),0))</f>
        <v>898.68474112774709</v>
      </c>
      <c r="I438" s="57">
        <f t="array" ref="I438">SUMPRODUCT('Distance Matrix_ex'!$B173:$T173,TRANSPOSE('Entry capacity'!I$12:I$30))/(SUM('Entry capacity'!$I$12:$I$30)-IFERROR(VLOOKUP($A438,'Entry capacity'!$A$12:$I$30,9,FALSE),0))</f>
        <v>898.46097634824105</v>
      </c>
    </row>
    <row r="439" spans="1:9" s="5" customFormat="1" ht="15" customHeight="1" x14ac:dyDescent="0.25">
      <c r="A439" s="46" t="str">
        <f t="shared" si="12"/>
        <v>I003_Cudillero</v>
      </c>
      <c r="B439" s="4" t="str">
        <f t="shared" si="12"/>
        <v>Salida Nacional / National exit</v>
      </c>
      <c r="C439" s="52">
        <f t="array" ref="C439">SUMPRODUCT('Distance Matrix_ex'!$B174:$T174,TRANSPOSE('Entry capacity'!C$12:C$30))/(SUM('Entry capacity'!$C$12:$C$30)-IFERROR(VLOOKUP($A439,'Entry capacity'!$A$12:$I$30,3,FALSE),0))</f>
        <v>901.74933926966776</v>
      </c>
      <c r="D439" s="52">
        <f t="array" ref="D439">SUMPRODUCT('Distance Matrix_ex'!$B174:$T174,TRANSPOSE('Entry capacity'!D$12:D$30))/(SUM('Entry capacity'!$D$12:$D$30)-IFERROR(VLOOKUP($A439,'Entry capacity'!$A$12:$I$30,4,FALSE),0))</f>
        <v>909.04705293277971</v>
      </c>
      <c r="E439" s="52">
        <f t="array" ref="E439">SUMPRODUCT('Distance Matrix_ex'!$B174:$T174,TRANSPOSE('Entry capacity'!E$12:E$30))/(SUM('Entry capacity'!$E$12:$E$30)-IFERROR(VLOOKUP($A439,'Entry capacity'!$A$12:$I$30,5,FALSE),0))</f>
        <v>918.42235895466695</v>
      </c>
      <c r="F439" s="52">
        <f t="array" ref="F439">SUMPRODUCT('Distance Matrix_ex'!$B174:$T174,TRANSPOSE('Entry capacity'!F$12:F$30))/(SUM('Entry capacity'!$F$12:$F$30)-IFERROR(VLOOKUP($A439,'Entry capacity'!$A$12:$I$30,6,FALSE),0))</f>
        <v>928.42743296481319</v>
      </c>
      <c r="G439" s="52">
        <f t="array" ref="G439">SUMPRODUCT('Distance Matrix_ex'!$B174:$T174,TRANSPOSE('Entry capacity'!G$12:G$30))/(SUM('Entry capacity'!$G$12:$G$30)-IFERROR(VLOOKUP($A439,'Entry capacity'!$A$12:$I$30,7,FALSE),0))</f>
        <v>930.68459906212183</v>
      </c>
      <c r="H439" s="52">
        <f t="array" ref="H439">SUMPRODUCT('Distance Matrix_ex'!$B174:$T174,TRANSPOSE('Entry capacity'!H$12:H$30))/(SUM('Entry capacity'!$H$12:$H$30)-IFERROR(VLOOKUP($A439,'Entry capacity'!$A$12:$I$30,8,FALSE),0))</f>
        <v>930.55067203145791</v>
      </c>
      <c r="I439" s="57">
        <f t="array" ref="I439">SUMPRODUCT('Distance Matrix_ex'!$B174:$T174,TRANSPOSE('Entry capacity'!I$12:I$30))/(SUM('Entry capacity'!$I$12:$I$30)-IFERROR(VLOOKUP($A439,'Entry capacity'!$A$12:$I$30,9,FALSE),0))</f>
        <v>930.48946013229613</v>
      </c>
    </row>
    <row r="440" spans="1:9" s="5" customFormat="1" ht="15" customHeight="1" x14ac:dyDescent="0.25">
      <c r="A440" s="46" t="str">
        <f t="shared" si="12"/>
        <v>I005_Luarca</v>
      </c>
      <c r="B440" s="4" t="str">
        <f t="shared" si="12"/>
        <v>Salida Nacional / National exit</v>
      </c>
      <c r="C440" s="52">
        <f t="array" ref="C440">SUMPRODUCT('Distance Matrix_ex'!$B175:$T175,TRANSPOSE('Entry capacity'!C$12:C$30))/(SUM('Entry capacity'!$C$12:$C$30)-IFERROR(VLOOKUP($A440,'Entry capacity'!$A$12:$I$30,3,FALSE),0))</f>
        <v>926.12865060960348</v>
      </c>
      <c r="D440" s="52">
        <f t="array" ref="D440">SUMPRODUCT('Distance Matrix_ex'!$B175:$T175,TRANSPOSE('Entry capacity'!D$12:D$30))/(SUM('Entry capacity'!$D$12:$D$30)-IFERROR(VLOOKUP($A440,'Entry capacity'!$A$12:$I$30,4,FALSE),0))</f>
        <v>933.34802986461671</v>
      </c>
      <c r="E440" s="52">
        <f t="array" ref="E440">SUMPRODUCT('Distance Matrix_ex'!$B175:$T175,TRANSPOSE('Entry capacity'!E$12:E$30))/(SUM('Entry capacity'!$E$12:$E$30)-IFERROR(VLOOKUP($A440,'Entry capacity'!$A$12:$I$30,5,FALSE),0))</f>
        <v>942.65111345523428</v>
      </c>
      <c r="F440" s="52">
        <f t="array" ref="F440">SUMPRODUCT('Distance Matrix_ex'!$B175:$T175,TRANSPOSE('Entry capacity'!F$12:F$30))/(SUM('Entry capacity'!$F$12:$F$30)-IFERROR(VLOOKUP($A440,'Entry capacity'!$A$12:$I$30,6,FALSE),0))</f>
        <v>952.5926459449804</v>
      </c>
      <c r="G440" s="52">
        <f t="array" ref="G440">SUMPRODUCT('Distance Matrix_ex'!$B175:$T175,TRANSPOSE('Entry capacity'!G$12:G$30))/(SUM('Entry capacity'!$G$12:$G$30)-IFERROR(VLOOKUP($A440,'Entry capacity'!$A$12:$I$30,7,FALSE),0))</f>
        <v>954.86096860213001</v>
      </c>
      <c r="H440" s="52">
        <f t="array" ref="H440">SUMPRODUCT('Distance Matrix_ex'!$B175:$T175,TRANSPOSE('Entry capacity'!H$12:H$30))/(SUM('Entry capacity'!$H$12:$H$30)-IFERROR(VLOOKUP($A440,'Entry capacity'!$A$12:$I$30,8,FALSE),0))</f>
        <v>954.78704786167884</v>
      </c>
      <c r="I440" s="57">
        <f t="array" ref="I440">SUMPRODUCT('Distance Matrix_ex'!$B175:$T175,TRANSPOSE('Entry capacity'!I$12:I$30))/(SUM('Entry capacity'!$I$12:$I$30)-IFERROR(VLOOKUP($A440,'Entry capacity'!$A$12:$I$30,9,FALSE),0))</f>
        <v>954.84946934113077</v>
      </c>
    </row>
    <row r="441" spans="1:9" s="5" customFormat="1" ht="15" customHeight="1" x14ac:dyDescent="0.25">
      <c r="A441" s="46" t="str">
        <f t="shared" si="12"/>
        <v>I006_Navia</v>
      </c>
      <c r="B441" s="4" t="str">
        <f t="shared" si="12"/>
        <v>Salida Nacional / National exit</v>
      </c>
      <c r="C441" s="52">
        <f t="array" ref="C441">SUMPRODUCT('Distance Matrix_ex'!$B176:$T176,TRANSPOSE('Entry capacity'!C$12:C$30))/(SUM('Entry capacity'!$C$12:$C$30)-IFERROR(VLOOKUP($A441,'Entry capacity'!$A$12:$I$30,3,FALSE),0))</f>
        <v>944.42487752078773</v>
      </c>
      <c r="D441" s="52">
        <f t="array" ref="D441">SUMPRODUCT('Distance Matrix_ex'!$B176:$T176,TRANSPOSE('Entry capacity'!D$12:D$30))/(SUM('Entry capacity'!$D$12:$D$30)-IFERROR(VLOOKUP($A441,'Entry capacity'!$A$12:$I$30,4,FALSE),0))</f>
        <v>951.58546823639006</v>
      </c>
      <c r="E441" s="52">
        <f t="array" ref="E441">SUMPRODUCT('Distance Matrix_ex'!$B176:$T176,TRANSPOSE('Entry capacity'!E$12:E$30))/(SUM('Entry capacity'!$E$12:$E$30)-IFERROR(VLOOKUP($A441,'Entry capacity'!$A$12:$I$30,5,FALSE),0))</f>
        <v>960.83435021433058</v>
      </c>
      <c r="F441" s="52">
        <f t="array" ref="F441">SUMPRODUCT('Distance Matrix_ex'!$B176:$T176,TRANSPOSE('Entry capacity'!F$12:F$30))/(SUM('Entry capacity'!$F$12:$F$30)-IFERROR(VLOOKUP($A441,'Entry capacity'!$A$12:$I$30,6,FALSE),0))</f>
        <v>970.72819595610815</v>
      </c>
      <c r="G441" s="52">
        <f t="array" ref="G441">SUMPRODUCT('Distance Matrix_ex'!$B176:$T176,TRANSPOSE('Entry capacity'!G$12:G$30))/(SUM('Entry capacity'!$G$12:$G$30)-IFERROR(VLOOKUP($A441,'Entry capacity'!$A$12:$I$30,7,FALSE),0))</f>
        <v>973.00489140720367</v>
      </c>
      <c r="H441" s="52">
        <f t="array" ref="H441">SUMPRODUCT('Distance Matrix_ex'!$B176:$T176,TRANSPOSE('Entry capacity'!H$12:H$30))/(SUM('Entry capacity'!$H$12:$H$30)-IFERROR(VLOOKUP($A441,'Entry capacity'!$A$12:$I$30,8,FALSE),0))</f>
        <v>972.97600428917599</v>
      </c>
      <c r="I441" s="57">
        <f t="array" ref="I441">SUMPRODUCT('Distance Matrix_ex'!$B176:$T176,TRANSPOSE('Entry capacity'!I$12:I$30))/(SUM('Entry capacity'!$I$12:$I$30)-IFERROR(VLOOKUP($A441,'Entry capacity'!$A$12:$I$30,9,FALSE),0))</f>
        <v>973.13121035623863</v>
      </c>
    </row>
    <row r="442" spans="1:9" s="5" customFormat="1" ht="15" customHeight="1" x14ac:dyDescent="0.25">
      <c r="A442" s="46" t="str">
        <f t="shared" si="12"/>
        <v>I007_Castropol</v>
      </c>
      <c r="B442" s="4" t="str">
        <f t="shared" si="12"/>
        <v>Salida Nacional / National exit</v>
      </c>
      <c r="C442" s="52">
        <f t="array" ref="C442">SUMPRODUCT('Distance Matrix_ex'!$B177:$T177,TRANSPOSE('Entry capacity'!C$12:C$30))/(SUM('Entry capacity'!$C$12:$C$30)-IFERROR(VLOOKUP($A442,'Entry capacity'!$A$12:$I$30,3,FALSE),0))</f>
        <v>962.24854976515235</v>
      </c>
      <c r="D442" s="52">
        <f t="array" ref="D442">SUMPRODUCT('Distance Matrix_ex'!$B177:$T177,TRANSPOSE('Entry capacity'!D$12:D$30))/(SUM('Entry capacity'!$D$12:$D$30)-IFERROR(VLOOKUP($A442,'Entry capacity'!$A$12:$I$30,4,FALSE),0))</f>
        <v>969.351870330834</v>
      </c>
      <c r="E442" s="52">
        <f t="array" ref="E442">SUMPRODUCT('Distance Matrix_ex'!$B177:$T177,TRANSPOSE('Entry capacity'!E$12:E$30))/(SUM('Entry capacity'!$E$12:$E$30)-IFERROR(VLOOKUP($A442,'Entry capacity'!$A$12:$I$30,5,FALSE),0))</f>
        <v>978.54795061451398</v>
      </c>
      <c r="F442" s="52">
        <f t="array" ref="F442">SUMPRODUCT('Distance Matrix_ex'!$B177:$T177,TRANSPOSE('Entry capacity'!F$12:F$30))/(SUM('Entry capacity'!$F$12:$F$30)-IFERROR(VLOOKUP($A442,'Entry capacity'!$A$12:$I$30,6,FALSE),0))</f>
        <v>988.3953412609153</v>
      </c>
      <c r="G442" s="52">
        <f t="array" ref="G442">SUMPRODUCT('Distance Matrix_ex'!$B177:$T177,TRANSPOSE('Entry capacity'!G$12:G$30))/(SUM('Entry capacity'!$G$12:$G$30)-IFERROR(VLOOKUP($A442,'Entry capacity'!$A$12:$I$30,7,FALSE),0))</f>
        <v>990.68019325356374</v>
      </c>
      <c r="H442" s="52">
        <f t="array" ref="H442">SUMPRODUCT('Distance Matrix_ex'!$B177:$T177,TRANSPOSE('Entry capacity'!H$12:H$30))/(SUM('Entry capacity'!$H$12:$H$30)-IFERROR(VLOOKUP($A442,'Entry capacity'!$A$12:$I$30,8,FALSE),0))</f>
        <v>990.69517663025283</v>
      </c>
      <c r="I442" s="57">
        <f t="array" ref="I442">SUMPRODUCT('Distance Matrix_ex'!$B177:$T177,TRANSPOSE('Entry capacity'!I$12:I$30))/(SUM('Entry capacity'!$I$12:$I$30)-IFERROR(VLOOKUP($A442,'Entry capacity'!$A$12:$I$30,9,FALSE),0))</f>
        <v>990.94077084602714</v>
      </c>
    </row>
    <row r="443" spans="1:9" s="5" customFormat="1" ht="15" customHeight="1" x14ac:dyDescent="0.25">
      <c r="A443" s="46" t="str">
        <f t="shared" si="12"/>
        <v>I012_Villalba</v>
      </c>
      <c r="B443" s="4" t="str">
        <f t="shared" si="12"/>
        <v>Salida Nacional / National exit</v>
      </c>
      <c r="C443" s="52">
        <f t="array" ref="C443">SUMPRODUCT('Distance Matrix_ex'!$B178:$T178,TRANSPOSE('Entry capacity'!C$12:C$30))/(SUM('Entry capacity'!$C$12:$C$30)-IFERROR(VLOOKUP($A443,'Entry capacity'!$A$12:$I$30,3,FALSE),0))</f>
        <v>1087.2726104128317</v>
      </c>
      <c r="D443" s="52">
        <f t="array" ref="D443">SUMPRODUCT('Distance Matrix_ex'!$B178:$T178,TRANSPOSE('Entry capacity'!D$12:D$30))/(SUM('Entry capacity'!$D$12:$D$30)-IFERROR(VLOOKUP($A443,'Entry capacity'!$A$12:$I$30,4,FALSE),0))</f>
        <v>1093.9742097956478</v>
      </c>
      <c r="E443" s="52">
        <f t="array" ref="E443">SUMPRODUCT('Distance Matrix_ex'!$B178:$T178,TRANSPOSE('Entry capacity'!E$12:E$30))/(SUM('Entry capacity'!$E$12:$E$30)-IFERROR(VLOOKUP($A443,'Entry capacity'!$A$12:$I$30,5,FALSE),0))</f>
        <v>1102.7999128565552</v>
      </c>
      <c r="F443" s="52">
        <f t="array" ref="F443">SUMPRODUCT('Distance Matrix_ex'!$B178:$T178,TRANSPOSE('Entry capacity'!F$12:F$30))/(SUM('Entry capacity'!$F$12:$F$30)-IFERROR(VLOOKUP($A443,'Entry capacity'!$A$12:$I$30,6,FALSE),0))</f>
        <v>1112.3214444666069</v>
      </c>
      <c r="G443" s="52">
        <f t="array" ref="G443">SUMPRODUCT('Distance Matrix_ex'!$B178:$T178,TRANSPOSE('Entry capacity'!G$12:G$30))/(SUM('Entry capacity'!$G$12:$G$30)-IFERROR(VLOOKUP($A443,'Entry capacity'!$A$12:$I$30,7,FALSE),0))</f>
        <v>1114.6635104795669</v>
      </c>
      <c r="H443" s="52">
        <f t="array" ref="H443">SUMPRODUCT('Distance Matrix_ex'!$B178:$T178,TRANSPOSE('Entry capacity'!H$12:H$30))/(SUM('Entry capacity'!$H$12:$H$30)-IFERROR(VLOOKUP($A443,'Entry capacity'!$A$12:$I$30,8,FALSE),0))</f>
        <v>1114.9862232240848</v>
      </c>
      <c r="I443" s="57">
        <f t="array" ref="I443">SUMPRODUCT('Distance Matrix_ex'!$B178:$T178,TRANSPOSE('Entry capacity'!I$12:I$30))/(SUM('Entry capacity'!$I$12:$I$30)-IFERROR(VLOOKUP($A443,'Entry capacity'!$A$12:$I$30,9,FALSE),0))</f>
        <v>1115.8658446611519</v>
      </c>
    </row>
    <row r="444" spans="1:9" s="5" customFormat="1" ht="15" customHeight="1" x14ac:dyDescent="0.25">
      <c r="A444" s="46" t="str">
        <f t="shared" si="12"/>
        <v>I014 Irixoa</v>
      </c>
      <c r="B444" s="4" t="str">
        <f t="shared" si="12"/>
        <v>Salida Nacional / National exit</v>
      </c>
      <c r="C444" s="52">
        <f t="array" ref="C444">SUMPRODUCT('Distance Matrix_ex'!$B179:$T179,TRANSPOSE('Entry capacity'!C$12:C$30))/(SUM('Entry capacity'!$C$12:$C$30)-IFERROR(VLOOKUP($A444,'Entry capacity'!$A$12:$I$30,3,FALSE),0))</f>
        <v>1117.5960319068836</v>
      </c>
      <c r="D444" s="52">
        <f t="array" ref="D444">SUMPRODUCT('Distance Matrix_ex'!$B179:$T179,TRANSPOSE('Entry capacity'!D$12:D$30))/(SUM('Entry capacity'!$D$12:$D$30)-IFERROR(VLOOKUP($A444,'Entry capacity'!$A$12:$I$30,4,FALSE),0))</f>
        <v>1124.2585976080863</v>
      </c>
      <c r="E444" s="52">
        <f t="array" ref="E444">SUMPRODUCT('Distance Matrix_ex'!$B179:$T179,TRANSPOSE('Entry capacity'!E$12:E$30))/(SUM('Entry capacity'!$E$12:$E$30)-IFERROR(VLOOKUP($A444,'Entry capacity'!$A$12:$I$30,5,FALSE),0))</f>
        <v>1133.0474311457513</v>
      </c>
      <c r="F444" s="52">
        <f t="array" ref="F444">SUMPRODUCT('Distance Matrix_ex'!$B179:$T179,TRANSPOSE('Entry capacity'!F$12:F$30))/(SUM('Entry capacity'!$F$12:$F$30)-IFERROR(VLOOKUP($A444,'Entry capacity'!$A$12:$I$30,6,FALSE),0))</f>
        <v>1142.5355395275346</v>
      </c>
      <c r="G444" s="52">
        <f t="array" ref="G444">SUMPRODUCT('Distance Matrix_ex'!$B179:$T179,TRANSPOSE('Entry capacity'!G$12:G$30))/(SUM('Entry capacity'!$G$12:$G$30)-IFERROR(VLOOKUP($A444,'Entry capacity'!$A$12:$I$30,7,FALSE),0))</f>
        <v>1144.8818261698318</v>
      </c>
      <c r="H444" s="52">
        <f t="array" ref="H444">SUMPRODUCT('Distance Matrix_ex'!$B179:$T179,TRANSPOSE('Entry capacity'!H$12:H$30))/(SUM('Entry capacity'!$H$12:$H$30)-IFERROR(VLOOKUP($A444,'Entry capacity'!$A$12:$I$30,8,FALSE),0))</f>
        <v>1145.2321109877994</v>
      </c>
      <c r="I444" s="57">
        <f t="array" ref="I444">SUMPRODUCT('Distance Matrix_ex'!$B179:$T179,TRANSPOSE('Entry capacity'!I$12:I$30))/(SUM('Entry capacity'!$I$12:$I$30)-IFERROR(VLOOKUP($A444,'Entry capacity'!$A$12:$I$30,9,FALSE),0))</f>
        <v>1146.1683641155098</v>
      </c>
    </row>
    <row r="445" spans="1:9" s="5" customFormat="1" ht="15" customHeight="1" x14ac:dyDescent="0.25">
      <c r="A445" s="46" t="str">
        <f t="shared" si="12"/>
        <v>I015ERM_Abegondo</v>
      </c>
      <c r="B445" s="4" t="str">
        <f t="shared" si="12"/>
        <v>Salida Nacional / National exit</v>
      </c>
      <c r="C445" s="52">
        <f t="array" ref="C445">SUMPRODUCT('Distance Matrix_ex'!$B180:$T180,TRANSPOSE('Entry capacity'!C$12:C$30))/(SUM('Entry capacity'!$C$12:$C$30)-IFERROR(VLOOKUP($A445,'Entry capacity'!$A$12:$I$30,3,FALSE),0))</f>
        <v>1133.849805425602</v>
      </c>
      <c r="D445" s="52">
        <f t="array" ref="D445">SUMPRODUCT('Distance Matrix_ex'!$B180:$T180,TRANSPOSE('Entry capacity'!D$12:D$30))/(SUM('Entry capacity'!$D$12:$D$30)-IFERROR(VLOOKUP($A445,'Entry capacity'!$A$12:$I$30,4,FALSE),0))</f>
        <v>1140.5138628218381</v>
      </c>
      <c r="E445" s="52">
        <f t="array" ref="E445">SUMPRODUCT('Distance Matrix_ex'!$B180:$T180,TRANSPOSE('Entry capacity'!E$12:E$30))/(SUM('Entry capacity'!$E$12:$E$30)-IFERROR(VLOOKUP($A445,'Entry capacity'!$A$12:$I$30,5,FALSE),0))</f>
        <v>1149.3032609259878</v>
      </c>
      <c r="F445" s="52">
        <f t="array" ref="F445">SUMPRODUCT('Distance Matrix_ex'!$B180:$T180,TRANSPOSE('Entry capacity'!F$12:F$30))/(SUM('Entry capacity'!$F$12:$F$30)-IFERROR(VLOOKUP($A445,'Entry capacity'!$A$12:$I$30,6,FALSE),0))</f>
        <v>1158.7909597105229</v>
      </c>
      <c r="G445" s="52">
        <f t="array" ref="G445">SUMPRODUCT('Distance Matrix_ex'!$B180:$T180,TRANSPOSE('Entry capacity'!G$12:G$30))/(SUM('Entry capacity'!$G$12:$G$30)-IFERROR(VLOOKUP($A445,'Entry capacity'!$A$12:$I$30,7,FALSE),0))</f>
        <v>1161.1358026002058</v>
      </c>
      <c r="H445" s="52">
        <f t="array" ref="H445">SUMPRODUCT('Distance Matrix_ex'!$B180:$T180,TRANSPOSE('Entry capacity'!H$12:H$30))/(SUM('Entry capacity'!$H$12:$H$30)-IFERROR(VLOOKUP($A445,'Entry capacity'!$A$12:$I$30,8,FALSE),0))</f>
        <v>1161.4828026721029</v>
      </c>
      <c r="I445" s="57">
        <f t="array" ref="I445">SUMPRODUCT('Distance Matrix_ex'!$B180:$T180,TRANSPOSE('Entry capacity'!I$12:I$30))/(SUM('Entry capacity'!$I$12:$I$30)-IFERROR(VLOOKUP($A445,'Entry capacity'!$A$12:$I$30,9,FALSE),0))</f>
        <v>1162.412126066183</v>
      </c>
    </row>
    <row r="446" spans="1:9" s="5" customFormat="1" ht="15" customHeight="1" x14ac:dyDescent="0.25">
      <c r="A446" s="46" t="str">
        <f t="shared" si="12"/>
        <v>I016_Abegondo II</v>
      </c>
      <c r="B446" s="4" t="str">
        <f t="shared" si="12"/>
        <v>Salida Nacional / National exit</v>
      </c>
      <c r="C446" s="52">
        <f t="array" ref="C446">SUMPRODUCT('Distance Matrix_ex'!$B181:$T181,TRANSPOSE('Entry capacity'!C$12:C$30))/(SUM('Entry capacity'!$C$12:$C$30)-IFERROR(VLOOKUP($A446,'Entry capacity'!$A$12:$I$30,3,FALSE),0))</f>
        <v>1146.5415987045428</v>
      </c>
      <c r="D446" s="52">
        <f t="array" ref="D446">SUMPRODUCT('Distance Matrix_ex'!$B181:$T181,TRANSPOSE('Entry capacity'!D$12:D$30))/(SUM('Entry capacity'!$D$12:$D$30)-IFERROR(VLOOKUP($A446,'Entry capacity'!$A$12:$I$30,4,FALSE),0))</f>
        <v>1153.2068208939868</v>
      </c>
      <c r="E446" s="52">
        <f t="array" ref="E446">SUMPRODUCT('Distance Matrix_ex'!$B181:$T181,TRANSPOSE('Entry capacity'!E$12:E$30))/(SUM('Entry capacity'!$E$12:$E$30)-IFERROR(VLOOKUP($A446,'Entry capacity'!$A$12:$I$30,5,FALSE),0))</f>
        <v>1161.9966598410649</v>
      </c>
      <c r="F446" s="52">
        <f t="array" ref="F446">SUMPRODUCT('Distance Matrix_ex'!$B181:$T181,TRANSPOSE('Entry capacity'!F$12:F$30))/(SUM('Entry capacity'!$F$12:$F$30)-IFERROR(VLOOKUP($A446,'Entry capacity'!$A$12:$I$30,6,FALSE),0))</f>
        <v>1171.4840387907261</v>
      </c>
      <c r="G446" s="52">
        <f t="array" ref="G446">SUMPRODUCT('Distance Matrix_ex'!$B181:$T181,TRANSPOSE('Entry capacity'!G$12:G$30))/(SUM('Entry capacity'!$G$12:$G$30)-IFERROR(VLOOKUP($A446,'Entry capacity'!$A$12:$I$30,7,FALSE),0))</f>
        <v>1173.8277543231393</v>
      </c>
      <c r="H446" s="52">
        <f t="array" ref="H446">SUMPRODUCT('Distance Matrix_ex'!$B181:$T181,TRANSPOSE('Entry capacity'!H$12:H$30))/(SUM('Entry capacity'!$H$12:$H$30)-IFERROR(VLOOKUP($A446,'Entry capacity'!$A$12:$I$30,8,FALSE),0))</f>
        <v>1174.1721894941509</v>
      </c>
      <c r="I446" s="57">
        <f t="array" ref="I446">SUMPRODUCT('Distance Matrix_ex'!$B181:$T181,TRANSPOSE('Entry capacity'!I$12:I$30))/(SUM('Entry capacity'!$I$12:$I$30)-IFERROR(VLOOKUP($A446,'Entry capacity'!$A$12:$I$30,9,FALSE),0))</f>
        <v>1175.0961017911329</v>
      </c>
    </row>
    <row r="447" spans="1:9" s="5" customFormat="1" ht="15" customHeight="1" x14ac:dyDescent="0.25">
      <c r="A447" s="46" t="str">
        <f t="shared" si="12"/>
        <v>I018_Santiago de Compostela</v>
      </c>
      <c r="B447" s="4" t="str">
        <f t="shared" si="12"/>
        <v>Salida Nacional / National exit</v>
      </c>
      <c r="C447" s="52">
        <f t="array" ref="C447">SUMPRODUCT('Distance Matrix_ex'!$B182:$T182,TRANSPOSE('Entry capacity'!C$12:C$30))/(SUM('Entry capacity'!$C$12:$C$30)-IFERROR(VLOOKUP($A447,'Entry capacity'!$A$12:$I$30,3,FALSE),0))</f>
        <v>1179.7058236632799</v>
      </c>
      <c r="D447" s="52">
        <f t="array" ref="D447">SUMPRODUCT('Distance Matrix_ex'!$B182:$T182,TRANSPOSE('Entry capacity'!D$12:D$30))/(SUM('Entry capacity'!$D$12:$D$30)-IFERROR(VLOOKUP($A447,'Entry capacity'!$A$12:$I$30,4,FALSE),0))</f>
        <v>1186.3740895096075</v>
      </c>
      <c r="E447" s="52">
        <f t="array" ref="E447">SUMPRODUCT('Distance Matrix_ex'!$B182:$T182,TRANSPOSE('Entry capacity'!E$12:E$30))/(SUM('Entry capacity'!$E$12:$E$30)-IFERROR(VLOOKUP($A447,'Entry capacity'!$A$12:$I$30,5,FALSE),0))</f>
        <v>1195.1650803990246</v>
      </c>
      <c r="F447" s="52">
        <f t="array" ref="F447">SUMPRODUCT('Distance Matrix_ex'!$B182:$T182,TRANSPOSE('Entry capacity'!F$12:F$30))/(SUM('Entry capacity'!$F$12:$F$30)-IFERROR(VLOOKUP($A447,'Entry capacity'!$A$12:$I$30,6,FALSE),0))</f>
        <v>1204.6516236058189</v>
      </c>
      <c r="G447" s="52">
        <f t="array" ref="G447">SUMPRODUCT('Distance Matrix_ex'!$B182:$T182,TRANSPOSE('Entry capacity'!G$12:G$30))/(SUM('Entry capacity'!$G$12:$G$30)-IFERROR(VLOOKUP($A447,'Entry capacity'!$A$12:$I$30,7,FALSE),0))</f>
        <v>1206.992393303135</v>
      </c>
      <c r="H447" s="52">
        <f t="array" ref="H447">SUMPRODUCT('Distance Matrix_ex'!$B182:$T182,TRANSPOSE('Entry capacity'!H$12:H$30))/(SUM('Entry capacity'!$H$12:$H$30)-IFERROR(VLOOKUP($A447,'Entry capacity'!$A$12:$I$30,8,FALSE),0))</f>
        <v>1207.3301262731168</v>
      </c>
      <c r="I447" s="57">
        <f t="array" ref="I447">SUMPRODUCT('Distance Matrix_ex'!$B182:$T182,TRANSPOSE('Entry capacity'!I$12:I$30))/(SUM('Entry capacity'!$I$12:$I$30)-IFERROR(VLOOKUP($A447,'Entry capacity'!$A$12:$I$30,9,FALSE),0))</f>
        <v>1208.2398991307398</v>
      </c>
    </row>
    <row r="448" spans="1:9" s="5" customFormat="1" ht="15" customHeight="1" x14ac:dyDescent="0.25">
      <c r="A448" s="46" t="str">
        <f t="shared" si="12"/>
        <v>I019_Rois</v>
      </c>
      <c r="B448" s="4" t="str">
        <f t="shared" si="12"/>
        <v>Salida Nacional / National exit</v>
      </c>
      <c r="C448" s="52">
        <f t="array" ref="C448">SUMPRODUCT('Distance Matrix_ex'!$B183:$T183,TRANSPOSE('Entry capacity'!C$12:C$30))/(SUM('Entry capacity'!$C$12:$C$30)-IFERROR(VLOOKUP($A448,'Entry capacity'!$A$12:$I$30,3,FALSE),0))</f>
        <v>1196.6590586648374</v>
      </c>
      <c r="D448" s="52">
        <f t="array" ref="D448">SUMPRODUCT('Distance Matrix_ex'!$B183:$T183,TRANSPOSE('Entry capacity'!D$12:D$30))/(SUM('Entry capacity'!$D$12:$D$30)-IFERROR(VLOOKUP($A448,'Entry capacity'!$A$12:$I$30,4,FALSE),0))</f>
        <v>1203.3288803994901</v>
      </c>
      <c r="E448" s="52">
        <f t="array" ref="E448">SUMPRODUCT('Distance Matrix_ex'!$B183:$T183,TRANSPOSE('Entry capacity'!E$12:E$30))/(SUM('Entry capacity'!$E$12:$E$30)-IFERROR(VLOOKUP($A448,'Entry capacity'!$A$12:$I$30,5,FALSE),0))</f>
        <v>1212.1204601508277</v>
      </c>
      <c r="F448" s="52">
        <f t="array" ref="F448">SUMPRODUCT('Distance Matrix_ex'!$B183:$T183,TRANSPOSE('Entry capacity'!F$12:F$30))/(SUM('Entry capacity'!$F$12:$F$30)-IFERROR(VLOOKUP($A448,'Entry capacity'!$A$12:$I$30,6,FALSE),0))</f>
        <v>1221.6065761338514</v>
      </c>
      <c r="G448" s="52">
        <f t="array" ref="G448">SUMPRODUCT('Distance Matrix_ex'!$B183:$T183,TRANSPOSE('Entry capacity'!G$12:G$30))/(SUM('Entry capacity'!$G$12:$G$30)-IFERROR(VLOOKUP($A448,'Entry capacity'!$A$12:$I$30,7,FALSE),0))</f>
        <v>1223.9458399484054</v>
      </c>
      <c r="H448" s="52">
        <f t="array" ref="H448">SUMPRODUCT('Distance Matrix_ex'!$B183:$T183,TRANSPOSE('Entry capacity'!H$12:H$30))/(SUM('Entry capacity'!$H$12:$H$30)-IFERROR(VLOOKUP($A448,'Entry capacity'!$A$12:$I$30,8,FALSE),0))</f>
        <v>1224.2801468172431</v>
      </c>
      <c r="I448" s="57">
        <f t="array" ref="I448">SUMPRODUCT('Distance Matrix_ex'!$B183:$T183,TRANSPOSE('Entry capacity'!I$12:I$30))/(SUM('Entry capacity'!$I$12:$I$30)-IFERROR(VLOOKUP($A448,'Entry capacity'!$A$12:$I$30,9,FALSE),0))</f>
        <v>1225.1826917285312</v>
      </c>
    </row>
    <row r="449" spans="1:9" s="5" customFormat="1" ht="15" customHeight="1" x14ac:dyDescent="0.25">
      <c r="A449" s="46" t="str">
        <f t="shared" si="12"/>
        <v>I020_Valga</v>
      </c>
      <c r="B449" s="4" t="str">
        <f t="shared" si="12"/>
        <v>Salida Nacional / National exit</v>
      </c>
      <c r="C449" s="52">
        <f t="array" ref="C449">SUMPRODUCT('Distance Matrix_ex'!$B184:$T184,TRANSPOSE('Entry capacity'!C$12:C$30))/(SUM('Entry capacity'!$C$12:$C$30)-IFERROR(VLOOKUP($A449,'Entry capacity'!$A$12:$I$30,3,FALSE),0))</f>
        <v>1212.1208388118062</v>
      </c>
      <c r="D449" s="52">
        <f t="array" ref="D449">SUMPRODUCT('Distance Matrix_ex'!$B184:$T184,TRANSPOSE('Entry capacity'!D$12:D$30))/(SUM('Entry capacity'!$D$12:$D$30)-IFERROR(VLOOKUP($A449,'Entry capacity'!$A$12:$I$30,4,FALSE),0))</f>
        <v>1218.7920795560588</v>
      </c>
      <c r="E449" s="52">
        <f t="array" ref="E449">SUMPRODUCT('Distance Matrix_ex'!$B184:$T184,TRANSPOSE('Entry capacity'!E$12:E$30))/(SUM('Entry capacity'!$E$12:$E$30)-IFERROR(VLOOKUP($A449,'Entry capacity'!$A$12:$I$30,5,FALSE),0))</f>
        <v>1227.5841963643968</v>
      </c>
      <c r="F449" s="52">
        <f t="array" ref="F449">SUMPRODUCT('Distance Matrix_ex'!$B184:$T184,TRANSPOSE('Entry capacity'!F$12:F$30))/(SUM('Entry capacity'!$F$12:$F$30)-IFERROR(VLOOKUP($A449,'Entry capacity'!$A$12:$I$30,6,FALSE),0))</f>
        <v>1237.0699227085101</v>
      </c>
      <c r="G449" s="52">
        <f t="array" ref="G449">SUMPRODUCT('Distance Matrix_ex'!$B184:$T184,TRANSPOSE('Entry capacity'!G$12:G$30))/(SUM('Entry capacity'!$G$12:$G$30)-IFERROR(VLOOKUP($A449,'Entry capacity'!$A$12:$I$30,7,FALSE),0))</f>
        <v>1239.4078131198055</v>
      </c>
      <c r="H449" s="52">
        <f t="array" ref="H449">SUMPRODUCT('Distance Matrix_ex'!$B184:$T184,TRANSPOSE('Entry capacity'!H$12:H$30))/(SUM('Entry capacity'!$H$12:$H$30)-IFERROR(VLOOKUP($A449,'Entry capacity'!$A$12:$I$30,8,FALSE),0))</f>
        <v>1239.7389952975366</v>
      </c>
      <c r="I449" s="57">
        <f t="array" ref="I449">SUMPRODUCT('Distance Matrix_ex'!$B184:$T184,TRANSPOSE('Entry capacity'!I$12:I$30))/(SUM('Entry capacity'!$I$12:$I$30)-IFERROR(VLOOKUP($A449,'Entry capacity'!$A$12:$I$30,9,FALSE),0))</f>
        <v>1240.6349481385118</v>
      </c>
    </row>
    <row r="450" spans="1:9" s="5" customFormat="1" ht="15" customHeight="1" x14ac:dyDescent="0.25">
      <c r="A450" s="46" t="str">
        <f t="shared" si="12"/>
        <v>I020A_Caldas de Reyes</v>
      </c>
      <c r="B450" s="4" t="str">
        <f t="shared" si="12"/>
        <v>Salida Nacional / National exit</v>
      </c>
      <c r="C450" s="52">
        <f t="array" ref="C450">SUMPRODUCT('Distance Matrix_ex'!$B185:$T185,TRANSPOSE('Entry capacity'!C$12:C$30))/(SUM('Entry capacity'!$C$12:$C$30)-IFERROR(VLOOKUP($A450,'Entry capacity'!$A$12:$I$30,3,FALSE),0))</f>
        <v>1225.0852529247411</v>
      </c>
      <c r="D450" s="52">
        <f t="array" ref="D450">SUMPRODUCT('Distance Matrix_ex'!$B185:$T185,TRANSPOSE('Entry capacity'!D$12:D$30))/(SUM('Entry capacity'!$D$12:$D$30)-IFERROR(VLOOKUP($A450,'Entry capacity'!$A$12:$I$30,4,FALSE),0))</f>
        <v>1231.7576834820618</v>
      </c>
      <c r="E450" s="52">
        <f t="array" ref="E450">SUMPRODUCT('Distance Matrix_ex'!$B185:$T185,TRANSPOSE('Entry capacity'!E$12:E$30))/(SUM('Entry capacity'!$E$12:$E$30)-IFERROR(VLOOKUP($A450,'Entry capacity'!$A$12:$I$30,5,FALSE),0))</f>
        <v>1240.5502506026728</v>
      </c>
      <c r="F450" s="52">
        <f t="array" ref="F450">SUMPRODUCT('Distance Matrix_ex'!$B185:$T185,TRANSPOSE('Entry capacity'!F$12:F$30))/(SUM('Entry capacity'!$F$12:$F$30)-IFERROR(VLOOKUP($A450,'Entry capacity'!$A$12:$I$30,6,FALSE),0))</f>
        <v>1250.0356502418317</v>
      </c>
      <c r="G450" s="52">
        <f t="array" ref="G450">SUMPRODUCT('Distance Matrix_ex'!$B185:$T185,TRANSPOSE('Entry capacity'!G$12:G$30))/(SUM('Entry capacity'!$G$12:$G$30)-IFERROR(VLOOKUP($A450,'Entry capacity'!$A$12:$I$30,7,FALSE),0))</f>
        <v>1252.3723890801243</v>
      </c>
      <c r="H450" s="52">
        <f t="array" ref="H450">SUMPRODUCT('Distance Matrix_ex'!$B185:$T185,TRANSPOSE('Entry capacity'!H$12:H$30))/(SUM('Entry capacity'!$H$12:$H$30)-IFERROR(VLOOKUP($A450,'Entry capacity'!$A$12:$I$30,8,FALSE),0))</f>
        <v>1252.700951262673</v>
      </c>
      <c r="I450" s="57">
        <f t="array" ref="I450">SUMPRODUCT('Distance Matrix_ex'!$B185:$T185,TRANSPOSE('Entry capacity'!I$12:I$30))/(SUM('Entry capacity'!$I$12:$I$30)-IFERROR(VLOOKUP($A450,'Entry capacity'!$A$12:$I$30,9,FALSE),0))</f>
        <v>1253.5913767757099</v>
      </c>
    </row>
    <row r="451" spans="1:9" s="5" customFormat="1" ht="15" customHeight="1" x14ac:dyDescent="0.25">
      <c r="A451" s="46" t="str">
        <f t="shared" si="12"/>
        <v>I022_Pontevedra</v>
      </c>
      <c r="B451" s="4" t="str">
        <f t="shared" si="12"/>
        <v>Salida Nacional / National exit</v>
      </c>
      <c r="C451" s="52">
        <f t="array" ref="C451">SUMPRODUCT('Distance Matrix_ex'!$B186:$T186,TRANSPOSE('Entry capacity'!C$12:C$30))/(SUM('Entry capacity'!$C$12:$C$30)-IFERROR(VLOOKUP($A451,'Entry capacity'!$A$12:$I$30,3,FALSE),0))</f>
        <v>1248.7206832587983</v>
      </c>
      <c r="D451" s="52">
        <f t="array" ref="D451">SUMPRODUCT('Distance Matrix_ex'!$B186:$T186,TRANSPOSE('Entry capacity'!D$12:D$30))/(SUM('Entry capacity'!$D$12:$D$30)-IFERROR(VLOOKUP($A451,'Entry capacity'!$A$12:$I$30,4,FALSE),0))</f>
        <v>1255.3952829649629</v>
      </c>
      <c r="E451" s="52">
        <f t="array" ref="E451">SUMPRODUCT('Distance Matrix_ex'!$B186:$T186,TRANSPOSE('Entry capacity'!E$12:E$30))/(SUM('Entry capacity'!$E$12:$E$30)-IFERROR(VLOOKUP($A451,'Entry capacity'!$A$12:$I$30,5,FALSE),0))</f>
        <v>1264.1886710501217</v>
      </c>
      <c r="F451" s="52">
        <f t="array" ref="F451">SUMPRODUCT('Distance Matrix_ex'!$B186:$T186,TRANSPOSE('Entry capacity'!F$12:F$30))/(SUM('Entry capacity'!$F$12:$F$30)-IFERROR(VLOOKUP($A451,'Entry capacity'!$A$12:$I$30,6,FALSE),0))</f>
        <v>1273.673475073301</v>
      </c>
      <c r="G451" s="52">
        <f t="array" ref="G451">SUMPRODUCT('Distance Matrix_ex'!$B186:$T186,TRANSPOSE('Entry capacity'!G$12:G$30))/(SUM('Entry capacity'!$G$12:$G$30)-IFERROR(VLOOKUP($A451,'Entry capacity'!$A$12:$I$30,7,FALSE),0))</f>
        <v>1276.0081144782346</v>
      </c>
      <c r="H451" s="52">
        <f t="array" ref="H451">SUMPRODUCT('Distance Matrix_ex'!$B186:$T186,TRANSPOSE('Entry capacity'!H$12:H$30))/(SUM('Entry capacity'!$H$12:$H$30)-IFERROR(VLOOKUP($A451,'Entry capacity'!$A$12:$I$30,8,FALSE),0))</f>
        <v>1276.3319001461591</v>
      </c>
      <c r="I451" s="57">
        <f t="array" ref="I451">SUMPRODUCT('Distance Matrix_ex'!$B186:$T186,TRANSPOSE('Entry capacity'!I$12:I$30))/(SUM('Entry capacity'!$I$12:$I$30)-IFERROR(VLOOKUP($A451,'Entry capacity'!$A$12:$I$30,9,FALSE),0))</f>
        <v>1277.2122487846614</v>
      </c>
    </row>
    <row r="452" spans="1:9" s="5" customFormat="1" ht="15" customHeight="1" x14ac:dyDescent="0.25">
      <c r="A452" s="46" t="str">
        <f t="shared" si="12"/>
        <v>I023_Pazos de Borben</v>
      </c>
      <c r="B452" s="4" t="str">
        <f t="shared" si="12"/>
        <v>Salida Nacional / National exit</v>
      </c>
      <c r="C452" s="52">
        <f t="array" ref="C452">SUMPRODUCT('Distance Matrix_ex'!$B187:$T187,TRANSPOSE('Entry capacity'!C$12:C$30))/(SUM('Entry capacity'!$C$12:$C$30)-IFERROR(VLOOKUP($A452,'Entry capacity'!$A$12:$I$30,3,FALSE),0))</f>
        <v>1268.2449118188995</v>
      </c>
      <c r="D452" s="52">
        <f t="array" ref="D452">SUMPRODUCT('Distance Matrix_ex'!$B187:$T187,TRANSPOSE('Entry capacity'!D$12:D$30))/(SUM('Entry capacity'!$D$12:$D$30)-IFERROR(VLOOKUP($A452,'Entry capacity'!$A$12:$I$30,4,FALSE),0))</f>
        <v>1274.9213033671087</v>
      </c>
      <c r="E452" s="52">
        <f t="array" ref="E452">SUMPRODUCT('Distance Matrix_ex'!$B187:$T187,TRANSPOSE('Entry capacity'!E$12:E$30))/(SUM('Entry capacity'!$E$12:$E$30)-IFERROR(VLOOKUP($A452,'Entry capacity'!$A$12:$I$30,5,FALSE),0))</f>
        <v>1283.7153696163296</v>
      </c>
      <c r="F452" s="52">
        <f t="array" ref="F452">SUMPRODUCT('Distance Matrix_ex'!$B187:$T187,TRANSPOSE('Entry capacity'!F$12:F$30))/(SUM('Entry capacity'!$F$12:$F$30)-IFERROR(VLOOKUP($A452,'Entry capacity'!$A$12:$I$30,6,FALSE),0))</f>
        <v>1293.1996816263602</v>
      </c>
      <c r="G452" s="52">
        <f t="array" ref="G452">SUMPRODUCT('Distance Matrix_ex'!$B187:$T187,TRANSPOSE('Entry capacity'!G$12:G$30))/(SUM('Entry capacity'!$G$12:$G$30)-IFERROR(VLOOKUP($A452,'Entry capacity'!$A$12:$I$30,7,FALSE),0))</f>
        <v>1295.5325867782601</v>
      </c>
      <c r="H452" s="52">
        <f t="array" ref="H452">SUMPRODUCT('Distance Matrix_ex'!$B187:$T187,TRANSPOSE('Entry capacity'!H$12:H$30))/(SUM('Entry capacity'!$H$12:$H$30)-IFERROR(VLOOKUP($A452,'Entry capacity'!$A$12:$I$30,8,FALSE),0))</f>
        <v>1295.8524267696337</v>
      </c>
      <c r="I452" s="57">
        <f t="array" ref="I452">SUMPRODUCT('Distance Matrix_ex'!$B187:$T187,TRANSPOSE('Entry capacity'!I$12:I$30))/(SUM('Entry capacity'!$I$12:$I$30)-IFERROR(VLOOKUP($A452,'Entry capacity'!$A$12:$I$30,9,FALSE),0))</f>
        <v>1296.7244513286164</v>
      </c>
    </row>
    <row r="453" spans="1:9" s="5" customFormat="1" ht="15" customHeight="1" x14ac:dyDescent="0.25">
      <c r="A453" s="46" t="str">
        <f t="shared" si="12"/>
        <v>I024_Porriño</v>
      </c>
      <c r="B453" s="4" t="str">
        <f t="shared" si="12"/>
        <v>Salida Nacional / National exit</v>
      </c>
      <c r="C453" s="52">
        <f t="array" ref="C453">SUMPRODUCT('Distance Matrix_ex'!$B188:$T188,TRANSPOSE('Entry capacity'!C$12:C$30))/(SUM('Entry capacity'!$C$12:$C$30)-IFERROR(VLOOKUP($A453,'Entry capacity'!$A$12:$I$30,3,FALSE),0))</f>
        <v>1286.8279020251377</v>
      </c>
      <c r="D453" s="52">
        <f t="array" ref="D453">SUMPRODUCT('Distance Matrix_ex'!$B188:$T188,TRANSPOSE('Entry capacity'!D$12:D$30))/(SUM('Entry capacity'!$D$12:$D$30)-IFERROR(VLOOKUP($A453,'Entry capacity'!$A$12:$I$30,4,FALSE),0))</f>
        <v>1293.5059990329537</v>
      </c>
      <c r="E453" s="52">
        <f t="array" ref="E453">SUMPRODUCT('Distance Matrix_ex'!$B188:$T188,TRANSPOSE('Entry capacity'!E$12:E$30))/(SUM('Entry capacity'!$E$12:$E$30)-IFERROR(VLOOKUP($A453,'Entry capacity'!$A$12:$I$30,5,FALSE),0))</f>
        <v>1302.3007107528056</v>
      </c>
      <c r="F453" s="52">
        <f t="array" ref="F453">SUMPRODUCT('Distance Matrix_ex'!$B188:$T188,TRANSPOSE('Entry capacity'!F$12:F$30))/(SUM('Entry capacity'!$F$12:$F$30)-IFERROR(VLOOKUP($A453,'Entry capacity'!$A$12:$I$30,6,FALSE),0))</f>
        <v>1311.7845544690188</v>
      </c>
      <c r="G453" s="52">
        <f t="array" ref="G453">SUMPRODUCT('Distance Matrix_ex'!$B188:$T188,TRANSPOSE('Entry capacity'!G$12:G$30))/(SUM('Entry capacity'!$G$12:$G$30)-IFERROR(VLOOKUP($A453,'Entry capacity'!$A$12:$I$30,7,FALSE),0))</f>
        <v>1314.1158089740291</v>
      </c>
      <c r="H453" s="52">
        <f t="array" ref="H453">SUMPRODUCT('Distance Matrix_ex'!$B188:$T188,TRANSPOSE('Entry capacity'!H$12:H$30))/(SUM('Entry capacity'!$H$12:$H$30)-IFERROR(VLOOKUP($A453,'Entry capacity'!$A$12:$I$30,8,FALSE),0))</f>
        <v>1314.4318935049257</v>
      </c>
      <c r="I453" s="57">
        <f t="array" ref="I453">SUMPRODUCT('Distance Matrix_ex'!$B188:$T188,TRANSPOSE('Entry capacity'!I$12:I$30))/(SUM('Entry capacity'!$I$12:$I$30)-IFERROR(VLOOKUP($A453,'Entry capacity'!$A$12:$I$30,9,FALSE),0))</f>
        <v>1315.2959952777298</v>
      </c>
    </row>
    <row r="454" spans="1:9" s="5" customFormat="1" ht="15" customHeight="1" x14ac:dyDescent="0.25">
      <c r="A454" s="46" t="str">
        <f t="shared" ref="A454:B469" si="13">A189</f>
        <v>I025_Tuy</v>
      </c>
      <c r="B454" s="4" t="str">
        <f t="shared" si="13"/>
        <v>Salida Nacional / National exit</v>
      </c>
      <c r="C454" s="52">
        <f t="array" ref="C454">SUMPRODUCT('Distance Matrix_ex'!$B189:$T189,TRANSPOSE('Entry capacity'!C$12:C$30))/(SUM('Entry capacity'!$C$12:$C$30)-IFERROR(VLOOKUP($A454,'Entry capacity'!$A$12:$I$30,3,FALSE),0))</f>
        <v>1297.5237924099461</v>
      </c>
      <c r="D454" s="52">
        <f t="array" ref="D454">SUMPRODUCT('Distance Matrix_ex'!$B189:$T189,TRANSPOSE('Entry capacity'!D$12:D$30))/(SUM('Entry capacity'!$D$12:$D$30)-IFERROR(VLOOKUP($A454,'Entry capacity'!$A$12:$I$30,4,FALSE),0))</f>
        <v>1304.2028710363716</v>
      </c>
      <c r="E454" s="52">
        <f t="array" ref="E454">SUMPRODUCT('Distance Matrix_ex'!$B189:$T189,TRANSPOSE('Entry capacity'!E$12:E$30))/(SUM('Entry capacity'!$E$12:$E$30)-IFERROR(VLOOKUP($A454,'Entry capacity'!$A$12:$I$30,5,FALSE),0))</f>
        <v>1312.9979542724886</v>
      </c>
      <c r="F454" s="52">
        <f t="array" ref="F454">SUMPRODUCT('Distance Matrix_ex'!$B189:$T189,TRANSPOSE('Entry capacity'!F$12:F$30))/(SUM('Entry capacity'!$F$12:$F$30)-IFERROR(VLOOKUP($A454,'Entry capacity'!$A$12:$I$30,6,FALSE),0))</f>
        <v>1322.4815284508454</v>
      </c>
      <c r="G454" s="52">
        <f t="array" ref="G454">SUMPRODUCT('Distance Matrix_ex'!$B189:$T189,TRANSPOSE('Entry capacity'!G$12:G$30))/(SUM('Entry capacity'!$G$12:$G$30)-IFERROR(VLOOKUP($A454,'Entry capacity'!$A$12:$I$30,7,FALSE),0))</f>
        <v>1324.8118328860342</v>
      </c>
      <c r="H454" s="52">
        <f t="array" ref="H454">SUMPRODUCT('Distance Matrix_ex'!$B189:$T189,TRANSPOSE('Entry capacity'!H$12:H$30))/(SUM('Entry capacity'!$H$12:$H$30)-IFERROR(VLOOKUP($A454,'Entry capacity'!$A$12:$I$30,8,FALSE),0))</f>
        <v>1325.1257558706372</v>
      </c>
      <c r="I454" s="57">
        <f t="array" ref="I454">SUMPRODUCT('Distance Matrix_ex'!$B189:$T189,TRANSPOSE('Entry capacity'!I$12:I$30))/(SUM('Entry capacity'!$I$12:$I$30)-IFERROR(VLOOKUP($A454,'Entry capacity'!$A$12:$I$30,9,FALSE),0))</f>
        <v>1325.9852974918417</v>
      </c>
    </row>
    <row r="455" spans="1:9" s="5" customFormat="1" ht="15" customHeight="1" x14ac:dyDescent="0.25">
      <c r="A455" s="46" t="str">
        <f t="shared" si="13"/>
        <v>J01A_Quer</v>
      </c>
      <c r="B455" s="4" t="str">
        <f t="shared" si="13"/>
        <v>Salida Nacional / National exit</v>
      </c>
      <c r="C455" s="52">
        <f t="array" ref="C455">SUMPRODUCT('Distance Matrix_ex'!$B190:$T190,TRANSPOSE('Entry capacity'!C$12:C$30))/(SUM('Entry capacity'!$C$12:$C$30)-IFERROR(VLOOKUP($A455,'Entry capacity'!$A$12:$I$30,3,FALSE),0))</f>
        <v>606.04759672905845</v>
      </c>
      <c r="D455" s="52">
        <f t="array" ref="D455">SUMPRODUCT('Distance Matrix_ex'!$B190:$T190,TRANSPOSE('Entry capacity'!D$12:D$30))/(SUM('Entry capacity'!$D$12:$D$30)-IFERROR(VLOOKUP($A455,'Entry capacity'!$A$12:$I$30,4,FALSE),0))</f>
        <v>609.18394868164648</v>
      </c>
      <c r="E455" s="52">
        <f t="array" ref="E455">SUMPRODUCT('Distance Matrix_ex'!$B190:$T190,TRANSPOSE('Entry capacity'!E$12:E$30))/(SUM('Entry capacity'!$E$12:$E$30)-IFERROR(VLOOKUP($A455,'Entry capacity'!$A$12:$I$30,5,FALSE),0))</f>
        <v>612.2723068652798</v>
      </c>
      <c r="F455" s="52">
        <f t="array" ref="F455">SUMPRODUCT('Distance Matrix_ex'!$B190:$T190,TRANSPOSE('Entry capacity'!F$12:F$30))/(SUM('Entry capacity'!$F$12:$F$30)-IFERROR(VLOOKUP($A455,'Entry capacity'!$A$12:$I$30,6,FALSE),0))</f>
        <v>615.45558149011413</v>
      </c>
      <c r="G455" s="52">
        <f t="array" ref="G455">SUMPRODUCT('Distance Matrix_ex'!$B190:$T190,TRANSPOSE('Entry capacity'!G$12:G$30))/(SUM('Entry capacity'!$G$12:$G$30)-IFERROR(VLOOKUP($A455,'Entry capacity'!$A$12:$I$30,7,FALSE),0))</f>
        <v>615.4558319701988</v>
      </c>
      <c r="H455" s="52">
        <f t="array" ref="H455">SUMPRODUCT('Distance Matrix_ex'!$B190:$T190,TRANSPOSE('Entry capacity'!H$12:H$30))/(SUM('Entry capacity'!$H$12:$H$30)-IFERROR(VLOOKUP($A455,'Entry capacity'!$A$12:$I$30,8,FALSE),0))</f>
        <v>613.88787120318864</v>
      </c>
      <c r="I455" s="57">
        <f t="array" ref="I455">SUMPRODUCT('Distance Matrix_ex'!$B190:$T190,TRANSPOSE('Entry capacity'!I$12:I$30))/(SUM('Entry capacity'!$I$12:$I$30)-IFERROR(VLOOKUP($A455,'Entry capacity'!$A$12:$I$30,9,FALSE),0))</f>
        <v>610.76102295868827</v>
      </c>
    </row>
    <row r="456" spans="1:9" s="5" customFormat="1" ht="15" customHeight="1" x14ac:dyDescent="0.25">
      <c r="A456" s="46" t="str">
        <f t="shared" si="13"/>
        <v>K02_Tarifa Oeste</v>
      </c>
      <c r="B456" s="4" t="str">
        <f t="shared" si="13"/>
        <v>Salida Nacional / National exit</v>
      </c>
      <c r="C456" s="52">
        <f t="array" ref="C456">SUMPRODUCT('Distance Matrix_ex'!$B191:$T191,TRANSPOSE('Entry capacity'!C$12:C$30))/(SUM('Entry capacity'!$C$12:$C$30)-IFERROR(VLOOKUP($A456,'Entry capacity'!$A$12:$I$30,3,FALSE),0))</f>
        <v>887.92999245417855</v>
      </c>
      <c r="D456" s="52">
        <f t="array" ref="D456">SUMPRODUCT('Distance Matrix_ex'!$B191:$T191,TRANSPOSE('Entry capacity'!D$12:D$30))/(SUM('Entry capacity'!$D$12:$D$30)-IFERROR(VLOOKUP($A456,'Entry capacity'!$A$12:$I$30,4,FALSE),0))</f>
        <v>890.02824157346834</v>
      </c>
      <c r="E456" s="52">
        <f t="array" ref="E456">SUMPRODUCT('Distance Matrix_ex'!$B191:$T191,TRANSPOSE('Entry capacity'!E$12:E$30))/(SUM('Entry capacity'!$E$12:$E$30)-IFERROR(VLOOKUP($A456,'Entry capacity'!$A$12:$I$30,5,FALSE),0))</f>
        <v>891.42648029315035</v>
      </c>
      <c r="F456" s="52">
        <f t="array" ref="F456">SUMPRODUCT('Distance Matrix_ex'!$B191:$T191,TRANSPOSE('Entry capacity'!F$12:F$30))/(SUM('Entry capacity'!$F$12:$F$30)-IFERROR(VLOOKUP($A456,'Entry capacity'!$A$12:$I$30,6,FALSE),0))</f>
        <v>891.74085105250242</v>
      </c>
      <c r="G456" s="52">
        <f t="array" ref="G456">SUMPRODUCT('Distance Matrix_ex'!$B191:$T191,TRANSPOSE('Entry capacity'!G$12:G$30))/(SUM('Entry capacity'!$G$12:$G$30)-IFERROR(VLOOKUP($A456,'Entry capacity'!$A$12:$I$30,7,FALSE),0))</f>
        <v>890.4371780016894</v>
      </c>
      <c r="H456" s="52">
        <f t="array" ref="H456">SUMPRODUCT('Distance Matrix_ex'!$B191:$T191,TRANSPOSE('Entry capacity'!H$12:H$30))/(SUM('Entry capacity'!$H$12:$H$30)-IFERROR(VLOOKUP($A456,'Entry capacity'!$A$12:$I$30,8,FALSE),0))</f>
        <v>887.00849388983897</v>
      </c>
      <c r="I456" s="57">
        <f t="array" ref="I456">SUMPRODUCT('Distance Matrix_ex'!$B191:$T191,TRANSPOSE('Entry capacity'!I$12:I$30))/(SUM('Entry capacity'!$I$12:$I$30)-IFERROR(VLOOKUP($A456,'Entry capacity'!$A$12:$I$30,9,FALSE),0))</f>
        <v>879.75436534762139</v>
      </c>
    </row>
    <row r="457" spans="1:9" s="5" customFormat="1" ht="15" customHeight="1" x14ac:dyDescent="0.25">
      <c r="A457" s="46" t="str">
        <f t="shared" si="13"/>
        <v>K05_Benalup</v>
      </c>
      <c r="B457" s="4" t="str">
        <f t="shared" si="13"/>
        <v>Salida Nacional / National exit</v>
      </c>
      <c r="C457" s="52">
        <f t="array" ref="C457">SUMPRODUCT('Distance Matrix_ex'!$B192:$T192,TRANSPOSE('Entry capacity'!C$12:C$30))/(SUM('Entry capacity'!$C$12:$C$30)-IFERROR(VLOOKUP($A457,'Entry capacity'!$A$12:$I$30,3,FALSE),0))</f>
        <v>872.83822356364874</v>
      </c>
      <c r="D457" s="52">
        <f t="array" ref="D457">SUMPRODUCT('Distance Matrix_ex'!$B192:$T192,TRANSPOSE('Entry capacity'!D$12:D$30))/(SUM('Entry capacity'!$D$12:$D$30)-IFERROR(VLOOKUP($A457,'Entry capacity'!$A$12:$I$30,4,FALSE),0))</f>
        <v>874.85740871718326</v>
      </c>
      <c r="E457" s="52">
        <f t="array" ref="E457">SUMPRODUCT('Distance Matrix_ex'!$B192:$T192,TRANSPOSE('Entry capacity'!E$12:E$30))/(SUM('Entry capacity'!$E$12:$E$30)-IFERROR(VLOOKUP($A457,'Entry capacity'!$A$12:$I$30,5,FALSE),0))</f>
        <v>876.22572385048068</v>
      </c>
      <c r="F457" s="52">
        <f t="array" ref="F457">SUMPRODUCT('Distance Matrix_ex'!$B192:$T192,TRANSPOSE('Entry capacity'!F$12:F$30))/(SUM('Entry capacity'!$F$12:$F$30)-IFERROR(VLOOKUP($A457,'Entry capacity'!$A$12:$I$30,6,FALSE),0))</f>
        <v>876.56180439774812</v>
      </c>
      <c r="G457" s="52">
        <f t="array" ref="G457">SUMPRODUCT('Distance Matrix_ex'!$B192:$T192,TRANSPOSE('Entry capacity'!G$12:G$30))/(SUM('Entry capacity'!$G$12:$G$30)-IFERROR(VLOOKUP($A457,'Entry capacity'!$A$12:$I$30,7,FALSE),0))</f>
        <v>875.33465423179257</v>
      </c>
      <c r="H457" s="52">
        <f t="array" ref="H457">SUMPRODUCT('Distance Matrix_ex'!$B192:$T192,TRANSPOSE('Entry capacity'!H$12:H$30))/(SUM('Entry capacity'!$H$12:$H$30)-IFERROR(VLOOKUP($A457,'Entry capacity'!$A$12:$I$30,8,FALSE),0))</f>
        <v>872.08007075378669</v>
      </c>
      <c r="I457" s="57">
        <f t="array" ref="I457">SUMPRODUCT('Distance Matrix_ex'!$B192:$T192,TRANSPOSE('Entry capacity'!I$12:I$30))/(SUM('Entry capacity'!$I$12:$I$30)-IFERROR(VLOOKUP($A457,'Entry capacity'!$A$12:$I$30,9,FALSE),0))</f>
        <v>865.19323727537812</v>
      </c>
    </row>
    <row r="458" spans="1:9" s="5" customFormat="1" ht="15" customHeight="1" x14ac:dyDescent="0.25">
      <c r="A458" s="46" t="str">
        <f t="shared" si="13"/>
        <v>K07_Medina Sidonia</v>
      </c>
      <c r="B458" s="4" t="str">
        <f t="shared" si="13"/>
        <v>Salida Nacional / National exit</v>
      </c>
      <c r="C458" s="52">
        <f t="array" ref="C458">SUMPRODUCT('Distance Matrix_ex'!$B193:$T193,TRANSPOSE('Entry capacity'!C$12:C$30))/(SUM('Entry capacity'!$C$12:$C$30)-IFERROR(VLOOKUP($A458,'Entry capacity'!$A$12:$I$30,3,FALSE),0))</f>
        <v>861.46314223022148</v>
      </c>
      <c r="D458" s="52">
        <f t="array" ref="D458">SUMPRODUCT('Distance Matrix_ex'!$B193:$T193,TRANSPOSE('Entry capacity'!D$12:D$30))/(SUM('Entry capacity'!$D$12:$D$30)-IFERROR(VLOOKUP($A458,'Entry capacity'!$A$12:$I$30,4,FALSE),0))</f>
        <v>863.42273469799898</v>
      </c>
      <c r="E458" s="52">
        <f t="array" ref="E458">SUMPRODUCT('Distance Matrix_ex'!$B193:$T193,TRANSPOSE('Entry capacity'!E$12:E$30))/(SUM('Entry capacity'!$E$12:$E$30)-IFERROR(VLOOKUP($A458,'Entry capacity'!$A$12:$I$30,5,FALSE),0))</f>
        <v>864.7684956011467</v>
      </c>
      <c r="F458" s="52">
        <f t="array" ref="F458">SUMPRODUCT('Distance Matrix_ex'!$B193:$T193,TRANSPOSE('Entry capacity'!F$12:F$30))/(SUM('Entry capacity'!$F$12:$F$30)-IFERROR(VLOOKUP($A458,'Entry capacity'!$A$12:$I$30,6,FALSE),0))</f>
        <v>865.12093941272497</v>
      </c>
      <c r="G458" s="52">
        <f t="array" ref="G458">SUMPRODUCT('Distance Matrix_ex'!$B193:$T193,TRANSPOSE('Entry capacity'!G$12:G$30))/(SUM('Entry capacity'!$G$12:$G$30)-IFERROR(VLOOKUP($A458,'Entry capacity'!$A$12:$I$30,7,FALSE),0))</f>
        <v>863.95146664995809</v>
      </c>
      <c r="H458" s="52">
        <f t="array" ref="H458">SUMPRODUCT('Distance Matrix_ex'!$B193:$T193,TRANSPOSE('Entry capacity'!H$12:H$30))/(SUM('Entry capacity'!$H$12:$H$30)-IFERROR(VLOOKUP($A458,'Entry capacity'!$A$12:$I$30,8,FALSE),0))</f>
        <v>860.82810760856705</v>
      </c>
      <c r="I458" s="57">
        <f t="array" ref="I458">SUMPRODUCT('Distance Matrix_ex'!$B193:$T193,TRANSPOSE('Entry capacity'!I$12:I$30))/(SUM('Entry capacity'!$I$12:$I$30)-IFERROR(VLOOKUP($A458,'Entry capacity'!$A$12:$I$30,9,FALSE),0))</f>
        <v>854.21811452272595</v>
      </c>
    </row>
    <row r="459" spans="1:9" s="5" customFormat="1" ht="15" customHeight="1" x14ac:dyDescent="0.25">
      <c r="A459" s="46" t="str">
        <f t="shared" si="13"/>
        <v>K11.01_Arcos</v>
      </c>
      <c r="B459" s="4" t="str">
        <f t="shared" si="13"/>
        <v>Salida Nacional / National exit</v>
      </c>
      <c r="C459" s="52">
        <f t="array" ref="C459">SUMPRODUCT('Distance Matrix_ex'!$B194:$T194,TRANSPOSE('Entry capacity'!C$12:C$30))/(SUM('Entry capacity'!$C$12:$C$30)-IFERROR(VLOOKUP($A459,'Entry capacity'!$A$12:$I$30,3,FALSE),0))</f>
        <v>838.2629422391243</v>
      </c>
      <c r="D459" s="52">
        <f t="array" ref="D459">SUMPRODUCT('Distance Matrix_ex'!$B194:$T194,TRANSPOSE('Entry capacity'!D$12:D$30))/(SUM('Entry capacity'!$D$12:$D$30)-IFERROR(VLOOKUP($A459,'Entry capacity'!$A$12:$I$30,4,FALSE),0))</f>
        <v>840.10099164386384</v>
      </c>
      <c r="E459" s="52">
        <f t="array" ref="E459">SUMPRODUCT('Distance Matrix_ex'!$B194:$T194,TRANSPOSE('Entry capacity'!E$12:E$30))/(SUM('Entry capacity'!$E$12:$E$30)-IFERROR(VLOOKUP($A459,'Entry capacity'!$A$12:$I$30,5,FALSE),0))</f>
        <v>841.40075176382879</v>
      </c>
      <c r="F459" s="52">
        <f t="array" ref="F459">SUMPRODUCT('Distance Matrix_ex'!$B194:$T194,TRANSPOSE('Entry capacity'!F$12:F$30))/(SUM('Entry capacity'!$F$12:$F$30)-IFERROR(VLOOKUP($A459,'Entry capacity'!$A$12:$I$30,6,FALSE),0))</f>
        <v>841.78656949102003</v>
      </c>
      <c r="G459" s="52">
        <f t="array" ref="G459">SUMPRODUCT('Distance Matrix_ex'!$B194:$T194,TRANSPOSE('Entry capacity'!G$12:G$30))/(SUM('Entry capacity'!$G$12:$G$30)-IFERROR(VLOOKUP($A459,'Entry capacity'!$A$12:$I$30,7,FALSE),0))</f>
        <v>840.73473345099046</v>
      </c>
      <c r="H459" s="52">
        <f t="array" ref="H459">SUMPRODUCT('Distance Matrix_ex'!$B194:$T194,TRANSPOSE('Entry capacity'!H$12:H$30))/(SUM('Entry capacity'!$H$12:$H$30)-IFERROR(VLOOKUP($A459,'Entry capacity'!$A$12:$I$30,8,FALSE),0))</f>
        <v>837.87901497268228</v>
      </c>
      <c r="I459" s="57">
        <f t="array" ref="I459">SUMPRODUCT('Distance Matrix_ex'!$B194:$T194,TRANSPOSE('Entry capacity'!I$12:I$30))/(SUM('Entry capacity'!$I$12:$I$30)-IFERROR(VLOOKUP($A459,'Entry capacity'!$A$12:$I$30,9,FALSE),0))</f>
        <v>831.83365542966283</v>
      </c>
    </row>
    <row r="460" spans="1:9" s="5" customFormat="1" ht="15" customHeight="1" x14ac:dyDescent="0.25">
      <c r="A460" s="46" t="str">
        <f t="shared" si="13"/>
        <v>K19_Moron de la Frontera</v>
      </c>
      <c r="B460" s="4" t="str">
        <f t="shared" si="13"/>
        <v>Salida Nacional / National exit</v>
      </c>
      <c r="C460" s="52">
        <f t="array" ref="C460">SUMPRODUCT('Distance Matrix_ex'!$B195:$T195,TRANSPOSE('Entry capacity'!C$12:C$30))/(SUM('Entry capacity'!$C$12:$C$30)-IFERROR(VLOOKUP($A460,'Entry capacity'!$A$12:$I$30,3,FALSE),0))</f>
        <v>790.85383790949095</v>
      </c>
      <c r="D460" s="52">
        <f t="array" ref="D460">SUMPRODUCT('Distance Matrix_ex'!$B195:$T195,TRANSPOSE('Entry capacity'!D$12:D$30))/(SUM('Entry capacity'!$D$12:$D$30)-IFERROR(VLOOKUP($A460,'Entry capacity'!$A$12:$I$30,4,FALSE),0))</f>
        <v>792.44351670715332</v>
      </c>
      <c r="E460" s="52">
        <f t="array" ref="E460">SUMPRODUCT('Distance Matrix_ex'!$B195:$T195,TRANSPOSE('Entry capacity'!E$12:E$30))/(SUM('Entry capacity'!$E$12:$E$30)-IFERROR(VLOOKUP($A460,'Entry capacity'!$A$12:$I$30,5,FALSE),0))</f>
        <v>793.64927522670132</v>
      </c>
      <c r="F460" s="52">
        <f t="array" ref="F460">SUMPRODUCT('Distance Matrix_ex'!$B195:$T195,TRANSPOSE('Entry capacity'!F$12:F$30))/(SUM('Entry capacity'!$F$12:$F$30)-IFERROR(VLOOKUP($A460,'Entry capacity'!$A$12:$I$30,6,FALSE),0))</f>
        <v>794.10329182492762</v>
      </c>
      <c r="G460" s="52">
        <f t="array" ref="G460">SUMPRODUCT('Distance Matrix_ex'!$B195:$T195,TRANSPOSE('Entry capacity'!G$12:G$30))/(SUM('Entry capacity'!$G$12:$G$30)-IFERROR(VLOOKUP($A460,'Entry capacity'!$A$12:$I$30,7,FALSE),0))</f>
        <v>793.2918438704919</v>
      </c>
      <c r="H460" s="52">
        <f t="array" ref="H460">SUMPRODUCT('Distance Matrix_ex'!$B195:$T195,TRANSPOSE('Entry capacity'!H$12:H$30))/(SUM('Entry capacity'!$H$12:$H$30)-IFERROR(VLOOKUP($A460,'Entry capacity'!$A$12:$I$30,8,FALSE),0))</f>
        <v>790.98304306457032</v>
      </c>
      <c r="I460" s="57">
        <f t="array" ref="I460">SUMPRODUCT('Distance Matrix_ex'!$B195:$T195,TRANSPOSE('Entry capacity'!I$12:I$30))/(SUM('Entry capacity'!$I$12:$I$30)-IFERROR(VLOOKUP($A460,'Entry capacity'!$A$12:$I$30,9,FALSE),0))</f>
        <v>786.09149989166497</v>
      </c>
    </row>
    <row r="461" spans="1:9" s="5" customFormat="1" ht="15" customHeight="1" x14ac:dyDescent="0.25">
      <c r="A461" s="46" t="str">
        <f t="shared" si="13"/>
        <v>K25_Osuna</v>
      </c>
      <c r="B461" s="4" t="str">
        <f t="shared" si="13"/>
        <v>Salida Nacional / National exit</v>
      </c>
      <c r="C461" s="52">
        <f t="array" ref="C461">SUMPRODUCT('Distance Matrix_ex'!$B196:$T196,TRANSPOSE('Entry capacity'!C$12:C$30))/(SUM('Entry capacity'!$C$12:$C$30)-IFERROR(VLOOKUP($A461,'Entry capacity'!$A$12:$I$30,3,FALSE),0))</f>
        <v>757.57047407610924</v>
      </c>
      <c r="D461" s="52">
        <f t="array" ref="D461">SUMPRODUCT('Distance Matrix_ex'!$B196:$T196,TRANSPOSE('Entry capacity'!D$12:D$30))/(SUM('Entry capacity'!$D$12:$D$30)-IFERROR(VLOOKUP($A461,'Entry capacity'!$A$12:$I$30,4,FALSE),0))</f>
        <v>758.9857853256442</v>
      </c>
      <c r="E461" s="52">
        <f t="array" ref="E461">SUMPRODUCT('Distance Matrix_ex'!$B196:$T196,TRANSPOSE('Entry capacity'!E$12:E$30))/(SUM('Entry capacity'!$E$12:$E$30)-IFERROR(VLOOKUP($A461,'Entry capacity'!$A$12:$I$30,5,FALSE),0))</f>
        <v>760.12555041393409</v>
      </c>
      <c r="F461" s="52">
        <f t="array" ref="F461">SUMPRODUCT('Distance Matrix_ex'!$B196:$T196,TRANSPOSE('Entry capacity'!F$12:F$30))/(SUM('Entry capacity'!$F$12:$F$30)-IFERROR(VLOOKUP($A461,'Entry capacity'!$A$12:$I$30,6,FALSE),0))</f>
        <v>760.62744574494332</v>
      </c>
      <c r="G461" s="52">
        <f t="array" ref="G461">SUMPRODUCT('Distance Matrix_ex'!$B196:$T196,TRANSPOSE('Entry capacity'!G$12:G$30))/(SUM('Entry capacity'!$G$12:$G$30)-IFERROR(VLOOKUP($A461,'Entry capacity'!$A$12:$I$30,7,FALSE),0))</f>
        <v>759.98476124274248</v>
      </c>
      <c r="H461" s="52">
        <f t="array" ref="H461">SUMPRODUCT('Distance Matrix_ex'!$B196:$T196,TRANSPOSE('Entry capacity'!H$12:H$30))/(SUM('Entry capacity'!$H$12:$H$30)-IFERROR(VLOOKUP($A461,'Entry capacity'!$A$12:$I$30,8,FALSE),0))</f>
        <v>758.05992170616639</v>
      </c>
      <c r="I461" s="57">
        <f t="array" ref="I461">SUMPRODUCT('Distance Matrix_ex'!$B196:$T196,TRANSPOSE('Entry capacity'!I$12:I$30))/(SUM('Entry capacity'!$I$12:$I$30)-IFERROR(VLOOKUP($A461,'Entry capacity'!$A$12:$I$30,9,FALSE),0))</f>
        <v>753.97841050046304</v>
      </c>
    </row>
    <row r="462" spans="1:9" s="5" customFormat="1" ht="15" customHeight="1" x14ac:dyDescent="0.25">
      <c r="A462" s="46" t="str">
        <f t="shared" si="13"/>
        <v>K29_Santaella_GN</v>
      </c>
      <c r="B462" s="4" t="str">
        <f t="shared" si="13"/>
        <v>Salida Nacional / National exit</v>
      </c>
      <c r="C462" s="52">
        <f t="array" ref="C462">SUMPRODUCT('Distance Matrix_ex'!$B197:$T197,TRANSPOSE('Entry capacity'!C$12:C$30))/(SUM('Entry capacity'!$C$12:$C$30)-IFERROR(VLOOKUP($A462,'Entry capacity'!$A$12:$I$30,3,FALSE),0))</f>
        <v>737.00066465256464</v>
      </c>
      <c r="D462" s="52">
        <f t="array" ref="D462">SUMPRODUCT('Distance Matrix_ex'!$B197:$T197,TRANSPOSE('Entry capacity'!D$12:D$30))/(SUM('Entry capacity'!$D$12:$D$30)-IFERROR(VLOOKUP($A462,'Entry capacity'!$A$12:$I$30,4,FALSE),0))</f>
        <v>738.30821313952003</v>
      </c>
      <c r="E462" s="52">
        <f t="array" ref="E462">SUMPRODUCT('Distance Matrix_ex'!$B197:$T197,TRANSPOSE('Entry capacity'!E$12:E$30))/(SUM('Entry capacity'!$E$12:$E$30)-IFERROR(VLOOKUP($A462,'Entry capacity'!$A$12:$I$30,5,FALSE),0))</f>
        <v>739.40719291803782</v>
      </c>
      <c r="F462" s="52">
        <f t="array" ref="F462">SUMPRODUCT('Distance Matrix_ex'!$B197:$T197,TRANSPOSE('Entry capacity'!F$12:F$30))/(SUM('Entry capacity'!$F$12:$F$30)-IFERROR(VLOOKUP($A462,'Entry capacity'!$A$12:$I$30,6,FALSE),0))</f>
        <v>739.93867829931139</v>
      </c>
      <c r="G462" s="52">
        <f t="array" ref="G462">SUMPRODUCT('Distance Matrix_ex'!$B197:$T197,TRANSPOSE('Entry capacity'!G$12:G$30))/(SUM('Entry capacity'!$G$12:$G$30)-IFERROR(VLOOKUP($A462,'Entry capacity'!$A$12:$I$30,7,FALSE),0))</f>
        <v>739.40029311215312</v>
      </c>
      <c r="H462" s="52">
        <f t="array" ref="H462">SUMPRODUCT('Distance Matrix_ex'!$B197:$T197,TRANSPOSE('Entry capacity'!H$12:H$30))/(SUM('Entry capacity'!$H$12:$H$30)-IFERROR(VLOOKUP($A462,'Entry capacity'!$A$12:$I$30,8,FALSE),0))</f>
        <v>737.71274960659105</v>
      </c>
      <c r="I462" s="57">
        <f t="array" ref="I462">SUMPRODUCT('Distance Matrix_ex'!$B197:$T197,TRANSPOSE('Entry capacity'!I$12:I$30))/(SUM('Entry capacity'!$I$12:$I$30)-IFERROR(VLOOKUP($A462,'Entry capacity'!$A$12:$I$30,9,FALSE),0))</f>
        <v>734.13185496343647</v>
      </c>
    </row>
    <row r="463" spans="1:9" s="5" customFormat="1" ht="15" customHeight="1" x14ac:dyDescent="0.25">
      <c r="A463" s="46" t="str">
        <f t="shared" si="13"/>
        <v>K31_Santaella</v>
      </c>
      <c r="B463" s="4" t="str">
        <f t="shared" si="13"/>
        <v>Salida Nacional / National exit</v>
      </c>
      <c r="C463" s="52">
        <f t="array" ref="C463">SUMPRODUCT('Distance Matrix_ex'!$B198:$T198,TRANSPOSE('Entry capacity'!C$12:C$30))/(SUM('Entry capacity'!$C$12:$C$30)-IFERROR(VLOOKUP($A463,'Entry capacity'!$A$12:$I$30,3,FALSE),0))</f>
        <v>726.34564303792422</v>
      </c>
      <c r="D463" s="52">
        <f t="array" ref="D463">SUMPRODUCT('Distance Matrix_ex'!$B198:$T198,TRANSPOSE('Entry capacity'!D$12:D$30))/(SUM('Entry capacity'!$D$12:$D$30)-IFERROR(VLOOKUP($A463,'Entry capacity'!$A$12:$I$30,4,FALSE),0))</f>
        <v>727.59737114556083</v>
      </c>
      <c r="E463" s="52">
        <f t="array" ref="E463">SUMPRODUCT('Distance Matrix_ex'!$B198:$T198,TRANSPOSE('Entry capacity'!E$12:E$30))/(SUM('Entry capacity'!$E$12:$E$30)-IFERROR(VLOOKUP($A463,'Entry capacity'!$A$12:$I$30,5,FALSE),0))</f>
        <v>728.6752244105445</v>
      </c>
      <c r="F463" s="52">
        <f t="array" ref="F463">SUMPRODUCT('Distance Matrix_ex'!$B198:$T198,TRANSPOSE('Entry capacity'!F$12:F$30))/(SUM('Entry capacity'!$F$12:$F$30)-IFERROR(VLOOKUP($A463,'Entry capacity'!$A$12:$I$30,6,FALSE),0))</f>
        <v>729.2220372369419</v>
      </c>
      <c r="G463" s="52">
        <f t="array" ref="G463">SUMPRODUCT('Distance Matrix_ex'!$B198:$T198,TRANSPOSE('Entry capacity'!G$12:G$30))/(SUM('Entry capacity'!$G$12:$G$30)-IFERROR(VLOOKUP($A463,'Entry capacity'!$A$12:$I$30,7,FALSE),0))</f>
        <v>728.73767838679453</v>
      </c>
      <c r="H463" s="52">
        <f t="array" ref="H463">SUMPRODUCT('Distance Matrix_ex'!$B198:$T198,TRANSPOSE('Entry capacity'!H$12:H$30))/(SUM('Entry capacity'!$H$12:$H$30)-IFERROR(VLOOKUP($A463,'Entry capacity'!$A$12:$I$30,8,FALSE),0))</f>
        <v>727.17305261408387</v>
      </c>
      <c r="I463" s="57">
        <f t="array" ref="I463">SUMPRODUCT('Distance Matrix_ex'!$B198:$T198,TRANSPOSE('Entry capacity'!I$12:I$30))/(SUM('Entry capacity'!$I$12:$I$30)-IFERROR(VLOOKUP($A463,'Entry capacity'!$A$12:$I$30,9,FALSE),0))</f>
        <v>723.85147395119759</v>
      </c>
    </row>
    <row r="464" spans="1:9" s="5" customFormat="1" ht="15" customHeight="1" x14ac:dyDescent="0.25">
      <c r="A464" s="46" t="str">
        <f t="shared" si="13"/>
        <v>K37_Azucarera</v>
      </c>
      <c r="B464" s="4" t="str">
        <f t="shared" si="13"/>
        <v>Salida Nacional / National exit</v>
      </c>
      <c r="C464" s="52">
        <f t="array" ref="C464">SUMPRODUCT('Distance Matrix_ex'!$B199:$T199,TRANSPOSE('Entry capacity'!C$12:C$30))/(SUM('Entry capacity'!$C$12:$C$30)-IFERROR(VLOOKUP($A464,'Entry capacity'!$A$12:$I$30,3,FALSE),0))</f>
        <v>693.5805980538421</v>
      </c>
      <c r="D464" s="52">
        <f t="array" ref="D464">SUMPRODUCT('Distance Matrix_ex'!$B199:$T199,TRANSPOSE('Entry capacity'!D$12:D$30))/(SUM('Entry capacity'!$D$12:$D$30)-IFERROR(VLOOKUP($A464,'Entry capacity'!$A$12:$I$30,4,FALSE),0))</f>
        <v>694.66067402358919</v>
      </c>
      <c r="E464" s="52">
        <f t="array" ref="E464">SUMPRODUCT('Distance Matrix_ex'!$B199:$T199,TRANSPOSE('Entry capacity'!E$12:E$30))/(SUM('Entry capacity'!$E$12:$E$30)-IFERROR(VLOOKUP($A464,'Entry capacity'!$A$12:$I$30,5,FALSE),0))</f>
        <v>695.67356156711912</v>
      </c>
      <c r="F464" s="52">
        <f t="array" ref="F464">SUMPRODUCT('Distance Matrix_ex'!$B199:$T199,TRANSPOSE('Entry capacity'!F$12:F$30))/(SUM('Entry capacity'!$F$12:$F$30)-IFERROR(VLOOKUP($A464,'Entry capacity'!$A$12:$I$30,6,FALSE),0))</f>
        <v>696.2675075150745</v>
      </c>
      <c r="G464" s="52">
        <f t="array" ref="G464">SUMPRODUCT('Distance Matrix_ex'!$B199:$T199,TRANSPOSE('Entry capacity'!G$12:G$30))/(SUM('Entry capacity'!$G$12:$G$30)-IFERROR(VLOOKUP($A464,'Entry capacity'!$A$12:$I$30,7,FALSE),0))</f>
        <v>695.94928397900867</v>
      </c>
      <c r="H464" s="52">
        <f t="array" ref="H464">SUMPRODUCT('Distance Matrix_ex'!$B199:$T199,TRANSPOSE('Entry capacity'!H$12:H$30))/(SUM('Entry capacity'!$H$12:$H$30)-IFERROR(VLOOKUP($A464,'Entry capacity'!$A$12:$I$30,8,FALSE),0))</f>
        <v>694.76264008112366</v>
      </c>
      <c r="I464" s="57">
        <f t="array" ref="I464">SUMPRODUCT('Distance Matrix_ex'!$B199:$T199,TRANSPOSE('Entry capacity'!I$12:I$30))/(SUM('Entry capacity'!$I$12:$I$30)-IFERROR(VLOOKUP($A464,'Entry capacity'!$A$12:$I$30,9,FALSE),0))</f>
        <v>692.23847883003464</v>
      </c>
    </row>
    <row r="465" spans="1:9" s="5" customFormat="1" ht="15" customHeight="1" x14ac:dyDescent="0.25">
      <c r="A465" s="46" t="str">
        <f t="shared" si="13"/>
        <v>K41_La Carolina</v>
      </c>
      <c r="B465" s="4" t="str">
        <f t="shared" si="13"/>
        <v>Salida Nacional / National exit</v>
      </c>
      <c r="C465" s="52">
        <f t="array" ref="C465">SUMPRODUCT('Distance Matrix_ex'!$B200:$T200,TRANSPOSE('Entry capacity'!C$12:C$30))/(SUM('Entry capacity'!$C$12:$C$30)-IFERROR(VLOOKUP($A465,'Entry capacity'!$A$12:$I$30,3,FALSE),0))</f>
        <v>640.34994406030671</v>
      </c>
      <c r="D465" s="52">
        <f t="array" ref="D465">SUMPRODUCT('Distance Matrix_ex'!$B200:$T200,TRANSPOSE('Entry capacity'!D$12:D$30))/(SUM('Entry capacity'!$D$12:$D$30)-IFERROR(VLOOKUP($A465,'Entry capacity'!$A$12:$I$30,4,FALSE),0))</f>
        <v>639.38997319157068</v>
      </c>
      <c r="E465" s="52">
        <f t="array" ref="E465">SUMPRODUCT('Distance Matrix_ex'!$B200:$T200,TRANSPOSE('Entry capacity'!E$12:E$30))/(SUM('Entry capacity'!$E$12:$E$30)-IFERROR(VLOOKUP($A465,'Entry capacity'!$A$12:$I$30,5,FALSE),0))</f>
        <v>637.70697259383576</v>
      </c>
      <c r="F465" s="52">
        <f t="array" ref="F465">SUMPRODUCT('Distance Matrix_ex'!$B200:$T200,TRANSPOSE('Entry capacity'!F$12:F$30))/(SUM('Entry capacity'!$F$12:$F$30)-IFERROR(VLOOKUP($A465,'Entry capacity'!$A$12:$I$30,6,FALSE),0))</f>
        <v>635.70551462618198</v>
      </c>
      <c r="G465" s="52">
        <f t="array" ref="G465">SUMPRODUCT('Distance Matrix_ex'!$B200:$T200,TRANSPOSE('Entry capacity'!G$12:G$30))/(SUM('Entry capacity'!$G$12:$G$30)-IFERROR(VLOOKUP($A465,'Entry capacity'!$A$12:$I$30,7,FALSE),0))</f>
        <v>634.85379479488176</v>
      </c>
      <c r="H465" s="52">
        <f t="array" ref="H465">SUMPRODUCT('Distance Matrix_ex'!$B200:$T200,TRANSPOSE('Entry capacity'!H$12:H$30))/(SUM('Entry capacity'!$H$12:$H$30)-IFERROR(VLOOKUP($A465,'Entry capacity'!$A$12:$I$30,8,FALSE),0))</f>
        <v>633.95559981788415</v>
      </c>
      <c r="I465" s="57">
        <f t="array" ref="I465">SUMPRODUCT('Distance Matrix_ex'!$B200:$T200,TRANSPOSE('Entry capacity'!I$12:I$30))/(SUM('Entry capacity'!$I$12:$I$30)-IFERROR(VLOOKUP($A465,'Entry capacity'!$A$12:$I$30,9,FALSE),0))</f>
        <v>632.04258252037891</v>
      </c>
    </row>
    <row r="466" spans="1:9" s="5" customFormat="1" ht="15" customHeight="1" x14ac:dyDescent="0.25">
      <c r="A466" s="46" t="str">
        <f t="shared" si="13"/>
        <v>K44_Torrenueva</v>
      </c>
      <c r="B466" s="4" t="str">
        <f t="shared" si="13"/>
        <v>Salida Nacional / National exit</v>
      </c>
      <c r="C466" s="52">
        <f t="array" ref="C466">SUMPRODUCT('Distance Matrix_ex'!$B201:$T201,TRANSPOSE('Entry capacity'!C$12:C$30))/(SUM('Entry capacity'!$C$12:$C$30)-IFERROR(VLOOKUP($A466,'Entry capacity'!$A$12:$I$30,3,FALSE),0))</f>
        <v>604.7381446836049</v>
      </c>
      <c r="D466" s="52">
        <f t="array" ref="D466">SUMPRODUCT('Distance Matrix_ex'!$B201:$T201,TRANSPOSE('Entry capacity'!D$12:D$30))/(SUM('Entry capacity'!$D$12:$D$30)-IFERROR(VLOOKUP($A466,'Entry capacity'!$A$12:$I$30,4,FALSE),0))</f>
        <v>603.28100632381756</v>
      </c>
      <c r="E466" s="52">
        <f t="array" ref="E466">SUMPRODUCT('Distance Matrix_ex'!$B201:$T201,TRANSPOSE('Entry capacity'!E$12:E$30))/(SUM('Entry capacity'!$E$12:$E$30)-IFERROR(VLOOKUP($A466,'Entry capacity'!$A$12:$I$30,5,FALSE),0))</f>
        <v>600.91225636599063</v>
      </c>
      <c r="F466" s="52">
        <f t="array" ref="F466">SUMPRODUCT('Distance Matrix_ex'!$B201:$T201,TRANSPOSE('Entry capacity'!F$12:F$30))/(SUM('Entry capacity'!$F$12:$F$30)-IFERROR(VLOOKUP($A466,'Entry capacity'!$A$12:$I$30,6,FALSE),0))</f>
        <v>598.28687741781016</v>
      </c>
      <c r="G466" s="52">
        <f t="array" ref="G466">SUMPRODUCT('Distance Matrix_ex'!$B201:$T201,TRANSPOSE('Entry capacity'!G$12:G$30))/(SUM('Entry capacity'!$G$12:$G$30)-IFERROR(VLOOKUP($A466,'Entry capacity'!$A$12:$I$30,7,FALSE),0))</f>
        <v>597.30121016268413</v>
      </c>
      <c r="H466" s="52">
        <f t="array" ref="H466">SUMPRODUCT('Distance Matrix_ex'!$B201:$T201,TRANSPOSE('Entry capacity'!H$12:H$30))/(SUM('Entry capacity'!$H$12:$H$30)-IFERROR(VLOOKUP($A466,'Entry capacity'!$A$12:$I$30,8,FALSE),0))</f>
        <v>596.48176697544784</v>
      </c>
      <c r="I466" s="57">
        <f t="array" ref="I466">SUMPRODUCT('Distance Matrix_ex'!$B201:$T201,TRANSPOSE('Entry capacity'!I$12:I$30))/(SUM('Entry capacity'!$I$12:$I$30)-IFERROR(VLOOKUP($A466,'Entry capacity'!$A$12:$I$30,9,FALSE),0))</f>
        <v>594.74662310059432</v>
      </c>
    </row>
    <row r="467" spans="1:9" s="5" customFormat="1" ht="15" customHeight="1" x14ac:dyDescent="0.25">
      <c r="A467" s="46" t="str">
        <f t="shared" si="13"/>
        <v>K45_Valdepeñas</v>
      </c>
      <c r="B467" s="4" t="str">
        <f t="shared" si="13"/>
        <v>Salida Nacional / National exit</v>
      </c>
      <c r="C467" s="52">
        <f t="array" ref="C467">SUMPRODUCT('Distance Matrix_ex'!$B202:$T202,TRANSPOSE('Entry capacity'!C$12:C$30))/(SUM('Entry capacity'!$C$12:$C$30)-IFERROR(VLOOKUP($A467,'Entry capacity'!$A$12:$I$30,3,FALSE),0))</f>
        <v>596.40572664762544</v>
      </c>
      <c r="D467" s="52">
        <f t="array" ref="D467">SUMPRODUCT('Distance Matrix_ex'!$B202:$T202,TRANSPOSE('Entry capacity'!D$12:D$30))/(SUM('Entry capacity'!$D$12:$D$30)-IFERROR(VLOOKUP($A467,'Entry capacity'!$A$12:$I$30,4,FALSE),0))</f>
        <v>594.83226146802417</v>
      </c>
      <c r="E467" s="52">
        <f t="array" ref="E467">SUMPRODUCT('Distance Matrix_ex'!$B202:$T202,TRANSPOSE('Entry capacity'!E$12:E$30))/(SUM('Entry capacity'!$E$12:$E$30)-IFERROR(VLOOKUP($A467,'Entry capacity'!$A$12:$I$30,5,FALSE),0))</f>
        <v>592.30306046767203</v>
      </c>
      <c r="F467" s="52">
        <f t="array" ref="F467">SUMPRODUCT('Distance Matrix_ex'!$B202:$T202,TRANSPOSE('Entry capacity'!F$12:F$30))/(SUM('Entry capacity'!$F$12:$F$30)-IFERROR(VLOOKUP($A467,'Entry capacity'!$A$12:$I$30,6,FALSE),0))</f>
        <v>589.53169702777382</v>
      </c>
      <c r="G467" s="52">
        <f t="array" ref="G467">SUMPRODUCT('Distance Matrix_ex'!$B202:$T202,TRANSPOSE('Entry capacity'!G$12:G$30))/(SUM('Entry capacity'!$G$12:$G$30)-IFERROR(VLOOKUP($A467,'Entry capacity'!$A$12:$I$30,7,FALSE),0))</f>
        <v>588.51468887020246</v>
      </c>
      <c r="H467" s="52">
        <f t="array" ref="H467">SUMPRODUCT('Distance Matrix_ex'!$B202:$T202,TRANSPOSE('Entry capacity'!H$12:H$30))/(SUM('Entry capacity'!$H$12:$H$30)-IFERROR(VLOOKUP($A467,'Entry capacity'!$A$12:$I$30,8,FALSE),0))</f>
        <v>587.71367195866287</v>
      </c>
      <c r="I467" s="57">
        <f t="array" ref="I467">SUMPRODUCT('Distance Matrix_ex'!$B202:$T202,TRANSPOSE('Entry capacity'!I$12:I$30))/(SUM('Entry capacity'!$I$12:$I$30)-IFERROR(VLOOKUP($A467,'Entry capacity'!$A$12:$I$30,9,FALSE),0))</f>
        <v>586.02014675349085</v>
      </c>
    </row>
    <row r="468" spans="1:9" s="5" customFormat="1" ht="15" customHeight="1" x14ac:dyDescent="0.25">
      <c r="A468" s="46" t="str">
        <f t="shared" si="13"/>
        <v>K46_Manzanares</v>
      </c>
      <c r="B468" s="4" t="str">
        <f t="shared" si="13"/>
        <v>Salida Nacional / National exit</v>
      </c>
      <c r="C468" s="52">
        <f t="array" ref="C468">SUMPRODUCT('Distance Matrix_ex'!$B203:$T203,TRANSPOSE('Entry capacity'!C$12:C$30))/(SUM('Entry capacity'!$C$12:$C$30)-IFERROR(VLOOKUP($A468,'Entry capacity'!$A$12:$I$30,3,FALSE),0))</f>
        <v>580.536981470824</v>
      </c>
      <c r="D468" s="52">
        <f t="array" ref="D468">SUMPRODUCT('Distance Matrix_ex'!$B203:$T203,TRANSPOSE('Entry capacity'!D$12:D$30))/(SUM('Entry capacity'!$D$12:$D$30)-IFERROR(VLOOKUP($A468,'Entry capacity'!$A$12:$I$30,4,FALSE),0))</f>
        <v>578.74197667896578</v>
      </c>
      <c r="E468" s="52">
        <f t="array" ref="E468">SUMPRODUCT('Distance Matrix_ex'!$B203:$T203,TRANSPOSE('Entry capacity'!E$12:E$30))/(SUM('Entry capacity'!$E$12:$E$30)-IFERROR(VLOOKUP($A468,'Entry capacity'!$A$12:$I$30,5,FALSE),0))</f>
        <v>575.90720331100204</v>
      </c>
      <c r="F468" s="52">
        <f t="array" ref="F468">SUMPRODUCT('Distance Matrix_ex'!$B203:$T203,TRANSPOSE('Entry capacity'!F$12:F$30))/(SUM('Entry capacity'!$F$12:$F$30)-IFERROR(VLOOKUP($A468,'Entry capacity'!$A$12:$I$30,6,FALSE),0))</f>
        <v>572.85781845057079</v>
      </c>
      <c r="G468" s="52">
        <f t="array" ref="G468">SUMPRODUCT('Distance Matrix_ex'!$B203:$T203,TRANSPOSE('Entry capacity'!G$12:G$30))/(SUM('Entry capacity'!$G$12:$G$30)-IFERROR(VLOOKUP($A468,'Entry capacity'!$A$12:$I$30,7,FALSE),0))</f>
        <v>571.78112284184624</v>
      </c>
      <c r="H468" s="52">
        <f t="array" ref="H468">SUMPRODUCT('Distance Matrix_ex'!$B203:$T203,TRANSPOSE('Entry capacity'!H$12:H$30))/(SUM('Entry capacity'!$H$12:$H$30)-IFERROR(VLOOKUP($A468,'Entry capacity'!$A$12:$I$30,8,FALSE),0))</f>
        <v>571.01519800950007</v>
      </c>
      <c r="I468" s="57">
        <f t="array" ref="I468">SUMPRODUCT('Distance Matrix_ex'!$B203:$T203,TRANSPOSE('Entry capacity'!I$12:I$30))/(SUM('Entry capacity'!$I$12:$I$30)-IFERROR(VLOOKUP($A468,'Entry capacity'!$A$12:$I$30,9,FALSE),0))</f>
        <v>569.40093383767066</v>
      </c>
    </row>
    <row r="469" spans="1:9" s="5" customFormat="1" ht="15" customHeight="1" x14ac:dyDescent="0.25">
      <c r="A469" s="46" t="str">
        <f t="shared" si="13"/>
        <v>K47_Tomelloso</v>
      </c>
      <c r="B469" s="4" t="str">
        <f t="shared" si="13"/>
        <v>Salida Nacional / National exit</v>
      </c>
      <c r="C469" s="52">
        <f t="array" ref="C469">SUMPRODUCT('Distance Matrix_ex'!$B204:$T204,TRANSPOSE('Entry capacity'!C$12:C$30))/(SUM('Entry capacity'!$C$12:$C$30)-IFERROR(VLOOKUP($A469,'Entry capacity'!$A$12:$I$30,3,FALSE),0))</f>
        <v>571.30232708699953</v>
      </c>
      <c r="D469" s="52">
        <f t="array" ref="D469">SUMPRODUCT('Distance Matrix_ex'!$B204:$T204,TRANSPOSE('Entry capacity'!D$12:D$30))/(SUM('Entry capacity'!$D$12:$D$30)-IFERROR(VLOOKUP($A469,'Entry capacity'!$A$12:$I$30,4,FALSE),0))</f>
        <v>569.37839957764061</v>
      </c>
      <c r="E469" s="52">
        <f t="array" ref="E469">SUMPRODUCT('Distance Matrix_ex'!$B204:$T204,TRANSPOSE('Entry capacity'!E$12:E$30))/(SUM('Entry capacity'!$E$12:$E$30)-IFERROR(VLOOKUP($A469,'Entry capacity'!$A$12:$I$30,5,FALSE),0))</f>
        <v>566.36580148738778</v>
      </c>
      <c r="F469" s="52">
        <f t="array" ref="F469">SUMPRODUCT('Distance Matrix_ex'!$B204:$T204,TRANSPOSE('Entry capacity'!F$12:F$30))/(SUM('Entry capacity'!$F$12:$F$30)-IFERROR(VLOOKUP($A469,'Entry capacity'!$A$12:$I$30,6,FALSE),0))</f>
        <v>563.15462489728213</v>
      </c>
      <c r="G469" s="52">
        <f t="array" ref="G469">SUMPRODUCT('Distance Matrix_ex'!$B204:$T204,TRANSPOSE('Entry capacity'!G$12:G$30))/(SUM('Entry capacity'!$G$12:$G$30)-IFERROR(VLOOKUP($A469,'Entry capacity'!$A$12:$I$30,7,FALSE),0))</f>
        <v>562.04319478521052</v>
      </c>
      <c r="H469" s="52">
        <f t="array" ref="H469">SUMPRODUCT('Distance Matrix_ex'!$B204:$T204,TRANSPOSE('Entry capacity'!H$12:H$30))/(SUM('Entry capacity'!$H$12:$H$30)-IFERROR(VLOOKUP($A469,'Entry capacity'!$A$12:$I$30,8,FALSE),0))</f>
        <v>561.29769143038823</v>
      </c>
      <c r="I469" s="57">
        <f t="array" ref="I469">SUMPRODUCT('Distance Matrix_ex'!$B204:$T204,TRANSPOSE('Entry capacity'!I$12:I$30))/(SUM('Entry capacity'!$I$12:$I$30)-IFERROR(VLOOKUP($A469,'Entry capacity'!$A$12:$I$30,9,FALSE),0))</f>
        <v>559.72955240839678</v>
      </c>
    </row>
    <row r="470" spans="1:9" s="5" customFormat="1" ht="15" customHeight="1" x14ac:dyDescent="0.25">
      <c r="A470" s="46" t="str">
        <f t="shared" ref="A470:B485" si="14">A205</f>
        <v>K48.02_Socuellamos</v>
      </c>
      <c r="B470" s="4" t="str">
        <f t="shared" si="14"/>
        <v>Salida Nacional / National exit</v>
      </c>
      <c r="C470" s="52">
        <f t="array" ref="C470">SUMPRODUCT('Distance Matrix_ex'!$B205:$T205,TRANSPOSE('Entry capacity'!C$12:C$30))/(SUM('Entry capacity'!$C$12:$C$30)-IFERROR(VLOOKUP($A470,'Entry capacity'!$A$12:$I$30,3,FALSE),0))</f>
        <v>567.16566061541187</v>
      </c>
      <c r="D470" s="52">
        <f t="array" ref="D470">SUMPRODUCT('Distance Matrix_ex'!$B205:$T205,TRANSPOSE('Entry capacity'!D$12:D$30))/(SUM('Entry capacity'!$D$12:$D$30)-IFERROR(VLOOKUP($A470,'Entry capacity'!$A$12:$I$30,4,FALSE),0))</f>
        <v>563.32745443902979</v>
      </c>
      <c r="E470" s="52">
        <f t="array" ref="E470">SUMPRODUCT('Distance Matrix_ex'!$B205:$T205,TRANSPOSE('Entry capacity'!E$12:E$30))/(SUM('Entry capacity'!$E$12:$E$30)-IFERROR(VLOOKUP($A470,'Entry capacity'!$A$12:$I$30,5,FALSE),0))</f>
        <v>558.07013107547823</v>
      </c>
      <c r="F470" s="52">
        <f t="array" ref="F470">SUMPRODUCT('Distance Matrix_ex'!$B205:$T205,TRANSPOSE('Entry capacity'!F$12:F$30))/(SUM('Entry capacity'!$F$12:$F$30)-IFERROR(VLOOKUP($A470,'Entry capacity'!$A$12:$I$30,6,FALSE),0))</f>
        <v>552.63358800936112</v>
      </c>
      <c r="G470" s="52">
        <f t="array" ref="G470">SUMPRODUCT('Distance Matrix_ex'!$B205:$T205,TRANSPOSE('Entry capacity'!G$12:G$30))/(SUM('Entry capacity'!$G$12:$G$30)-IFERROR(VLOOKUP($A470,'Entry capacity'!$A$12:$I$30,7,FALSE),0))</f>
        <v>551.23815279580549</v>
      </c>
      <c r="H470" s="52">
        <f t="array" ref="H470">SUMPRODUCT('Distance Matrix_ex'!$B205:$T205,TRANSPOSE('Entry capacity'!H$12:H$30))/(SUM('Entry capacity'!$H$12:$H$30)-IFERROR(VLOOKUP($A470,'Entry capacity'!$A$12:$I$30,8,FALSE),0))</f>
        <v>551.05690471079492</v>
      </c>
      <c r="I470" s="57">
        <f t="array" ref="I470">SUMPRODUCT('Distance Matrix_ex'!$B205:$T205,TRANSPOSE('Entry capacity'!I$12:I$30))/(SUM('Entry capacity'!$I$12:$I$30)-IFERROR(VLOOKUP($A470,'Entry capacity'!$A$12:$I$30,9,FALSE),0))</f>
        <v>550.63017022631004</v>
      </c>
    </row>
    <row r="471" spans="1:9" s="5" customFormat="1" ht="15" customHeight="1" x14ac:dyDescent="0.25">
      <c r="A471" s="46" t="str">
        <f t="shared" si="14"/>
        <v>K48.03_Villarrobledo</v>
      </c>
      <c r="B471" s="4" t="str">
        <f t="shared" si="14"/>
        <v>Salida Nacional / National exit</v>
      </c>
      <c r="C471" s="52">
        <f t="array" ref="C471">SUMPRODUCT('Distance Matrix_ex'!$B206:$T206,TRANSPOSE('Entry capacity'!C$12:C$30))/(SUM('Entry capacity'!$C$12:$C$30)-IFERROR(VLOOKUP($A471,'Entry capacity'!$A$12:$I$30,3,FALSE),0))</f>
        <v>569.64090747197008</v>
      </c>
      <c r="D471" s="52">
        <f t="array" ref="D471">SUMPRODUCT('Distance Matrix_ex'!$B206:$T206,TRANSPOSE('Entry capacity'!D$12:D$30))/(SUM('Entry capacity'!$D$12:$D$30)-IFERROR(VLOOKUP($A471,'Entry capacity'!$A$12:$I$30,4,FALSE),0))</f>
        <v>565.15578064460374</v>
      </c>
      <c r="E471" s="52">
        <f t="array" ref="E471">SUMPRODUCT('Distance Matrix_ex'!$B206:$T206,TRANSPOSE('Entry capacity'!E$12:E$30))/(SUM('Entry capacity'!$E$12:$E$30)-IFERROR(VLOOKUP($A471,'Entry capacity'!$A$12:$I$30,5,FALSE),0))</f>
        <v>559.15138792690084</v>
      </c>
      <c r="F471" s="52">
        <f t="array" ref="F471">SUMPRODUCT('Distance Matrix_ex'!$B206:$T206,TRANSPOSE('Entry capacity'!F$12:F$30))/(SUM('Entry capacity'!$F$12:$F$30)-IFERROR(VLOOKUP($A471,'Entry capacity'!$A$12:$I$30,6,FALSE),0))</f>
        <v>552.96794779199638</v>
      </c>
      <c r="G471" s="52">
        <f t="array" ref="G471">SUMPRODUCT('Distance Matrix_ex'!$B206:$T206,TRANSPOSE('Entry capacity'!G$12:G$30))/(SUM('Entry capacity'!$G$12:$G$30)-IFERROR(VLOOKUP($A471,'Entry capacity'!$A$12:$I$30,7,FALSE),0))</f>
        <v>551.483284195534</v>
      </c>
      <c r="H471" s="52">
        <f t="array" ref="H471">SUMPRODUCT('Distance Matrix_ex'!$B206:$T206,TRANSPOSE('Entry capacity'!H$12:H$30))/(SUM('Entry capacity'!$H$12:$H$30)-IFERROR(VLOOKUP($A471,'Entry capacity'!$A$12:$I$30,8,FALSE),0))</f>
        <v>551.5003260556806</v>
      </c>
      <c r="I471" s="57">
        <f t="array" ref="I471">SUMPRODUCT('Distance Matrix_ex'!$B206:$T206,TRANSPOSE('Entry capacity'!I$12:I$30))/(SUM('Entry capacity'!$I$12:$I$30)-IFERROR(VLOOKUP($A471,'Entry capacity'!$A$12:$I$30,9,FALSE),0))</f>
        <v>551.47262008839084</v>
      </c>
    </row>
    <row r="472" spans="1:9" s="5" customFormat="1" ht="15" customHeight="1" x14ac:dyDescent="0.25">
      <c r="A472" s="46" t="str">
        <f t="shared" si="14"/>
        <v>K48.05_La Roda</v>
      </c>
      <c r="B472" s="4" t="str">
        <f t="shared" si="14"/>
        <v>Salida Nacional / National exit</v>
      </c>
      <c r="C472" s="52">
        <f t="array" ref="C472">SUMPRODUCT('Distance Matrix_ex'!$B207:$T207,TRANSPOSE('Entry capacity'!C$12:C$30))/(SUM('Entry capacity'!$C$12:$C$30)-IFERROR(VLOOKUP($A472,'Entry capacity'!$A$12:$I$30,3,FALSE),0))</f>
        <v>575.59468625709542</v>
      </c>
      <c r="D472" s="52">
        <f t="array" ref="D472">SUMPRODUCT('Distance Matrix_ex'!$B207:$T207,TRANSPOSE('Entry capacity'!D$12:D$30))/(SUM('Entry capacity'!$D$12:$D$30)-IFERROR(VLOOKUP($A472,'Entry capacity'!$A$12:$I$30,4,FALSE),0))</f>
        <v>569.40373047307389</v>
      </c>
      <c r="E472" s="52">
        <f t="array" ref="E472">SUMPRODUCT('Distance Matrix_ex'!$B207:$T207,TRANSPOSE('Entry capacity'!E$12:E$30))/(SUM('Entry capacity'!$E$12:$E$30)-IFERROR(VLOOKUP($A472,'Entry capacity'!$A$12:$I$30,5,FALSE),0))</f>
        <v>561.36411038293261</v>
      </c>
      <c r="F472" s="52">
        <f t="array" ref="F472">SUMPRODUCT('Distance Matrix_ex'!$B207:$T207,TRANSPOSE('Entry capacity'!F$12:F$30))/(SUM('Entry capacity'!$F$12:$F$30)-IFERROR(VLOOKUP($A472,'Entry capacity'!$A$12:$I$30,6,FALSE),0))</f>
        <v>553.18613804144115</v>
      </c>
      <c r="G472" s="52">
        <f t="array" ref="G472">SUMPRODUCT('Distance Matrix_ex'!$B207:$T207,TRANSPOSE('Entry capacity'!G$12:G$30))/(SUM('Entry capacity'!$G$12:$G$30)-IFERROR(VLOOKUP($A472,'Entry capacity'!$A$12:$I$30,7,FALSE),0))</f>
        <v>551.43042162327663</v>
      </c>
      <c r="H472" s="52">
        <f t="array" ref="H472">SUMPRODUCT('Distance Matrix_ex'!$B207:$T207,TRANSPOSE('Entry capacity'!H$12:H$30))/(SUM('Entry capacity'!$H$12:$H$30)-IFERROR(VLOOKUP($A472,'Entry capacity'!$A$12:$I$30,8,FALSE),0))</f>
        <v>551.93251414097051</v>
      </c>
      <c r="I472" s="57">
        <f t="array" ref="I472">SUMPRODUCT('Distance Matrix_ex'!$B207:$T207,TRANSPOSE('Entry capacity'!I$12:I$30))/(SUM('Entry capacity'!$I$12:$I$30)-IFERROR(VLOOKUP($A472,'Entry capacity'!$A$12:$I$30,9,FALSE),0))</f>
        <v>552.89358571372691</v>
      </c>
    </row>
    <row r="473" spans="1:9" s="5" customFormat="1" ht="15" customHeight="1" x14ac:dyDescent="0.25">
      <c r="A473" s="46" t="str">
        <f t="shared" si="14"/>
        <v>K48.07_Albacete</v>
      </c>
      <c r="B473" s="4" t="str">
        <f t="shared" si="14"/>
        <v>Salida Nacional / National exit</v>
      </c>
      <c r="C473" s="52">
        <f t="array" ref="C473">SUMPRODUCT('Distance Matrix_ex'!$B208:$T208,TRANSPOSE('Entry capacity'!C$12:C$30))/(SUM('Entry capacity'!$C$12:$C$30)-IFERROR(VLOOKUP($A473,'Entry capacity'!$A$12:$I$30,3,FALSE),0))</f>
        <v>579.18355478293518</v>
      </c>
      <c r="D473" s="52">
        <f t="array" ref="D473">SUMPRODUCT('Distance Matrix_ex'!$B208:$T208,TRANSPOSE('Entry capacity'!D$12:D$30))/(SUM('Entry capacity'!$D$12:$D$30)-IFERROR(VLOOKUP($A473,'Entry capacity'!$A$12:$I$30,4,FALSE),0))</f>
        <v>571.84746460906649</v>
      </c>
      <c r="E473" s="52">
        <f t="array" ref="E473">SUMPRODUCT('Distance Matrix_ex'!$B208:$T208,TRANSPOSE('Entry capacity'!E$12:E$30))/(SUM('Entry capacity'!$E$12:$E$30)-IFERROR(VLOOKUP($A473,'Entry capacity'!$A$12:$I$30,5,FALSE),0))</f>
        <v>562.39508233557558</v>
      </c>
      <c r="F473" s="52">
        <f t="array" ref="F473">SUMPRODUCT('Distance Matrix_ex'!$B208:$T208,TRANSPOSE('Entry capacity'!F$12:F$30))/(SUM('Entry capacity'!$F$12:$F$30)-IFERROR(VLOOKUP($A473,'Entry capacity'!$A$12:$I$30,6,FALSE),0))</f>
        <v>552.86031285984302</v>
      </c>
      <c r="G473" s="52">
        <f t="array" ref="G473">SUMPRODUCT('Distance Matrix_ex'!$B208:$T208,TRANSPOSE('Entry capacity'!G$12:G$30))/(SUM('Entry capacity'!$G$12:$G$30)-IFERROR(VLOOKUP($A473,'Entry capacity'!$A$12:$I$30,7,FALSE),0))</f>
        <v>550.89717236908348</v>
      </c>
      <c r="H473" s="52">
        <f t="array" ref="H473">SUMPRODUCT('Distance Matrix_ex'!$B208:$T208,TRANSPOSE('Entry capacity'!H$12:H$30))/(SUM('Entry capacity'!$H$12:$H$30)-IFERROR(VLOOKUP($A473,'Entry capacity'!$A$12:$I$30,8,FALSE),0))</f>
        <v>551.69796767367041</v>
      </c>
      <c r="I473" s="57">
        <f t="array" ref="I473">SUMPRODUCT('Distance Matrix_ex'!$B208:$T208,TRANSPOSE('Entry capacity'!I$12:I$30))/(SUM('Entry capacity'!$I$12:$I$30)-IFERROR(VLOOKUP($A473,'Entry capacity'!$A$12:$I$30,9,FALSE),0))</f>
        <v>553.27768099678372</v>
      </c>
    </row>
    <row r="474" spans="1:9" s="5" customFormat="1" ht="15" customHeight="1" x14ac:dyDescent="0.25">
      <c r="A474" s="46" t="str">
        <f t="shared" si="14"/>
        <v>K48.08_Chinchilla</v>
      </c>
      <c r="B474" s="4" t="str">
        <f t="shared" si="14"/>
        <v>Salida Nacional / National exit</v>
      </c>
      <c r="C474" s="52">
        <f t="array" ref="C474">SUMPRODUCT('Distance Matrix_ex'!$B209:$T209,TRANSPOSE('Entry capacity'!C$12:C$30))/(SUM('Entry capacity'!$C$12:$C$30)-IFERROR(VLOOKUP($A474,'Entry capacity'!$A$12:$I$30,3,FALSE),0))</f>
        <v>581.74239776576565</v>
      </c>
      <c r="D474" s="52">
        <f t="array" ref="D474">SUMPRODUCT('Distance Matrix_ex'!$B209:$T209,TRANSPOSE('Entry capacity'!D$12:D$30))/(SUM('Entry capacity'!$D$12:$D$30)-IFERROR(VLOOKUP($A474,'Entry capacity'!$A$12:$I$30,4,FALSE),0))</f>
        <v>573.58983324162205</v>
      </c>
      <c r="E474" s="52">
        <f t="array" ref="E474">SUMPRODUCT('Distance Matrix_ex'!$B209:$T209,TRANSPOSE('Entry capacity'!E$12:E$30))/(SUM('Entry capacity'!$E$12:$E$30)-IFERROR(VLOOKUP($A474,'Entry capacity'!$A$12:$I$30,5,FALSE),0))</f>
        <v>563.13015951310956</v>
      </c>
      <c r="F474" s="52">
        <f t="array" ref="F474">SUMPRODUCT('Distance Matrix_ex'!$B209:$T209,TRANSPOSE('Entry capacity'!F$12:F$30))/(SUM('Entry capacity'!$F$12:$F$30)-IFERROR(VLOOKUP($A474,'Entry capacity'!$A$12:$I$30,6,FALSE),0))</f>
        <v>552.62800134618362</v>
      </c>
      <c r="G474" s="52">
        <f t="array" ref="G474">SUMPRODUCT('Distance Matrix_ex'!$B209:$T209,TRANSPOSE('Entry capacity'!G$12:G$30))/(SUM('Entry capacity'!$G$12:$G$30)-IFERROR(VLOOKUP($A474,'Entry capacity'!$A$12:$I$30,7,FALSE),0))</f>
        <v>550.51696866355167</v>
      </c>
      <c r="H474" s="52">
        <f t="array" ref="H474">SUMPRODUCT('Distance Matrix_ex'!$B209:$T209,TRANSPOSE('Entry capacity'!H$12:H$30))/(SUM('Entry capacity'!$H$12:$H$30)-IFERROR(VLOOKUP($A474,'Entry capacity'!$A$12:$I$30,8,FALSE),0))</f>
        <v>551.53073736760666</v>
      </c>
      <c r="I474" s="57">
        <f t="array" ref="I474">SUMPRODUCT('Distance Matrix_ex'!$B209:$T209,TRANSPOSE('Entry capacity'!I$12:I$30))/(SUM('Entry capacity'!$I$12:$I$30)-IFERROR(VLOOKUP($A474,'Entry capacity'!$A$12:$I$30,9,FALSE),0))</f>
        <v>553.55153876357326</v>
      </c>
    </row>
    <row r="475" spans="1:9" s="5" customFormat="1" ht="15" customHeight="1" x14ac:dyDescent="0.25">
      <c r="A475" s="46" t="str">
        <f t="shared" si="14"/>
        <v>K48.10_Almansa</v>
      </c>
      <c r="B475" s="4" t="str">
        <f t="shared" si="14"/>
        <v>Salida Nacional / National exit</v>
      </c>
      <c r="C475" s="52">
        <f t="array" ref="C475">SUMPRODUCT('Distance Matrix_ex'!$B210:$T210,TRANSPOSE('Entry capacity'!C$12:C$30))/(SUM('Entry capacity'!$C$12:$C$30)-IFERROR(VLOOKUP($A475,'Entry capacity'!$A$12:$I$30,3,FALSE),0))</f>
        <v>608.19448595814049</v>
      </c>
      <c r="D475" s="52">
        <f t="array" ref="D475">SUMPRODUCT('Distance Matrix_ex'!$B210:$T210,TRANSPOSE('Entry capacity'!D$12:D$30))/(SUM('Entry capacity'!$D$12:$D$30)-IFERROR(VLOOKUP($A475,'Entry capacity'!$A$12:$I$30,4,FALSE),0))</f>
        <v>598.33011893436412</v>
      </c>
      <c r="E475" s="52">
        <f t="array" ref="E475">SUMPRODUCT('Distance Matrix_ex'!$B210:$T210,TRANSPOSE('Entry capacity'!E$12:E$30))/(SUM('Entry capacity'!$E$12:$E$30)-IFERROR(VLOOKUP($A475,'Entry capacity'!$A$12:$I$30,5,FALSE),0))</f>
        <v>585.9915410275164</v>
      </c>
      <c r="F475" s="52">
        <f t="array" ref="F475">SUMPRODUCT('Distance Matrix_ex'!$B210:$T210,TRANSPOSE('Entry capacity'!F$12:F$30))/(SUM('Entry capacity'!$F$12:$F$30)-IFERROR(VLOOKUP($A475,'Entry capacity'!$A$12:$I$30,6,FALSE),0))</f>
        <v>573.87456585670679</v>
      </c>
      <c r="G475" s="52">
        <f t="array" ref="G475">SUMPRODUCT('Distance Matrix_ex'!$B210:$T210,TRANSPOSE('Entry capacity'!G$12:G$30))/(SUM('Entry capacity'!$G$12:$G$30)-IFERROR(VLOOKUP($A475,'Entry capacity'!$A$12:$I$30,7,FALSE),0))</f>
        <v>571.77598450654716</v>
      </c>
      <c r="H475" s="52">
        <f t="array" ref="H475">SUMPRODUCT('Distance Matrix_ex'!$B210:$T210,TRANSPOSE('Entry capacity'!H$12:H$30))/(SUM('Entry capacity'!$H$12:$H$30)-IFERROR(VLOOKUP($A475,'Entry capacity'!$A$12:$I$30,8,FALSE),0))</f>
        <v>573.78530154291298</v>
      </c>
      <c r="I475" s="57">
        <f t="array" ref="I475">SUMPRODUCT('Distance Matrix_ex'!$B210:$T210,TRANSPOSE('Entry capacity'!I$12:I$30))/(SUM('Entry capacity'!$I$12:$I$30)-IFERROR(VLOOKUP($A475,'Entry capacity'!$A$12:$I$30,9,FALSE),0))</f>
        <v>577.89504240955728</v>
      </c>
    </row>
    <row r="476" spans="1:9" s="5" customFormat="1" ht="15" customHeight="1" x14ac:dyDescent="0.25">
      <c r="A476" s="46" t="str">
        <f t="shared" si="14"/>
        <v>K48_Alcazar de San Juan</v>
      </c>
      <c r="B476" s="4" t="str">
        <f t="shared" si="14"/>
        <v>Salida Nacional / National exit</v>
      </c>
      <c r="C476" s="52">
        <f t="array" ref="C476">SUMPRODUCT('Distance Matrix_ex'!$B211:$T211,TRANSPOSE('Entry capacity'!C$12:C$30))/(SUM('Entry capacity'!$C$12:$C$30)-IFERROR(VLOOKUP($A476,'Entry capacity'!$A$12:$I$30,3,FALSE),0))</f>
        <v>560.42241818651712</v>
      </c>
      <c r="D476" s="52">
        <f t="array" ref="D476">SUMPRODUCT('Distance Matrix_ex'!$B211:$T211,TRANSPOSE('Entry capacity'!D$12:D$30))/(SUM('Entry capacity'!$D$12:$D$30)-IFERROR(VLOOKUP($A476,'Entry capacity'!$A$12:$I$30,4,FALSE),0))</f>
        <v>558.34659896975779</v>
      </c>
      <c r="E476" s="52">
        <f t="array" ref="E476">SUMPRODUCT('Distance Matrix_ex'!$B211:$T211,TRANSPOSE('Entry capacity'!E$12:E$30))/(SUM('Entry capacity'!$E$12:$E$30)-IFERROR(VLOOKUP($A476,'Entry capacity'!$A$12:$I$30,5,FALSE),0))</f>
        <v>555.12449474117579</v>
      </c>
      <c r="F476" s="52">
        <f t="array" ref="F476">SUMPRODUCT('Distance Matrix_ex'!$B211:$T211,TRANSPOSE('Entry capacity'!F$12:F$30))/(SUM('Entry capacity'!$F$12:$F$30)-IFERROR(VLOOKUP($A476,'Entry capacity'!$A$12:$I$30,6,FALSE),0))</f>
        <v>551.72270145806272</v>
      </c>
      <c r="G476" s="52">
        <f t="array" ref="G476">SUMPRODUCT('Distance Matrix_ex'!$B211:$T211,TRANSPOSE('Entry capacity'!G$12:G$30))/(SUM('Entry capacity'!$G$12:$G$30)-IFERROR(VLOOKUP($A476,'Entry capacity'!$A$12:$I$30,7,FALSE),0))</f>
        <v>550.57034851158835</v>
      </c>
      <c r="H476" s="52">
        <f t="array" ref="H476">SUMPRODUCT('Distance Matrix_ex'!$B211:$T211,TRANSPOSE('Entry capacity'!H$12:H$30))/(SUM('Entry capacity'!$H$12:$H$30)-IFERROR(VLOOKUP($A476,'Entry capacity'!$A$12:$I$30,8,FALSE),0))</f>
        <v>549.84890494350373</v>
      </c>
      <c r="I476" s="57">
        <f t="array" ref="I476">SUMPRODUCT('Distance Matrix_ex'!$B211:$T211,TRANSPOSE('Entry capacity'!I$12:I$30))/(SUM('Entry capacity'!$I$12:$I$30)-IFERROR(VLOOKUP($A476,'Entry capacity'!$A$12:$I$30,9,FALSE),0))</f>
        <v>548.33510877045956</v>
      </c>
    </row>
    <row r="477" spans="1:9" s="5" customFormat="1" ht="15" customHeight="1" x14ac:dyDescent="0.25">
      <c r="A477" s="46" t="str">
        <f t="shared" si="14"/>
        <v>K50_Villacañas</v>
      </c>
      <c r="B477" s="4" t="str">
        <f t="shared" si="14"/>
        <v>Salida Nacional / National exit</v>
      </c>
      <c r="C477" s="52">
        <f t="array" ref="C477">SUMPRODUCT('Distance Matrix_ex'!$B212:$T212,TRANSPOSE('Entry capacity'!C$12:C$30))/(SUM('Entry capacity'!$C$12:$C$30)-IFERROR(VLOOKUP($A477,'Entry capacity'!$A$12:$I$30,3,FALSE),0))</f>
        <v>569.87379656059659</v>
      </c>
      <c r="D477" s="52">
        <f t="array" ref="D477">SUMPRODUCT('Distance Matrix_ex'!$B212:$T212,TRANSPOSE('Entry capacity'!D$12:D$30))/(SUM('Entry capacity'!$D$12:$D$30)-IFERROR(VLOOKUP($A477,'Entry capacity'!$A$12:$I$30,4,FALSE),0))</f>
        <v>568.72732082283164</v>
      </c>
      <c r="E477" s="52">
        <f t="array" ref="E477">SUMPRODUCT('Distance Matrix_ex'!$B212:$T212,TRANSPOSE('Entry capacity'!E$12:E$30))/(SUM('Entry capacity'!$E$12:$E$30)-IFERROR(VLOOKUP($A477,'Entry capacity'!$A$12:$I$30,5,FALSE),0))</f>
        <v>566.52935897519558</v>
      </c>
      <c r="F477" s="52">
        <f t="array" ref="F477">SUMPRODUCT('Distance Matrix_ex'!$B212:$T212,TRANSPOSE('Entry capacity'!F$12:F$30))/(SUM('Entry capacity'!$F$12:$F$30)-IFERROR(VLOOKUP($A477,'Entry capacity'!$A$12:$I$30,6,FALSE),0))</f>
        <v>564.17858473619708</v>
      </c>
      <c r="G477" s="52">
        <f t="array" ref="G477">SUMPRODUCT('Distance Matrix_ex'!$B212:$T212,TRANSPOSE('Entry capacity'!G$12:G$30))/(SUM('Entry capacity'!$G$12:$G$30)-IFERROR(VLOOKUP($A477,'Entry capacity'!$A$12:$I$30,7,FALSE),0))</f>
        <v>563.12567289580124</v>
      </c>
      <c r="H477" s="52">
        <f t="array" ref="H477">SUMPRODUCT('Distance Matrix_ex'!$B212:$T212,TRANSPOSE('Entry capacity'!H$12:H$30))/(SUM('Entry capacity'!$H$12:$H$30)-IFERROR(VLOOKUP($A477,'Entry capacity'!$A$12:$I$30,8,FALSE),0))</f>
        <v>562.08699911264091</v>
      </c>
      <c r="I477" s="57">
        <f t="array" ref="I477">SUMPRODUCT('Distance Matrix_ex'!$B212:$T212,TRANSPOSE('Entry capacity'!I$12:I$30))/(SUM('Entry capacity'!$I$12:$I$30)-IFERROR(VLOOKUP($A477,'Entry capacity'!$A$12:$I$30,9,FALSE),0))</f>
        <v>559.94335302272646</v>
      </c>
    </row>
    <row r="478" spans="1:9" s="5" customFormat="1" ht="15" customHeight="1" x14ac:dyDescent="0.25">
      <c r="A478" s="46" t="str">
        <f t="shared" si="14"/>
        <v>K54_Belmonte de Tajo</v>
      </c>
      <c r="B478" s="4" t="str">
        <f t="shared" si="14"/>
        <v>Salida Nacional / National exit</v>
      </c>
      <c r="C478" s="52">
        <f t="array" ref="C478">SUMPRODUCT('Distance Matrix_ex'!$B213:$T213,TRANSPOSE('Entry capacity'!C$12:C$30))/(SUM('Entry capacity'!$C$12:$C$30)-IFERROR(VLOOKUP($A478,'Entry capacity'!$A$12:$I$30,3,FALSE),0))</f>
        <v>596.02646897164675</v>
      </c>
      <c r="D478" s="52">
        <f t="array" ref="D478">SUMPRODUCT('Distance Matrix_ex'!$B213:$T213,TRANSPOSE('Entry capacity'!D$12:D$30))/(SUM('Entry capacity'!$D$12:$D$30)-IFERROR(VLOOKUP($A478,'Entry capacity'!$A$12:$I$30,4,FALSE),0))</f>
        <v>596.91091891387248</v>
      </c>
      <c r="E478" s="52">
        <f t="array" ref="E478">SUMPRODUCT('Distance Matrix_ex'!$B213:$T213,TRANSPOSE('Entry capacity'!E$12:E$30))/(SUM('Entry capacity'!$E$12:$E$30)-IFERROR(VLOOKUP($A478,'Entry capacity'!$A$12:$I$30,5,FALSE),0))</f>
        <v>597.10812671983535</v>
      </c>
      <c r="F478" s="52">
        <f t="array" ref="F478">SUMPRODUCT('Distance Matrix_ex'!$B213:$T213,TRANSPOSE('Entry capacity'!F$12:F$30))/(SUM('Entry capacity'!$F$12:$F$30)-IFERROR(VLOOKUP($A478,'Entry capacity'!$A$12:$I$30,6,FALSE),0))</f>
        <v>597.21720031037444</v>
      </c>
      <c r="G478" s="52">
        <f t="array" ref="G478">SUMPRODUCT('Distance Matrix_ex'!$B213:$T213,TRANSPOSE('Entry capacity'!G$12:G$30))/(SUM('Entry capacity'!$G$12:$G$30)-IFERROR(VLOOKUP($A478,'Entry capacity'!$A$12:$I$30,7,FALSE),0))</f>
        <v>596.5294280721547</v>
      </c>
      <c r="H478" s="52">
        <f t="array" ref="H478">SUMPRODUCT('Distance Matrix_ex'!$B213:$T213,TRANSPOSE('Entry capacity'!H$12:H$30))/(SUM('Entry capacity'!$H$12:$H$30)-IFERROR(VLOOKUP($A478,'Entry capacity'!$A$12:$I$30,8,FALSE),0))</f>
        <v>595.01974240533787</v>
      </c>
      <c r="I478" s="57">
        <f t="array" ref="I478">SUMPRODUCT('Distance Matrix_ex'!$B213:$T213,TRANSPOSE('Entry capacity'!I$12:I$30))/(SUM('Entry capacity'!$I$12:$I$30)-IFERROR(VLOOKUP($A478,'Entry capacity'!$A$12:$I$30,9,FALSE),0))</f>
        <v>591.94953858728991</v>
      </c>
    </row>
    <row r="479" spans="1:9" s="5" customFormat="1" ht="15" customHeight="1" x14ac:dyDescent="0.25">
      <c r="A479" s="46" t="str">
        <f t="shared" si="14"/>
        <v>M01_Almeria</v>
      </c>
      <c r="B479" s="4" t="str">
        <f t="shared" si="14"/>
        <v>Salida Nacional / National exit</v>
      </c>
      <c r="C479" s="52">
        <f t="array" ref="C479">SUMPRODUCT('Distance Matrix_ex'!$B214:$T214,TRANSPOSE('Entry capacity'!C$12:C$30))/(SUM('Entry capacity'!$C$12:$C$30)-IFERROR(VLOOKUP($A479,'Entry capacity'!$A$12:$I$30,3,FALSE),0))</f>
        <v>753.67218403914899</v>
      </c>
      <c r="D479" s="52">
        <f t="array" ref="D479">SUMPRODUCT('Distance Matrix_ex'!$B214:$T214,TRANSPOSE('Entry capacity'!D$12:D$30))/(SUM('Entry capacity'!$D$12:$D$30)-IFERROR(VLOOKUP($A479,'Entry capacity'!$A$12:$I$30,4,FALSE),0))</f>
        <v>742.61244135234278</v>
      </c>
      <c r="E479" s="52">
        <f t="array" ref="E479">SUMPRODUCT('Distance Matrix_ex'!$B214:$T214,TRANSPOSE('Entry capacity'!E$12:E$30))/(SUM('Entry capacity'!$E$12:$E$30)-IFERROR(VLOOKUP($A479,'Entry capacity'!$A$12:$I$30,5,FALSE),0))</f>
        <v>727.17816920169912</v>
      </c>
      <c r="F479" s="52">
        <f t="array" ref="F479">SUMPRODUCT('Distance Matrix_ex'!$B214:$T214,TRANSPOSE('Entry capacity'!F$12:F$30))/(SUM('Entry capacity'!$F$12:$F$30)-IFERROR(VLOOKUP($A479,'Entry capacity'!$A$12:$I$30,6,FALSE),0))</f>
        <v>710.76715061336029</v>
      </c>
      <c r="G479" s="52">
        <f t="array" ref="G479">SUMPRODUCT('Distance Matrix_ex'!$B214:$T214,TRANSPOSE('Entry capacity'!G$12:G$30))/(SUM('Entry capacity'!$G$12:$G$30)-IFERROR(VLOOKUP($A479,'Entry capacity'!$A$12:$I$30,7,FALSE),0))</f>
        <v>706.20714075421529</v>
      </c>
      <c r="H479" s="52">
        <f t="array" ref="H479">SUMPRODUCT('Distance Matrix_ex'!$B214:$T214,TRANSPOSE('Entry capacity'!H$12:H$30))/(SUM('Entry capacity'!$H$12:$H$30)-IFERROR(VLOOKUP($A479,'Entry capacity'!$A$12:$I$30,8,FALSE),0))</f>
        <v>704.70636044946457</v>
      </c>
      <c r="I479" s="57">
        <f t="array" ref="I479">SUMPRODUCT('Distance Matrix_ex'!$B214:$T214,TRANSPOSE('Entry capacity'!I$12:I$30))/(SUM('Entry capacity'!$I$12:$I$30)-IFERROR(VLOOKUP($A479,'Entry capacity'!$A$12:$I$30,9,FALSE),0))</f>
        <v>701.35770713910119</v>
      </c>
    </row>
    <row r="480" spans="1:9" s="5" customFormat="1" ht="15" customHeight="1" x14ac:dyDescent="0.25">
      <c r="A480" s="46" t="str">
        <f t="shared" si="14"/>
        <v>M05_Huercal-Overa</v>
      </c>
      <c r="B480" s="4" t="str">
        <f t="shared" si="14"/>
        <v>Salida Nacional / National exit</v>
      </c>
      <c r="C480" s="52">
        <f t="array" ref="C480">SUMPRODUCT('Distance Matrix_ex'!$B215:$T215,TRANSPOSE('Entry capacity'!C$12:C$30))/(SUM('Entry capacity'!$C$12:$C$30)-IFERROR(VLOOKUP($A480,'Entry capacity'!$A$12:$I$30,3,FALSE),0))</f>
        <v>686.63090503179626</v>
      </c>
      <c r="D480" s="52">
        <f t="array" ref="D480">SUMPRODUCT('Distance Matrix_ex'!$B215:$T215,TRANSPOSE('Entry capacity'!D$12:D$30))/(SUM('Entry capacity'!$D$12:$D$30)-IFERROR(VLOOKUP($A480,'Entry capacity'!$A$12:$I$30,4,FALSE),0))</f>
        <v>674.93990468841855</v>
      </c>
      <c r="E480" s="52">
        <f t="array" ref="E480">SUMPRODUCT('Distance Matrix_ex'!$B215:$T215,TRANSPOSE('Entry capacity'!E$12:E$30))/(SUM('Entry capacity'!$E$12:$E$30)-IFERROR(VLOOKUP($A480,'Entry capacity'!$A$12:$I$30,5,FALSE),0))</f>
        <v>659.26671847829118</v>
      </c>
      <c r="F480" s="52">
        <f t="array" ref="F480">SUMPRODUCT('Distance Matrix_ex'!$B215:$T215,TRANSPOSE('Entry capacity'!F$12:F$30))/(SUM('Entry capacity'!$F$12:$F$30)-IFERROR(VLOOKUP($A480,'Entry capacity'!$A$12:$I$30,6,FALSE),0))</f>
        <v>643.02903384446893</v>
      </c>
      <c r="G480" s="52">
        <f t="array" ref="G480">SUMPRODUCT('Distance Matrix_ex'!$B215:$T215,TRANSPOSE('Entry capacity'!G$12:G$30))/(SUM('Entry capacity'!$G$12:$G$30)-IFERROR(VLOOKUP($A480,'Entry capacity'!$A$12:$I$30,7,FALSE),0))</f>
        <v>639.07999329995243</v>
      </c>
      <c r="H480" s="52">
        <f t="array" ref="H480">SUMPRODUCT('Distance Matrix_ex'!$B215:$T215,TRANSPOSE('Entry capacity'!H$12:H$30))/(SUM('Entry capacity'!$H$12:$H$30)-IFERROR(VLOOKUP($A480,'Entry capacity'!$A$12:$I$30,8,FALSE),0))</f>
        <v>638.96925657673046</v>
      </c>
      <c r="I480" s="57">
        <f t="array" ref="I480">SUMPRODUCT('Distance Matrix_ex'!$B215:$T215,TRANSPOSE('Entry capacity'!I$12:I$30))/(SUM('Entry capacity'!$I$12:$I$30)-IFERROR(VLOOKUP($A480,'Entry capacity'!$A$12:$I$30,9,FALSE),0))</f>
        <v>638.55313794300707</v>
      </c>
    </row>
    <row r="481" spans="1:9" s="5" customFormat="1" ht="15" customHeight="1" x14ac:dyDescent="0.25">
      <c r="A481" s="46" t="str">
        <f t="shared" si="14"/>
        <v>M09_Moratalla</v>
      </c>
      <c r="B481" s="4" t="str">
        <f t="shared" si="14"/>
        <v>Salida Nacional / National exit</v>
      </c>
      <c r="C481" s="52">
        <f t="array" ref="C481">SUMPRODUCT('Distance Matrix_ex'!$B216:$T216,TRANSPOSE('Entry capacity'!C$12:C$30))/(SUM('Entry capacity'!$C$12:$C$30)-IFERROR(VLOOKUP($A481,'Entry capacity'!$A$12:$I$30,3,FALSE),0))</f>
        <v>631.49473418043533</v>
      </c>
      <c r="D481" s="52">
        <f t="array" ref="D481">SUMPRODUCT('Distance Matrix_ex'!$B216:$T216,TRANSPOSE('Entry capacity'!D$12:D$30))/(SUM('Entry capacity'!$D$12:$D$30)-IFERROR(VLOOKUP($A481,'Entry capacity'!$A$12:$I$30,4,FALSE),0))</f>
        <v>621.3507309057851</v>
      </c>
      <c r="E481" s="52">
        <f t="array" ref="E481">SUMPRODUCT('Distance Matrix_ex'!$B216:$T216,TRANSPOSE('Entry capacity'!E$12:E$30))/(SUM('Entry capacity'!$E$12:$E$30)-IFERROR(VLOOKUP($A481,'Entry capacity'!$A$12:$I$30,5,FALSE),0))</f>
        <v>608.02872991855634</v>
      </c>
      <c r="F481" s="52">
        <f t="array" ref="F481">SUMPRODUCT('Distance Matrix_ex'!$B216:$T216,TRANSPOSE('Entry capacity'!F$12:F$30))/(SUM('Entry capacity'!$F$12:$F$30)-IFERROR(VLOOKUP($A481,'Entry capacity'!$A$12:$I$30,6,FALSE),0))</f>
        <v>594.42059720556358</v>
      </c>
      <c r="G481" s="52">
        <f t="array" ref="G481">SUMPRODUCT('Distance Matrix_ex'!$B216:$T216,TRANSPOSE('Entry capacity'!G$12:G$30))/(SUM('Entry capacity'!$G$12:$G$30)-IFERROR(VLOOKUP($A481,'Entry capacity'!$A$12:$I$30,7,FALSE),0))</f>
        <v>591.37128704803399</v>
      </c>
      <c r="H481" s="52">
        <f t="array" ref="H481">SUMPRODUCT('Distance Matrix_ex'!$B216:$T216,TRANSPOSE('Entry capacity'!H$12:H$30))/(SUM('Entry capacity'!$H$12:$H$30)-IFERROR(VLOOKUP($A481,'Entry capacity'!$A$12:$I$30,8,FALSE),0))</f>
        <v>591.91447403582549</v>
      </c>
      <c r="I481" s="57">
        <f t="array" ref="I481">SUMPRODUCT('Distance Matrix_ex'!$B216:$T216,TRANSPOSE('Entry capacity'!I$12:I$30))/(SUM('Entry capacity'!$I$12:$I$30)-IFERROR(VLOOKUP($A481,'Entry capacity'!$A$12:$I$30,9,FALSE),0))</f>
        <v>592.90687860846242</v>
      </c>
    </row>
    <row r="482" spans="1:9" s="5" customFormat="1" ht="15" customHeight="1" x14ac:dyDescent="0.25">
      <c r="A482" s="46" t="str">
        <f t="shared" si="14"/>
        <v>Manzaneque (Yebenes Norte)</v>
      </c>
      <c r="B482" s="4" t="str">
        <f t="shared" si="14"/>
        <v>Salida Nacional / National exit</v>
      </c>
      <c r="C482" s="52">
        <f t="array" ref="C482">SUMPRODUCT('Distance Matrix_ex'!$B217:$T217,TRANSPOSE('Entry capacity'!C$12:C$30))/(SUM('Entry capacity'!$C$12:$C$30)-IFERROR(VLOOKUP($A482,'Entry capacity'!$A$12:$I$30,3,FALSE),0))</f>
        <v>663.91856147479098</v>
      </c>
      <c r="D482" s="52">
        <f t="array" ref="D482">SUMPRODUCT('Distance Matrix_ex'!$B217:$T217,TRANSPOSE('Entry capacity'!D$12:D$30))/(SUM('Entry capacity'!$D$12:$D$30)-IFERROR(VLOOKUP($A482,'Entry capacity'!$A$12:$I$30,4,FALSE),0))</f>
        <v>667.21349650326908</v>
      </c>
      <c r="E482" s="52">
        <f t="array" ref="E482">SUMPRODUCT('Distance Matrix_ex'!$B217:$T217,TRANSPOSE('Entry capacity'!E$12:E$30))/(SUM('Entry capacity'!$E$12:$E$30)-IFERROR(VLOOKUP($A482,'Entry capacity'!$A$12:$I$30,5,FALSE),0))</f>
        <v>670.65286738786881</v>
      </c>
      <c r="F482" s="52">
        <f t="array" ref="F482">SUMPRODUCT('Distance Matrix_ex'!$B217:$T217,TRANSPOSE('Entry capacity'!F$12:F$30))/(SUM('Entry capacity'!$F$12:$F$30)-IFERROR(VLOOKUP($A482,'Entry capacity'!$A$12:$I$30,6,FALSE),0))</f>
        <v>673.91010198167112</v>
      </c>
      <c r="G482" s="52">
        <f t="array" ref="G482">SUMPRODUCT('Distance Matrix_ex'!$B217:$T217,TRANSPOSE('Entry capacity'!G$12:G$30))/(SUM('Entry capacity'!$G$12:$G$30)-IFERROR(VLOOKUP($A482,'Entry capacity'!$A$12:$I$30,7,FALSE),0))</f>
        <v>673.91969462173392</v>
      </c>
      <c r="H482" s="52">
        <f t="array" ref="H482">SUMPRODUCT('Distance Matrix_ex'!$B217:$T217,TRANSPOSE('Entry capacity'!H$12:H$30))/(SUM('Entry capacity'!$H$12:$H$30)-IFERROR(VLOOKUP($A482,'Entry capacity'!$A$12:$I$30,8,FALSE),0))</f>
        <v>672.17834395119291</v>
      </c>
      <c r="I482" s="57">
        <f t="array" ref="I482">SUMPRODUCT('Distance Matrix_ex'!$B217:$T217,TRANSPOSE('Entry capacity'!I$12:I$30))/(SUM('Entry capacity'!$I$12:$I$30)-IFERROR(VLOOKUP($A482,'Entry capacity'!$A$12:$I$30,9,FALSE),0))</f>
        <v>668.61393825357129</v>
      </c>
    </row>
    <row r="483" spans="1:9" s="5" customFormat="1" ht="15" customHeight="1" x14ac:dyDescent="0.25">
      <c r="A483" s="46" t="str">
        <f t="shared" si="14"/>
        <v>N07_Almendralejo</v>
      </c>
      <c r="B483" s="4" t="str">
        <f t="shared" si="14"/>
        <v>Salida Nacional / National exit</v>
      </c>
      <c r="C483" s="52">
        <f t="array" ref="C483">SUMPRODUCT('Distance Matrix_ex'!$B218:$T218,TRANSPOSE('Entry capacity'!C$12:C$30))/(SUM('Entry capacity'!$C$12:$C$30)-IFERROR(VLOOKUP($A483,'Entry capacity'!$A$12:$I$30,3,FALSE),0))</f>
        <v>867.10719773184405</v>
      </c>
      <c r="D483" s="52">
        <f t="array" ref="D483">SUMPRODUCT('Distance Matrix_ex'!$B218:$T218,TRANSPOSE('Entry capacity'!D$12:D$30))/(SUM('Entry capacity'!$D$12:$D$30)-IFERROR(VLOOKUP($A483,'Entry capacity'!$A$12:$I$30,4,FALSE),0))</f>
        <v>868.10862029935936</v>
      </c>
      <c r="E483" s="52">
        <f t="array" ref="E483">SUMPRODUCT('Distance Matrix_ex'!$B218:$T218,TRANSPOSE('Entry capacity'!E$12:E$30))/(SUM('Entry capacity'!$E$12:$E$30)-IFERROR(VLOOKUP($A483,'Entry capacity'!$A$12:$I$30,5,FALSE),0))</f>
        <v>869.09173964376589</v>
      </c>
      <c r="F483" s="52">
        <f t="array" ref="F483">SUMPRODUCT('Distance Matrix_ex'!$B218:$T218,TRANSPOSE('Entry capacity'!F$12:F$30))/(SUM('Entry capacity'!$F$12:$F$30)-IFERROR(VLOOKUP($A483,'Entry capacity'!$A$12:$I$30,6,FALSE),0))</f>
        <v>869.70728264500531</v>
      </c>
      <c r="G483" s="52">
        <f t="array" ref="G483">SUMPRODUCT('Distance Matrix_ex'!$B218:$T218,TRANSPOSE('Entry capacity'!G$12:G$30))/(SUM('Entry capacity'!$G$12:$G$30)-IFERROR(VLOOKUP($A483,'Entry capacity'!$A$12:$I$30,7,FALSE),0))</f>
        <v>869.46518462560311</v>
      </c>
      <c r="H483" s="52">
        <f t="array" ref="H483">SUMPRODUCT('Distance Matrix_ex'!$B218:$T218,TRANSPOSE('Entry capacity'!H$12:H$30))/(SUM('Entry capacity'!$H$12:$H$30)-IFERROR(VLOOKUP($A483,'Entry capacity'!$A$12:$I$30,8,FALSE),0))</f>
        <v>868.45173729143312</v>
      </c>
      <c r="I483" s="57">
        <f t="array" ref="I483">SUMPRODUCT('Distance Matrix_ex'!$B218:$T218,TRANSPOSE('Entry capacity'!I$12:I$30))/(SUM('Entry capacity'!$I$12:$I$30)-IFERROR(VLOOKUP($A483,'Entry capacity'!$A$12:$I$30,9,FALSE),0))</f>
        <v>866.29296381359063</v>
      </c>
    </row>
    <row r="484" spans="1:9" s="5" customFormat="1" ht="15" customHeight="1" x14ac:dyDescent="0.25">
      <c r="A484" s="46" t="str">
        <f t="shared" si="14"/>
        <v>N08_Badajoz Montijo</v>
      </c>
      <c r="B484" s="4" t="str">
        <f t="shared" si="14"/>
        <v>Salida Nacional / National exit</v>
      </c>
      <c r="C484" s="52">
        <f t="array" ref="C484">SUMPRODUCT('Distance Matrix_ex'!$B219:$T219,TRANSPOSE('Entry capacity'!C$12:C$30))/(SUM('Entry capacity'!$C$12:$C$30)-IFERROR(VLOOKUP($A484,'Entry capacity'!$A$12:$I$30,3,FALSE),0))</f>
        <v>826.37405780182951</v>
      </c>
      <c r="D484" s="52">
        <f t="array" ref="D484">SUMPRODUCT('Distance Matrix_ex'!$B219:$T219,TRANSPOSE('Entry capacity'!D$12:D$30))/(SUM('Entry capacity'!$D$12:$D$30)-IFERROR(VLOOKUP($A484,'Entry capacity'!$A$12:$I$30,4,FALSE),0))</f>
        <v>829.46952930317468</v>
      </c>
      <c r="E484" s="52">
        <f t="array" ref="E484">SUMPRODUCT('Distance Matrix_ex'!$B219:$T219,TRANSPOSE('Entry capacity'!E$12:E$30))/(SUM('Entry capacity'!$E$12:$E$30)-IFERROR(VLOOKUP($A484,'Entry capacity'!$A$12:$I$30,5,FALSE),0))</f>
        <v>832.94463563940121</v>
      </c>
      <c r="F484" s="52">
        <f t="array" ref="F484">SUMPRODUCT('Distance Matrix_ex'!$B219:$T219,TRANSPOSE('Entry capacity'!F$12:F$30))/(SUM('Entry capacity'!$F$12:$F$30)-IFERROR(VLOOKUP($A484,'Entry capacity'!$A$12:$I$30,6,FALSE),0))</f>
        <v>836.07183062258855</v>
      </c>
      <c r="G484" s="52">
        <f t="array" ref="G484">SUMPRODUCT('Distance Matrix_ex'!$B219:$T219,TRANSPOSE('Entry capacity'!G$12:G$30))/(SUM('Entry capacity'!$G$12:$G$30)-IFERROR(VLOOKUP($A484,'Entry capacity'!$A$12:$I$30,7,FALSE),0))</f>
        <v>836.19846898771436</v>
      </c>
      <c r="H484" s="52">
        <f t="array" ref="H484">SUMPRODUCT('Distance Matrix_ex'!$B219:$T219,TRANSPOSE('Entry capacity'!H$12:H$30))/(SUM('Entry capacity'!$H$12:$H$30)-IFERROR(VLOOKUP($A484,'Entry capacity'!$A$12:$I$30,8,FALSE),0))</f>
        <v>834.66981821441789</v>
      </c>
      <c r="I484" s="57">
        <f t="array" ref="I484">SUMPRODUCT('Distance Matrix_ex'!$B219:$T219,TRANSPOSE('Entry capacity'!I$12:I$30))/(SUM('Entry capacity'!$I$12:$I$30)-IFERROR(VLOOKUP($A484,'Entry capacity'!$A$12:$I$30,9,FALSE),0))</f>
        <v>831.48114495576056</v>
      </c>
    </row>
    <row r="485" spans="1:9" s="5" customFormat="1" ht="15" customHeight="1" x14ac:dyDescent="0.25">
      <c r="A485" s="46" t="str">
        <f t="shared" si="14"/>
        <v>N09_Agraz</v>
      </c>
      <c r="B485" s="4" t="str">
        <f t="shared" si="14"/>
        <v>Salida Nacional / National exit</v>
      </c>
      <c r="C485" s="52">
        <f t="array" ref="C485">SUMPRODUCT('Distance Matrix_ex'!$B220:$T220,TRANSPOSE('Entry capacity'!C$12:C$30))/(SUM('Entry capacity'!$C$12:$C$30)-IFERROR(VLOOKUP($A485,'Entry capacity'!$A$12:$I$30,3,FALSE),0))</f>
        <v>849.61382830365039</v>
      </c>
      <c r="D485" s="52">
        <f t="array" ref="D485">SUMPRODUCT('Distance Matrix_ex'!$B220:$T220,TRANSPOSE('Entry capacity'!D$12:D$30))/(SUM('Entry capacity'!$D$12:$D$30)-IFERROR(VLOOKUP($A485,'Entry capacity'!$A$12:$I$30,4,FALSE),0))</f>
        <v>852.7140207056583</v>
      </c>
      <c r="E485" s="52">
        <f t="array" ref="E485">SUMPRODUCT('Distance Matrix_ex'!$B220:$T220,TRANSPOSE('Entry capacity'!E$12:E$30))/(SUM('Entry capacity'!$E$12:$E$30)-IFERROR(VLOOKUP($A485,'Entry capacity'!$A$12:$I$30,5,FALSE),0))</f>
        <v>856.19091377592281</v>
      </c>
      <c r="F485" s="52">
        <f t="array" ref="F485">SUMPRODUCT('Distance Matrix_ex'!$B220:$T220,TRANSPOSE('Entry capacity'!F$12:F$30))/(SUM('Entry capacity'!$F$12:$F$30)-IFERROR(VLOOKUP($A485,'Entry capacity'!$A$12:$I$30,6,FALSE),0))</f>
        <v>859.31681247007134</v>
      </c>
      <c r="G485" s="52">
        <f t="array" ref="G485">SUMPRODUCT('Distance Matrix_ex'!$B220:$T220,TRANSPOSE('Entry capacity'!G$12:G$30))/(SUM('Entry capacity'!$G$12:$G$30)-IFERROR(VLOOKUP($A485,'Entry capacity'!$A$12:$I$30,7,FALSE),0))</f>
        <v>859.43888166219438</v>
      </c>
      <c r="H485" s="52">
        <f t="array" ref="H485">SUMPRODUCT('Distance Matrix_ex'!$B220:$T220,TRANSPOSE('Entry capacity'!H$12:H$30))/(SUM('Entry capacity'!$H$12:$H$30)-IFERROR(VLOOKUP($A485,'Entry capacity'!$A$12:$I$30,8,FALSE),0))</f>
        <v>857.89983535928059</v>
      </c>
      <c r="I485" s="57">
        <f t="array" ref="I485">SUMPRODUCT('Distance Matrix_ex'!$B220:$T220,TRANSPOSE('Entry capacity'!I$12:I$30))/(SUM('Entry capacity'!$I$12:$I$30)-IFERROR(VLOOKUP($A485,'Entry capacity'!$A$12:$I$30,9,FALSE),0))</f>
        <v>854.6892309529311</v>
      </c>
    </row>
    <row r="486" spans="1:9" s="5" customFormat="1" ht="15" customHeight="1" x14ac:dyDescent="0.25">
      <c r="A486" s="46" t="str">
        <f t="shared" ref="A486:B501" si="15">A221</f>
        <v>N10.1_Badajoz</v>
      </c>
      <c r="B486" s="4" t="str">
        <f t="shared" si="15"/>
        <v>Salida Nacional / National exit</v>
      </c>
      <c r="C486" s="52">
        <f t="array" ref="C486">SUMPRODUCT('Distance Matrix_ex'!$B221:$T221,TRANSPOSE('Entry capacity'!C$12:C$30))/(SUM('Entry capacity'!$C$12:$C$30)-IFERROR(VLOOKUP($A486,'Entry capacity'!$A$12:$I$30,3,FALSE),0))</f>
        <v>863.99281822264948</v>
      </c>
      <c r="D486" s="52">
        <f t="array" ref="D486">SUMPRODUCT('Distance Matrix_ex'!$B221:$T221,TRANSPOSE('Entry capacity'!D$12:D$30))/(SUM('Entry capacity'!$D$12:$D$30)-IFERROR(VLOOKUP($A486,'Entry capacity'!$A$12:$I$30,4,FALSE),0))</f>
        <v>867.09593155638629</v>
      </c>
      <c r="E486" s="52">
        <f t="array" ref="E486">SUMPRODUCT('Distance Matrix_ex'!$B221:$T221,TRANSPOSE('Entry capacity'!E$12:E$30))/(SUM('Entry capacity'!$E$12:$E$30)-IFERROR(VLOOKUP($A486,'Entry capacity'!$A$12:$I$30,5,FALSE),0))</f>
        <v>870.57393012081729</v>
      </c>
      <c r="F486" s="52">
        <f t="array" ref="F486">SUMPRODUCT('Distance Matrix_ex'!$B221:$T221,TRANSPOSE('Entry capacity'!F$12:F$30))/(SUM('Entry capacity'!$F$12:$F$30)-IFERROR(VLOOKUP($A486,'Entry capacity'!$A$12:$I$30,6,FALSE),0))</f>
        <v>873.69902677059906</v>
      </c>
      <c r="G486" s="52">
        <f t="array" ref="G486">SUMPRODUCT('Distance Matrix_ex'!$B221:$T221,TRANSPOSE('Entry capacity'!G$12:G$30))/(SUM('Entry capacity'!$G$12:$G$30)-IFERROR(VLOOKUP($A486,'Entry capacity'!$A$12:$I$30,7,FALSE),0))</f>
        <v>873.81826890844741</v>
      </c>
      <c r="H486" s="52">
        <f t="array" ref="H486">SUMPRODUCT('Distance Matrix_ex'!$B221:$T221,TRANSPOSE('Entry capacity'!H$12:H$30))/(SUM('Entry capacity'!$H$12:$H$30)-IFERROR(VLOOKUP($A486,'Entry capacity'!$A$12:$I$30,8,FALSE),0))</f>
        <v>872.27279064805941</v>
      </c>
      <c r="I486" s="57">
        <f t="array" ref="I486">SUMPRODUCT('Distance Matrix_ex'!$B221:$T221,TRANSPOSE('Entry capacity'!I$12:I$30))/(SUM('Entry capacity'!$I$12:$I$30)-IFERROR(VLOOKUP($A486,'Entry capacity'!$A$12:$I$30,9,FALSE),0))</f>
        <v>869.04861692735074</v>
      </c>
    </row>
    <row r="487" spans="1:9" s="5" customFormat="1" ht="15" customHeight="1" x14ac:dyDescent="0.25">
      <c r="A487" s="46" t="str">
        <f t="shared" si="15"/>
        <v>O01_Oviedo</v>
      </c>
      <c r="B487" s="4" t="str">
        <f t="shared" si="15"/>
        <v>Salida Nacional / National exit</v>
      </c>
      <c r="C487" s="52">
        <f t="array" ref="C487">SUMPRODUCT('Distance Matrix_ex'!$B222:$T222,TRANSPOSE('Entry capacity'!C$12:C$30))/(SUM('Entry capacity'!$C$12:$C$30)-IFERROR(VLOOKUP($A487,'Entry capacity'!$A$12:$I$30,3,FALSE),0))</f>
        <v>863.72181409626205</v>
      </c>
      <c r="D487" s="52">
        <f t="array" ref="D487">SUMPRODUCT('Distance Matrix_ex'!$B222:$T222,TRANSPOSE('Entry capacity'!D$12:D$30))/(SUM('Entry capacity'!$D$12:$D$30)-IFERROR(VLOOKUP($A487,'Entry capacity'!$A$12:$I$30,4,FALSE),0))</f>
        <v>871.17202724971526</v>
      </c>
      <c r="E487" s="52">
        <f t="array" ref="E487">SUMPRODUCT('Distance Matrix_ex'!$B222:$T222,TRANSPOSE('Entry capacity'!E$12:E$30))/(SUM('Entry capacity'!$E$12:$E$30)-IFERROR(VLOOKUP($A487,'Entry capacity'!$A$12:$I$30,5,FALSE),0))</f>
        <v>880.68535389653573</v>
      </c>
      <c r="F487" s="52">
        <f t="array" ref="F487">SUMPRODUCT('Distance Matrix_ex'!$B222:$T222,TRANSPOSE('Entry capacity'!F$12:F$30))/(SUM('Entry capacity'!$F$12:$F$30)-IFERROR(VLOOKUP($A487,'Entry capacity'!$A$12:$I$30,6,FALSE),0))</f>
        <v>890.79422213389432</v>
      </c>
      <c r="G487" s="52">
        <f t="array" ref="G487">SUMPRODUCT('Distance Matrix_ex'!$B222:$T222,TRANSPOSE('Entry capacity'!G$12:G$30))/(SUM('Entry capacity'!$G$12:$G$30)-IFERROR(VLOOKUP($A487,'Entry capacity'!$A$12:$I$30,7,FALSE),0))</f>
        <v>893.01687238275576</v>
      </c>
      <c r="H487" s="52">
        <f t="array" ref="H487">SUMPRODUCT('Distance Matrix_ex'!$B222:$T222,TRANSPOSE('Entry capacity'!H$12:H$30))/(SUM('Entry capacity'!$H$12:$H$30)-IFERROR(VLOOKUP($A487,'Entry capacity'!$A$12:$I$30,8,FALSE),0))</f>
        <v>892.74044690835217</v>
      </c>
      <c r="I487" s="57">
        <f t="array" ref="I487">SUMPRODUCT('Distance Matrix_ex'!$B222:$T222,TRANSPOSE('Entry capacity'!I$12:I$30))/(SUM('Entry capacity'!$I$12:$I$30)-IFERROR(VLOOKUP($A487,'Entry capacity'!$A$12:$I$30,9,FALSE),0))</f>
        <v>892.38126744969634</v>
      </c>
    </row>
    <row r="488" spans="1:9" s="5" customFormat="1" ht="15" customHeight="1" x14ac:dyDescent="0.25">
      <c r="A488" s="46" t="str">
        <f t="shared" si="15"/>
        <v>O01A_Soto de Ribera</v>
      </c>
      <c r="B488" s="4" t="str">
        <f t="shared" si="15"/>
        <v>Salida Nacional / National exit</v>
      </c>
      <c r="C488" s="52">
        <f t="array" ref="C488">SUMPRODUCT('Distance Matrix_ex'!$B223:$T223,TRANSPOSE('Entry capacity'!C$12:C$30))/(SUM('Entry capacity'!$C$12:$C$30)-IFERROR(VLOOKUP($A488,'Entry capacity'!$A$12:$I$30,3,FALSE),0))</f>
        <v>864.62719147749863</v>
      </c>
      <c r="D488" s="52">
        <f t="array" ref="D488">SUMPRODUCT('Distance Matrix_ex'!$B223:$T223,TRANSPOSE('Entry capacity'!D$12:D$30))/(SUM('Entry capacity'!$D$12:$D$30)-IFERROR(VLOOKUP($A488,'Entry capacity'!$A$12:$I$30,4,FALSE),0))</f>
        <v>871.82982289210884</v>
      </c>
      <c r="E488" s="52">
        <f t="array" ref="E488">SUMPRODUCT('Distance Matrix_ex'!$B223:$T223,TRANSPOSE('Entry capacity'!E$12:E$30))/(SUM('Entry capacity'!$E$12:$E$30)-IFERROR(VLOOKUP($A488,'Entry capacity'!$A$12:$I$30,5,FALSE),0))</f>
        <v>880.95883643080185</v>
      </c>
      <c r="F488" s="52">
        <f t="array" ref="F488">SUMPRODUCT('Distance Matrix_ex'!$B223:$T223,TRANSPOSE('Entry capacity'!F$12:F$30))/(SUM('Entry capacity'!$F$12:$F$30)-IFERROR(VLOOKUP($A488,'Entry capacity'!$A$12:$I$30,6,FALSE),0))</f>
        <v>890.6292152279691</v>
      </c>
      <c r="G488" s="52">
        <f t="array" ref="G488">SUMPRODUCT('Distance Matrix_ex'!$B223:$T223,TRANSPOSE('Entry capacity'!G$12:G$30))/(SUM('Entry capacity'!$G$12:$G$30)-IFERROR(VLOOKUP($A488,'Entry capacity'!$A$12:$I$30,7,FALSE),0))</f>
        <v>892.69470598485134</v>
      </c>
      <c r="H488" s="52">
        <f t="array" ref="H488">SUMPRODUCT('Distance Matrix_ex'!$B223:$T223,TRANSPOSE('Entry capacity'!H$12:H$30))/(SUM('Entry capacity'!$H$12:$H$30)-IFERROR(VLOOKUP($A488,'Entry capacity'!$A$12:$I$30,8,FALSE),0))</f>
        <v>892.29034661707192</v>
      </c>
      <c r="I488" s="57">
        <f t="array" ref="I488">SUMPRODUCT('Distance Matrix_ex'!$B223:$T223,TRANSPOSE('Entry capacity'!I$12:I$30))/(SUM('Entry capacity'!$I$12:$I$30)-IFERROR(VLOOKUP($A488,'Entry capacity'!$A$12:$I$30,9,FALSE),0))</f>
        <v>891.65575527564408</v>
      </c>
    </row>
    <row r="489" spans="1:9" s="5" customFormat="1" ht="15" customHeight="1" x14ac:dyDescent="0.25">
      <c r="A489" s="46" t="str">
        <f t="shared" si="15"/>
        <v>O02_Mieres</v>
      </c>
      <c r="B489" s="4" t="str">
        <f t="shared" si="15"/>
        <v>Salida Nacional / National exit</v>
      </c>
      <c r="C489" s="52">
        <f t="array" ref="C489">SUMPRODUCT('Distance Matrix_ex'!$B224:$T224,TRANSPOSE('Entry capacity'!C$12:C$30))/(SUM('Entry capacity'!$C$12:$C$30)-IFERROR(VLOOKUP($A489,'Entry capacity'!$A$12:$I$30,3,FALSE),0))</f>
        <v>864.97833841389047</v>
      </c>
      <c r="D489" s="52">
        <f t="array" ref="D489">SUMPRODUCT('Distance Matrix_ex'!$B224:$T224,TRANSPOSE('Entry capacity'!D$12:D$30))/(SUM('Entry capacity'!$D$12:$D$30)-IFERROR(VLOOKUP($A489,'Entry capacity'!$A$12:$I$30,4,FALSE),0))</f>
        <v>872.08494625766434</v>
      </c>
      <c r="E489" s="52">
        <f t="array" ref="E489">SUMPRODUCT('Distance Matrix_ex'!$B224:$T224,TRANSPOSE('Entry capacity'!E$12:E$30))/(SUM('Entry capacity'!$E$12:$E$30)-IFERROR(VLOOKUP($A489,'Entry capacity'!$A$12:$I$30,5,FALSE),0))</f>
        <v>881.06490551984086</v>
      </c>
      <c r="F489" s="52">
        <f t="array" ref="F489">SUMPRODUCT('Distance Matrix_ex'!$B224:$T224,TRANSPOSE('Entry capacity'!F$12:F$30))/(SUM('Entry capacity'!$F$12:$F$30)-IFERROR(VLOOKUP($A489,'Entry capacity'!$A$12:$I$30,6,FALSE),0))</f>
        <v>890.56521797036135</v>
      </c>
      <c r="G489" s="52">
        <f t="array" ref="G489">SUMPRODUCT('Distance Matrix_ex'!$B224:$T224,TRANSPOSE('Entry capacity'!G$12:G$30))/(SUM('Entry capacity'!$G$12:$G$30)-IFERROR(VLOOKUP($A489,'Entry capacity'!$A$12:$I$30,7,FALSE),0))</f>
        <v>892.56975505723051</v>
      </c>
      <c r="H489" s="52">
        <f t="array" ref="H489">SUMPRODUCT('Distance Matrix_ex'!$B224:$T224,TRANSPOSE('Entry capacity'!H$12:H$30))/(SUM('Entry capacity'!$H$12:$H$30)-IFERROR(VLOOKUP($A489,'Entry capacity'!$A$12:$I$30,8,FALSE),0))</f>
        <v>892.11577704903596</v>
      </c>
      <c r="I489" s="57">
        <f t="array" ref="I489">SUMPRODUCT('Distance Matrix_ex'!$B224:$T224,TRANSPOSE('Entry capacity'!I$12:I$30))/(SUM('Entry capacity'!$I$12:$I$30)-IFERROR(VLOOKUP($A489,'Entry capacity'!$A$12:$I$30,9,FALSE),0))</f>
        <v>891.37436832859498</v>
      </c>
    </row>
    <row r="490" spans="1:9" s="5" customFormat="1" ht="15" customHeight="1" x14ac:dyDescent="0.25">
      <c r="A490" s="46" t="str">
        <f t="shared" si="15"/>
        <v>O03_Pola de Lena</v>
      </c>
      <c r="B490" s="4" t="str">
        <f t="shared" si="15"/>
        <v>Salida Nacional / National exit</v>
      </c>
      <c r="C490" s="52">
        <f t="array" ref="C490">SUMPRODUCT('Distance Matrix_ex'!$B225:$T225,TRANSPOSE('Entry capacity'!C$12:C$30))/(SUM('Entry capacity'!$C$12:$C$30)-IFERROR(VLOOKUP($A490,'Entry capacity'!$A$12:$I$30,3,FALSE),0))</f>
        <v>865.52915916360541</v>
      </c>
      <c r="D490" s="52">
        <f t="array" ref="D490">SUMPRODUCT('Distance Matrix_ex'!$B225:$T225,TRANSPOSE('Entry capacity'!D$12:D$30))/(SUM('Entry capacity'!$D$12:$D$30)-IFERROR(VLOOKUP($A490,'Entry capacity'!$A$12:$I$30,4,FALSE),0))</f>
        <v>872.48514124420899</v>
      </c>
      <c r="E490" s="52">
        <f t="array" ref="E490">SUMPRODUCT('Distance Matrix_ex'!$B225:$T225,TRANSPOSE('Entry capacity'!E$12:E$30))/(SUM('Entry capacity'!$E$12:$E$30)-IFERROR(VLOOKUP($A490,'Entry capacity'!$A$12:$I$30,5,FALSE),0))</f>
        <v>881.23128901657981</v>
      </c>
      <c r="F490" s="52">
        <f t="array" ref="F490">SUMPRODUCT('Distance Matrix_ex'!$B225:$T225,TRANSPOSE('Entry capacity'!F$12:F$30))/(SUM('Entry capacity'!$F$12:$F$30)-IFERROR(VLOOKUP($A490,'Entry capacity'!$A$12:$I$30,6,FALSE),0))</f>
        <v>890.46482974605522</v>
      </c>
      <c r="G490" s="52">
        <f t="array" ref="G490">SUMPRODUCT('Distance Matrix_ex'!$B225:$T225,TRANSPOSE('Entry capacity'!G$12:G$30))/(SUM('Entry capacity'!$G$12:$G$30)-IFERROR(VLOOKUP($A490,'Entry capacity'!$A$12:$I$30,7,FALSE),0))</f>
        <v>892.37375288122757</v>
      </c>
      <c r="H490" s="52">
        <f t="array" ref="H490">SUMPRODUCT('Distance Matrix_ex'!$B225:$T225,TRANSPOSE('Entry capacity'!H$12:H$30))/(SUM('Entry capacity'!$H$12:$H$30)-IFERROR(VLOOKUP($A490,'Entry capacity'!$A$12:$I$30,8,FALSE),0))</f>
        <v>891.84194142531976</v>
      </c>
      <c r="I490" s="57">
        <f t="array" ref="I490">SUMPRODUCT('Distance Matrix_ex'!$B225:$T225,TRANSPOSE('Entry capacity'!I$12:I$30))/(SUM('Entry capacity'!$I$12:$I$30)-IFERROR(VLOOKUP($A490,'Entry capacity'!$A$12:$I$30,9,FALSE),0))</f>
        <v>890.93297541562799</v>
      </c>
    </row>
    <row r="491" spans="1:9" s="5" customFormat="1" ht="15" customHeight="1" x14ac:dyDescent="0.25">
      <c r="A491" s="46" t="str">
        <f t="shared" si="15"/>
        <v>O04A_Pola de Gordon</v>
      </c>
      <c r="B491" s="4" t="str">
        <f t="shared" si="15"/>
        <v>Salida Nacional / National exit</v>
      </c>
      <c r="C491" s="52">
        <f t="array" ref="C491">SUMPRODUCT('Distance Matrix_ex'!$B226:$T226,TRANSPOSE('Entry capacity'!C$12:C$30))/(SUM('Entry capacity'!$C$12:$C$30)-IFERROR(VLOOKUP($A491,'Entry capacity'!$A$12:$I$30,3,FALSE),0))</f>
        <v>867.38718469947889</v>
      </c>
      <c r="D491" s="52">
        <f t="array" ref="D491">SUMPRODUCT('Distance Matrix_ex'!$B226:$T226,TRANSPOSE('Entry capacity'!D$12:D$30))/(SUM('Entry capacity'!$D$12:$D$30)-IFERROR(VLOOKUP($A491,'Entry capacity'!$A$12:$I$30,4,FALSE),0))</f>
        <v>873.83507678079673</v>
      </c>
      <c r="E491" s="52">
        <f t="array" ref="E491">SUMPRODUCT('Distance Matrix_ex'!$B226:$T226,TRANSPOSE('Entry capacity'!E$12:E$30))/(SUM('Entry capacity'!$E$12:$E$30)-IFERROR(VLOOKUP($A491,'Entry capacity'!$A$12:$I$30,5,FALSE),0))</f>
        <v>881.79253291643101</v>
      </c>
      <c r="F491" s="52">
        <f t="array" ref="F491">SUMPRODUCT('Distance Matrix_ex'!$B226:$T226,TRANSPOSE('Entry capacity'!F$12:F$30))/(SUM('Entry capacity'!$F$12:$F$30)-IFERROR(VLOOKUP($A491,'Entry capacity'!$A$12:$I$30,6,FALSE),0))</f>
        <v>890.12620073769028</v>
      </c>
      <c r="G491" s="52">
        <f t="array" ref="G491">SUMPRODUCT('Distance Matrix_ex'!$B226:$T226,TRANSPOSE('Entry capacity'!G$12:G$30))/(SUM('Entry capacity'!$G$12:$G$30)-IFERROR(VLOOKUP($A491,'Entry capacity'!$A$12:$I$30,7,FALSE),0))</f>
        <v>891.71259941471499</v>
      </c>
      <c r="H491" s="52">
        <f t="array" ref="H491">SUMPRODUCT('Distance Matrix_ex'!$B226:$T226,TRANSPOSE('Entry capacity'!H$12:H$30))/(SUM('Entry capacity'!$H$12:$H$30)-IFERROR(VLOOKUP($A491,'Entry capacity'!$A$12:$I$30,8,FALSE),0))</f>
        <v>890.91824059930605</v>
      </c>
      <c r="I491" s="57">
        <f t="array" ref="I491">SUMPRODUCT('Distance Matrix_ex'!$B226:$T226,TRANSPOSE('Entry capacity'!I$12:I$30))/(SUM('Entry capacity'!$I$12:$I$30)-IFERROR(VLOOKUP($A491,'Entry capacity'!$A$12:$I$30,9,FALSE),0))</f>
        <v>889.44407125929217</v>
      </c>
    </row>
    <row r="492" spans="1:9" s="5" customFormat="1" ht="15" customHeight="1" x14ac:dyDescent="0.25">
      <c r="A492" s="46" t="str">
        <f t="shared" si="15"/>
        <v>O05_La Robla</v>
      </c>
      <c r="B492" s="4" t="str">
        <f t="shared" si="15"/>
        <v>Salida Nacional / National exit</v>
      </c>
      <c r="C492" s="52">
        <f t="array" ref="C492">SUMPRODUCT('Distance Matrix_ex'!$B227:$T227,TRANSPOSE('Entry capacity'!C$12:C$30))/(SUM('Entry capacity'!$C$12:$C$30)-IFERROR(VLOOKUP($A492,'Entry capacity'!$A$12:$I$30,3,FALSE),0))</f>
        <v>867.85059326493899</v>
      </c>
      <c r="D492" s="52">
        <f t="array" ref="D492">SUMPRODUCT('Distance Matrix_ex'!$B227:$T227,TRANSPOSE('Entry capacity'!D$12:D$30))/(SUM('Entry capacity'!$D$12:$D$30)-IFERROR(VLOOKUP($A492,'Entry capacity'!$A$12:$I$30,4,FALSE),0))</f>
        <v>874.17176305253838</v>
      </c>
      <c r="E492" s="52">
        <f t="array" ref="E492">SUMPRODUCT('Distance Matrix_ex'!$B227:$T227,TRANSPOSE('Entry capacity'!E$12:E$30))/(SUM('Entry capacity'!$E$12:$E$30)-IFERROR(VLOOKUP($A492,'Entry capacity'!$A$12:$I$30,5,FALSE),0))</f>
        <v>881.93251227919052</v>
      </c>
      <c r="F492" s="52">
        <f t="array" ref="F492">SUMPRODUCT('Distance Matrix_ex'!$B227:$T227,TRANSPOSE('Entry capacity'!F$12:F$30))/(SUM('Entry capacity'!$F$12:$F$30)-IFERROR(VLOOKUP($A492,'Entry capacity'!$A$12:$I$30,6,FALSE),0))</f>
        <v>890.04174356529859</v>
      </c>
      <c r="G492" s="52">
        <f t="array" ref="G492">SUMPRODUCT('Distance Matrix_ex'!$B227:$T227,TRANSPOSE('Entry capacity'!G$12:G$30))/(SUM('Entry capacity'!$G$12:$G$30)-IFERROR(VLOOKUP($A492,'Entry capacity'!$A$12:$I$30,7,FALSE),0))</f>
        <v>891.54770169207848</v>
      </c>
      <c r="H492" s="52">
        <f t="array" ref="H492">SUMPRODUCT('Distance Matrix_ex'!$B227:$T227,TRANSPOSE('Entry capacity'!H$12:H$30))/(SUM('Entry capacity'!$H$12:$H$30)-IFERROR(VLOOKUP($A492,'Entry capacity'!$A$12:$I$30,8,FALSE),0))</f>
        <v>890.68786116348338</v>
      </c>
      <c r="I492" s="57">
        <f t="array" ref="I492">SUMPRODUCT('Distance Matrix_ex'!$B227:$T227,TRANSPOSE('Entry capacity'!I$12:I$30))/(SUM('Entry capacity'!$I$12:$I$30)-IFERROR(VLOOKUP($A492,'Entry capacity'!$A$12:$I$30,9,FALSE),0))</f>
        <v>889.0727249425305</v>
      </c>
    </row>
    <row r="493" spans="1:9" s="5" customFormat="1" ht="15" customHeight="1" x14ac:dyDescent="0.25">
      <c r="A493" s="46" t="str">
        <f t="shared" si="15"/>
        <v>O06_ Leon</v>
      </c>
      <c r="B493" s="4" t="str">
        <f t="shared" si="15"/>
        <v>Salida Nacional / National exit</v>
      </c>
      <c r="C493" s="52">
        <f t="array" ref="C493">SUMPRODUCT('Distance Matrix_ex'!$B228:$T228,TRANSPOSE('Entry capacity'!C$12:C$30))/(SUM('Entry capacity'!$C$12:$C$30)-IFERROR(VLOOKUP($A493,'Entry capacity'!$A$12:$I$30,3,FALSE),0))</f>
        <v>849.23725628533339</v>
      </c>
      <c r="D493" s="52">
        <f t="array" ref="D493">SUMPRODUCT('Distance Matrix_ex'!$B228:$T228,TRANSPOSE('Entry capacity'!D$12:D$30))/(SUM('Entry capacity'!$D$12:$D$30)-IFERROR(VLOOKUP($A493,'Entry capacity'!$A$12:$I$30,4,FALSE),0))</f>
        <v>855.35856613834846</v>
      </c>
      <c r="E493" s="52">
        <f t="array" ref="E493">SUMPRODUCT('Distance Matrix_ex'!$B228:$T228,TRANSPOSE('Entry capacity'!E$12:E$30))/(SUM('Entry capacity'!$E$12:$E$30)-IFERROR(VLOOKUP($A493,'Entry capacity'!$A$12:$I$30,5,FALSE),0))</f>
        <v>862.82704287252898</v>
      </c>
      <c r="F493" s="52">
        <f t="array" ref="F493">SUMPRODUCT('Distance Matrix_ex'!$B228:$T228,TRANSPOSE('Entry capacity'!F$12:F$30))/(SUM('Entry capacity'!$F$12:$F$30)-IFERROR(VLOOKUP($A493,'Entry capacity'!$A$12:$I$30,6,FALSE),0))</f>
        <v>870.61509407543338</v>
      </c>
      <c r="G493" s="52">
        <f t="array" ref="G493">SUMPRODUCT('Distance Matrix_ex'!$B228:$T228,TRANSPOSE('Entry capacity'!G$12:G$30))/(SUM('Entry capacity'!$G$12:$G$30)-IFERROR(VLOOKUP($A493,'Entry capacity'!$A$12:$I$30,7,FALSE),0))</f>
        <v>872.01960451950379</v>
      </c>
      <c r="H493" s="52">
        <f t="array" ref="H493">SUMPRODUCT('Distance Matrix_ex'!$B228:$T228,TRANSPOSE('Entry capacity'!H$12:H$30))/(SUM('Entry capacity'!$H$12:$H$30)-IFERROR(VLOOKUP($A493,'Entry capacity'!$A$12:$I$30,8,FALSE),0))</f>
        <v>871.09999327323021</v>
      </c>
      <c r="I493" s="57">
        <f t="array" ref="I493">SUMPRODUCT('Distance Matrix_ex'!$B228:$T228,TRANSPOSE('Entry capacity'!I$12:I$30))/(SUM('Entry capacity'!$I$12:$I$30)-IFERROR(VLOOKUP($A493,'Entry capacity'!$A$12:$I$30,9,FALSE),0))</f>
        <v>869.35494472944481</v>
      </c>
    </row>
    <row r="494" spans="1:9" s="5" customFormat="1" ht="15" customHeight="1" x14ac:dyDescent="0.25">
      <c r="A494" s="46" t="str">
        <f t="shared" si="15"/>
        <v>O07_Villamañan</v>
      </c>
      <c r="B494" s="4" t="str">
        <f t="shared" si="15"/>
        <v>Salida Nacional / National exit</v>
      </c>
      <c r="C494" s="52">
        <f t="array" ref="C494">SUMPRODUCT('Distance Matrix_ex'!$B229:$T229,TRANSPOSE('Entry capacity'!C$12:C$30))/(SUM('Entry capacity'!$C$12:$C$30)-IFERROR(VLOOKUP($A494,'Entry capacity'!$A$12:$I$30,3,FALSE),0))</f>
        <v>821.1526654107272</v>
      </c>
      <c r="D494" s="52">
        <f t="array" ref="D494">SUMPRODUCT('Distance Matrix_ex'!$B229:$T229,TRANSPOSE('Entry capacity'!D$12:D$30))/(SUM('Entry capacity'!$D$12:$D$30)-IFERROR(VLOOKUP($A494,'Entry capacity'!$A$12:$I$30,4,FALSE),0))</f>
        <v>827.36421529440508</v>
      </c>
      <c r="E494" s="52">
        <f t="array" ref="E494">SUMPRODUCT('Distance Matrix_ex'!$B229:$T229,TRANSPOSE('Entry capacity'!E$12:E$30))/(SUM('Entry capacity'!$E$12:$E$30)-IFERROR(VLOOKUP($A494,'Entry capacity'!$A$12:$I$30,5,FALSE),0))</f>
        <v>834.91589115615318</v>
      </c>
      <c r="F494" s="52">
        <f t="array" ref="F494">SUMPRODUCT('Distance Matrix_ex'!$B229:$T229,TRANSPOSE('Entry capacity'!F$12:F$30))/(SUM('Entry capacity'!$F$12:$F$30)-IFERROR(VLOOKUP($A494,'Entry capacity'!$A$12:$I$30,6,FALSE),0))</f>
        <v>842.77714121111251</v>
      </c>
      <c r="G494" s="52">
        <f t="array" ref="G494">SUMPRODUCT('Distance Matrix_ex'!$B229:$T229,TRANSPOSE('Entry capacity'!G$12:G$30))/(SUM('Entry capacity'!$G$12:$G$30)-IFERROR(VLOOKUP($A494,'Entry capacity'!$A$12:$I$30,7,FALSE),0))</f>
        <v>844.16879947021641</v>
      </c>
      <c r="H494" s="52">
        <f t="array" ref="H494">SUMPRODUCT('Distance Matrix_ex'!$B229:$T229,TRANSPOSE('Entry capacity'!H$12:H$30))/(SUM('Entry capacity'!$H$12:$H$30)-IFERROR(VLOOKUP($A494,'Entry capacity'!$A$12:$I$30,8,FALSE),0))</f>
        <v>843.18006190257017</v>
      </c>
      <c r="I494" s="57">
        <f t="array" ref="I494">SUMPRODUCT('Distance Matrix_ex'!$B229:$T229,TRANSPOSE('Entry capacity'!I$12:I$30))/(SUM('Entry capacity'!$I$12:$I$30)-IFERROR(VLOOKUP($A494,'Entry capacity'!$A$12:$I$30,9,FALSE),0))</f>
        <v>841.29258961233859</v>
      </c>
    </row>
    <row r="495" spans="1:9" s="5" customFormat="1" ht="15" customHeight="1" x14ac:dyDescent="0.25">
      <c r="A495" s="46" t="str">
        <f t="shared" si="15"/>
        <v>O09_Benavente</v>
      </c>
      <c r="B495" s="4" t="str">
        <f t="shared" si="15"/>
        <v>Salida Nacional / National exit</v>
      </c>
      <c r="C495" s="52">
        <f t="array" ref="C495">SUMPRODUCT('Distance Matrix_ex'!$B230:$T230,TRANSPOSE('Entry capacity'!C$12:C$30))/(SUM('Entry capacity'!$C$12:$C$30)-IFERROR(VLOOKUP($A495,'Entry capacity'!$A$12:$I$30,3,FALSE),0))</f>
        <v>784.03786487910872</v>
      </c>
      <c r="D495" s="52">
        <f t="array" ref="D495">SUMPRODUCT('Distance Matrix_ex'!$B230:$T230,TRANSPOSE('Entry capacity'!D$12:D$30))/(SUM('Entry capacity'!$D$12:$D$30)-IFERROR(VLOOKUP($A495,'Entry capacity'!$A$12:$I$30,4,FALSE),0))</f>
        <v>790.36867022044908</v>
      </c>
      <c r="E495" s="52">
        <f t="array" ref="E495">SUMPRODUCT('Distance Matrix_ex'!$B230:$T230,TRANSPOSE('Entry capacity'!E$12:E$30))/(SUM('Entry capacity'!$E$12:$E$30)-IFERROR(VLOOKUP($A495,'Entry capacity'!$A$12:$I$30,5,FALSE),0))</f>
        <v>798.03029673228411</v>
      </c>
      <c r="F495" s="52">
        <f t="array" ref="F495">SUMPRODUCT('Distance Matrix_ex'!$B230:$T230,TRANSPOSE('Entry capacity'!F$12:F$30))/(SUM('Entry capacity'!$F$12:$F$30)-IFERROR(VLOOKUP($A495,'Entry capacity'!$A$12:$I$30,6,FALSE),0))</f>
        <v>805.98828171228809</v>
      </c>
      <c r="G495" s="52">
        <f t="array" ref="G495">SUMPRODUCT('Distance Matrix_ex'!$B230:$T230,TRANSPOSE('Entry capacity'!G$12:G$30))/(SUM('Entry capacity'!$G$12:$G$30)-IFERROR(VLOOKUP($A495,'Entry capacity'!$A$12:$I$30,7,FALSE),0))</f>
        <v>807.36295534506883</v>
      </c>
      <c r="H495" s="52">
        <f t="array" ref="H495">SUMPRODUCT('Distance Matrix_ex'!$B230:$T230,TRANSPOSE('Entry capacity'!H$12:H$30))/(SUM('Entry capacity'!$H$12:$H$30)-IFERROR(VLOOKUP($A495,'Entry capacity'!$A$12:$I$30,8,FALSE),0))</f>
        <v>806.28286484867056</v>
      </c>
      <c r="I495" s="57">
        <f t="array" ref="I495">SUMPRODUCT('Distance Matrix_ex'!$B230:$T230,TRANSPOSE('Entry capacity'!I$12:I$30))/(SUM('Entry capacity'!$I$12:$I$30)-IFERROR(VLOOKUP($A495,'Entry capacity'!$A$12:$I$30,9,FALSE),0))</f>
        <v>804.20717443683907</v>
      </c>
    </row>
    <row r="496" spans="1:9" s="5" customFormat="1" ht="15" customHeight="1" x14ac:dyDescent="0.25">
      <c r="A496" s="46" t="str">
        <f t="shared" si="15"/>
        <v>O11_Coreses</v>
      </c>
      <c r="B496" s="4" t="str">
        <f t="shared" si="15"/>
        <v>Salida Nacional / National exit</v>
      </c>
      <c r="C496" s="52">
        <f t="array" ref="C496">SUMPRODUCT('Distance Matrix_ex'!$B231:$T231,TRANSPOSE('Entry capacity'!C$12:C$30))/(SUM('Entry capacity'!$C$12:$C$30)-IFERROR(VLOOKUP($A496,'Entry capacity'!$A$12:$I$30,3,FALSE),0))</f>
        <v>733.68213895153497</v>
      </c>
      <c r="D496" s="52">
        <f t="array" ref="D496">SUMPRODUCT('Distance Matrix_ex'!$B231:$T231,TRANSPOSE('Entry capacity'!D$12:D$30))/(SUM('Entry capacity'!$D$12:$D$30)-IFERROR(VLOOKUP($A496,'Entry capacity'!$A$12:$I$30,4,FALSE),0))</f>
        <v>740.17474484293666</v>
      </c>
      <c r="E496" s="52">
        <f t="array" ref="E496">SUMPRODUCT('Distance Matrix_ex'!$B231:$T231,TRANSPOSE('Entry capacity'!E$12:E$30))/(SUM('Entry capacity'!$E$12:$E$30)-IFERROR(VLOOKUP($A496,'Entry capacity'!$A$12:$I$30,5,FALSE),0))</f>
        <v>747.98554755192185</v>
      </c>
      <c r="F496" s="52">
        <f t="array" ref="F496">SUMPRODUCT('Distance Matrix_ex'!$B231:$T231,TRANSPOSE('Entry capacity'!F$12:F$30))/(SUM('Entry capacity'!$F$12:$F$30)-IFERROR(VLOOKUP($A496,'Entry capacity'!$A$12:$I$30,6,FALSE),0))</f>
        <v>756.07477821568011</v>
      </c>
      <c r="G496" s="52">
        <f t="array" ref="G496">SUMPRODUCT('Distance Matrix_ex'!$B231:$T231,TRANSPOSE('Entry capacity'!G$12:G$30))/(SUM('Entry capacity'!$G$12:$G$30)-IFERROR(VLOOKUP($A496,'Entry capacity'!$A$12:$I$30,7,FALSE),0))</f>
        <v>757.42640785588014</v>
      </c>
      <c r="H496" s="52">
        <f t="array" ref="H496">SUMPRODUCT('Distance Matrix_ex'!$B231:$T231,TRANSPOSE('Entry capacity'!H$12:H$30))/(SUM('Entry capacity'!$H$12:$H$30)-IFERROR(VLOOKUP($A496,'Entry capacity'!$A$12:$I$30,8,FALSE),0))</f>
        <v>756.22237373114342</v>
      </c>
      <c r="I496" s="57">
        <f t="array" ref="I496">SUMPRODUCT('Distance Matrix_ex'!$B231:$T231,TRANSPOSE('Entry capacity'!I$12:I$30))/(SUM('Entry capacity'!$I$12:$I$30)-IFERROR(VLOOKUP($A496,'Entry capacity'!$A$12:$I$30,9,FALSE),0))</f>
        <v>753.89131726560458</v>
      </c>
    </row>
    <row r="497" spans="1:9" s="5" customFormat="1" ht="15" customHeight="1" x14ac:dyDescent="0.25">
      <c r="A497" s="46" t="str">
        <f t="shared" si="15"/>
        <v>O12_Santa Clara de Avedino</v>
      </c>
      <c r="B497" s="4" t="str">
        <f t="shared" si="15"/>
        <v>Salida Nacional / National exit</v>
      </c>
      <c r="C497" s="52">
        <f t="array" ref="C497">SUMPRODUCT('Distance Matrix_ex'!$B232:$T232,TRANSPOSE('Entry capacity'!C$12:C$30))/(SUM('Entry capacity'!$C$12:$C$30)-IFERROR(VLOOKUP($A497,'Entry capacity'!$A$12:$I$30,3,FALSE),0))</f>
        <v>746.74051596895208</v>
      </c>
      <c r="D497" s="52">
        <f t="array" ref="D497">SUMPRODUCT('Distance Matrix_ex'!$B232:$T232,TRANSPOSE('Entry capacity'!D$12:D$30))/(SUM('Entry capacity'!$D$12:$D$30)-IFERROR(VLOOKUP($A497,'Entry capacity'!$A$12:$I$30,4,FALSE),0))</f>
        <v>753.4243596056989</v>
      </c>
      <c r="E497" s="52">
        <f t="array" ref="E497">SUMPRODUCT('Distance Matrix_ex'!$B232:$T232,TRANSPOSE('Entry capacity'!E$12:E$30))/(SUM('Entry capacity'!$E$12:$E$30)-IFERROR(VLOOKUP($A497,'Entry capacity'!$A$12:$I$30,5,FALSE),0))</f>
        <v>761.49388654995028</v>
      </c>
      <c r="F497" s="52">
        <f t="array" ref="F497">SUMPRODUCT('Distance Matrix_ex'!$B232:$T232,TRANSPOSE('Entry capacity'!F$12:F$30))/(SUM('Entry capacity'!$F$12:$F$30)-IFERROR(VLOOKUP($A497,'Entry capacity'!$A$12:$I$30,6,FALSE),0))</f>
        <v>769.81538993914273</v>
      </c>
      <c r="G497" s="52">
        <f t="array" ref="G497">SUMPRODUCT('Distance Matrix_ex'!$B232:$T232,TRANSPOSE('Entry capacity'!G$12:G$30))/(SUM('Entry capacity'!$G$12:$G$30)-IFERROR(VLOOKUP($A497,'Entry capacity'!$A$12:$I$30,7,FALSE),0))</f>
        <v>771.21229708519058</v>
      </c>
      <c r="H497" s="52">
        <f t="array" ref="H497">SUMPRODUCT('Distance Matrix_ex'!$B232:$T232,TRANSPOSE('Entry capacity'!H$12:H$30))/(SUM('Entry capacity'!$H$12:$H$30)-IFERROR(VLOOKUP($A497,'Entry capacity'!$A$12:$I$30,8,FALSE),0))</f>
        <v>769.96765421762268</v>
      </c>
      <c r="I497" s="57">
        <f t="array" ref="I497">SUMPRODUCT('Distance Matrix_ex'!$B232:$T232,TRANSPOSE('Entry capacity'!I$12:I$30))/(SUM('Entry capacity'!$I$12:$I$30)-IFERROR(VLOOKUP($A497,'Entry capacity'!$A$12:$I$30,9,FALSE),0))</f>
        <v>767.546532626572</v>
      </c>
    </row>
    <row r="498" spans="1:9" s="5" customFormat="1" ht="15" customHeight="1" x14ac:dyDescent="0.25">
      <c r="A498" s="46" t="str">
        <f t="shared" si="15"/>
        <v>O14_Doñinos de Salamanca</v>
      </c>
      <c r="B498" s="4" t="str">
        <f t="shared" si="15"/>
        <v>Salida Nacional / National exit</v>
      </c>
      <c r="C498" s="52">
        <f t="array" ref="C498">SUMPRODUCT('Distance Matrix_ex'!$B233:$T233,TRANSPOSE('Entry capacity'!C$12:C$30))/(SUM('Entry capacity'!$C$12:$C$30)-IFERROR(VLOOKUP($A498,'Entry capacity'!$A$12:$I$30,3,FALSE),0))</f>
        <v>768.43345833005208</v>
      </c>
      <c r="D498" s="52">
        <f t="array" ref="D498">SUMPRODUCT('Distance Matrix_ex'!$B233:$T233,TRANSPOSE('Entry capacity'!D$12:D$30))/(SUM('Entry capacity'!$D$12:$D$30)-IFERROR(VLOOKUP($A498,'Entry capacity'!$A$12:$I$30,4,FALSE),0))</f>
        <v>775.43499147610794</v>
      </c>
      <c r="E498" s="52">
        <f t="array" ref="E498">SUMPRODUCT('Distance Matrix_ex'!$B233:$T233,TRANSPOSE('Entry capacity'!E$12:E$30))/(SUM('Entry capacity'!$E$12:$E$30)-IFERROR(VLOOKUP($A498,'Entry capacity'!$A$12:$I$30,5,FALSE),0))</f>
        <v>783.93431838061133</v>
      </c>
      <c r="F498" s="52">
        <f t="array" ref="F498">SUMPRODUCT('Distance Matrix_ex'!$B233:$T233,TRANSPOSE('Entry capacity'!F$12:F$30))/(SUM('Entry capacity'!$F$12:$F$30)-IFERROR(VLOOKUP($A498,'Entry capacity'!$A$12:$I$30,6,FALSE),0))</f>
        <v>792.64167973961003</v>
      </c>
      <c r="G498" s="52">
        <f t="array" ref="G498">SUMPRODUCT('Distance Matrix_ex'!$B233:$T233,TRANSPOSE('Entry capacity'!G$12:G$30))/(SUM('Entry capacity'!$G$12:$G$30)-IFERROR(VLOOKUP($A498,'Entry capacity'!$A$12:$I$30,7,FALSE),0))</f>
        <v>794.11380314900373</v>
      </c>
      <c r="H498" s="52">
        <f t="array" ref="H498">SUMPRODUCT('Distance Matrix_ex'!$B233:$T233,TRANSPOSE('Entry capacity'!H$12:H$30))/(SUM('Entry capacity'!$H$12:$H$30)-IFERROR(VLOOKUP($A498,'Entry capacity'!$A$12:$I$30,8,FALSE),0))</f>
        <v>792.80169989823355</v>
      </c>
      <c r="I498" s="57">
        <f t="array" ref="I498">SUMPRODUCT('Distance Matrix_ex'!$B233:$T233,TRANSPOSE('Entry capacity'!I$12:I$30))/(SUM('Entry capacity'!$I$12:$I$30)-IFERROR(VLOOKUP($A498,'Entry capacity'!$A$12:$I$30,9,FALSE),0))</f>
        <v>790.23095959316709</v>
      </c>
    </row>
    <row r="499" spans="1:9" s="5" customFormat="1" ht="15" customHeight="1" x14ac:dyDescent="0.25">
      <c r="A499" s="46" t="str">
        <f t="shared" si="15"/>
        <v>O14A_Barbadillo</v>
      </c>
      <c r="B499" s="4" t="str">
        <f t="shared" si="15"/>
        <v>Salida Nacional / National exit</v>
      </c>
      <c r="C499" s="52">
        <f t="array" ref="C499">SUMPRODUCT('Distance Matrix_ex'!$B234:$T234,TRANSPOSE('Entry capacity'!C$12:C$30))/(SUM('Entry capacity'!$C$12:$C$30)-IFERROR(VLOOKUP($A499,'Entry capacity'!$A$12:$I$30,3,FALSE),0))</f>
        <v>775.12399930260358</v>
      </c>
      <c r="D499" s="52">
        <f t="array" ref="D499">SUMPRODUCT('Distance Matrix_ex'!$B234:$T234,TRANSPOSE('Entry capacity'!D$12:D$30))/(SUM('Entry capacity'!$D$12:$D$30)-IFERROR(VLOOKUP($A499,'Entry capacity'!$A$12:$I$30,4,FALSE),0))</f>
        <v>782.22351430115327</v>
      </c>
      <c r="E499" s="52">
        <f t="array" ref="E499">SUMPRODUCT('Distance Matrix_ex'!$B234:$T234,TRANSPOSE('Entry capacity'!E$12:E$30))/(SUM('Entry capacity'!$E$12:$E$30)-IFERROR(VLOOKUP($A499,'Entry capacity'!$A$12:$I$30,5,FALSE),0))</f>
        <v>790.85540018249822</v>
      </c>
      <c r="F499" s="52">
        <f t="array" ref="F499">SUMPRODUCT('Distance Matrix_ex'!$B234:$T234,TRANSPOSE('Entry capacity'!F$12:F$30))/(SUM('Entry capacity'!$F$12:$F$30)-IFERROR(VLOOKUP($A499,'Entry capacity'!$A$12:$I$30,6,FALSE),0))</f>
        <v>799.68176792217173</v>
      </c>
      <c r="G499" s="52">
        <f t="array" ref="G499">SUMPRODUCT('Distance Matrix_ex'!$B234:$T234,TRANSPOSE('Entry capacity'!G$12:G$30))/(SUM('Entry capacity'!$G$12:$G$30)-IFERROR(VLOOKUP($A499,'Entry capacity'!$A$12:$I$30,7,FALSE),0))</f>
        <v>801.17708954429895</v>
      </c>
      <c r="H499" s="52">
        <f t="array" ref="H499">SUMPRODUCT('Distance Matrix_ex'!$B234:$T234,TRANSPOSE('Entry capacity'!H$12:H$30))/(SUM('Entry capacity'!$H$12:$H$30)-IFERROR(VLOOKUP($A499,'Entry capacity'!$A$12:$I$30,8,FALSE),0))</f>
        <v>799.84418015066785</v>
      </c>
      <c r="I499" s="57">
        <f t="array" ref="I499">SUMPRODUCT('Distance Matrix_ex'!$B234:$T234,TRANSPOSE('Entry capacity'!I$12:I$30))/(SUM('Entry capacity'!$I$12:$I$30)-IFERROR(VLOOKUP($A499,'Entry capacity'!$A$12:$I$30,9,FALSE),0))</f>
        <v>797.22729441637762</v>
      </c>
    </row>
    <row r="500" spans="1:9" s="5" customFormat="1" ht="15" customHeight="1" x14ac:dyDescent="0.25">
      <c r="A500" s="46" t="str">
        <f t="shared" si="15"/>
        <v>O16_Monleon</v>
      </c>
      <c r="B500" s="4" t="str">
        <f t="shared" si="15"/>
        <v>Salida Nacional / National exit</v>
      </c>
      <c r="C500" s="52">
        <f t="array" ref="C500">SUMPRODUCT('Distance Matrix_ex'!$B235:$T235,TRANSPOSE('Entry capacity'!C$12:C$30))/(SUM('Entry capacity'!$C$12:$C$30)-IFERROR(VLOOKUP($A500,'Entry capacity'!$A$12:$I$30,3,FALSE),0))</f>
        <v>792.49758037719096</v>
      </c>
      <c r="D500" s="52">
        <f t="array" ref="D500">SUMPRODUCT('Distance Matrix_ex'!$B235:$T235,TRANSPOSE('Entry capacity'!D$12:D$30))/(SUM('Entry capacity'!$D$12:$D$30)-IFERROR(VLOOKUP($A500,'Entry capacity'!$A$12:$I$30,4,FALSE),0))</f>
        <v>799.85152856210414</v>
      </c>
      <c r="E500" s="52">
        <f t="array" ref="E500">SUMPRODUCT('Distance Matrix_ex'!$B235:$T235,TRANSPOSE('Entry capacity'!E$12:E$30))/(SUM('Entry capacity'!$E$12:$E$30)-IFERROR(VLOOKUP($A500,'Entry capacity'!$A$12:$I$30,5,FALSE),0))</f>
        <v>808.82763535783647</v>
      </c>
      <c r="F500" s="52">
        <f t="array" ref="F500">SUMPRODUCT('Distance Matrix_ex'!$B235:$T235,TRANSPOSE('Entry capacity'!F$12:F$30))/(SUM('Entry capacity'!$F$12:$F$30)-IFERROR(VLOOKUP($A500,'Entry capacity'!$A$12:$I$30,6,FALSE),0))</f>
        <v>817.963031472274</v>
      </c>
      <c r="G500" s="52">
        <f t="array" ref="G500">SUMPRODUCT('Distance Matrix_ex'!$B235:$T235,TRANSPOSE('Entry capacity'!G$12:G$30))/(SUM('Entry capacity'!$G$12:$G$30)-IFERROR(VLOOKUP($A500,'Entry capacity'!$A$12:$I$30,7,FALSE),0))</f>
        <v>819.51859277178676</v>
      </c>
      <c r="H500" s="52">
        <f t="array" ref="H500">SUMPRODUCT('Distance Matrix_ex'!$B235:$T235,TRANSPOSE('Entry capacity'!H$12:H$30))/(SUM('Entry capacity'!$H$12:$H$30)-IFERROR(VLOOKUP($A500,'Entry capacity'!$A$12:$I$30,8,FALSE),0))</f>
        <v>818.13165527918306</v>
      </c>
      <c r="I500" s="57">
        <f t="array" ref="I500">SUMPRODUCT('Distance Matrix_ex'!$B235:$T235,TRANSPOSE('Entry capacity'!I$12:I$30))/(SUM('Entry capacity'!$I$12:$I$30)-IFERROR(VLOOKUP($A500,'Entry capacity'!$A$12:$I$30,9,FALSE),0))</f>
        <v>815.39494196157307</v>
      </c>
    </row>
    <row r="501" spans="1:9" s="5" customFormat="1" ht="15" customHeight="1" x14ac:dyDescent="0.25">
      <c r="A501" s="46" t="str">
        <f t="shared" si="15"/>
        <v>O17_Valdehijaderos</v>
      </c>
      <c r="B501" s="4" t="str">
        <f t="shared" si="15"/>
        <v>Salida Nacional / National exit</v>
      </c>
      <c r="C501" s="52">
        <f t="array" ref="C501">SUMPRODUCT('Distance Matrix_ex'!$B236:$T236,TRANSPOSE('Entry capacity'!C$12:C$30))/(SUM('Entry capacity'!$C$12:$C$30)-IFERROR(VLOOKUP($A501,'Entry capacity'!$A$12:$I$30,3,FALSE),0))</f>
        <v>802.87142654690342</v>
      </c>
      <c r="D501" s="52">
        <f t="array" ref="D501">SUMPRODUCT('Distance Matrix_ex'!$B236:$T236,TRANSPOSE('Entry capacity'!D$12:D$30))/(SUM('Entry capacity'!$D$12:$D$30)-IFERROR(VLOOKUP($A501,'Entry capacity'!$A$12:$I$30,4,FALSE),0))</f>
        <v>810.37729797230861</v>
      </c>
      <c r="E501" s="52">
        <f t="array" ref="E501">SUMPRODUCT('Distance Matrix_ex'!$B236:$T236,TRANSPOSE('Entry capacity'!E$12:E$30))/(SUM('Entry capacity'!$E$12:$E$30)-IFERROR(VLOOKUP($A501,'Entry capacity'!$A$12:$I$30,5,FALSE),0))</f>
        <v>819.55894067908434</v>
      </c>
      <c r="F501" s="52">
        <f t="array" ref="F501">SUMPRODUCT('Distance Matrix_ex'!$B236:$T236,TRANSPOSE('Entry capacity'!F$12:F$30))/(SUM('Entry capacity'!$F$12:$F$30)-IFERROR(VLOOKUP($A501,'Entry capacity'!$A$12:$I$30,6,FALSE),0))</f>
        <v>828.87885907526243</v>
      </c>
      <c r="G501" s="52">
        <f t="array" ref="G501">SUMPRODUCT('Distance Matrix_ex'!$B236:$T236,TRANSPOSE('Entry capacity'!G$12:G$30))/(SUM('Entry capacity'!$G$12:$G$30)-IFERROR(VLOOKUP($A501,'Entry capacity'!$A$12:$I$30,7,FALSE),0))</f>
        <v>830.47038976668227</v>
      </c>
      <c r="H501" s="52">
        <f t="array" ref="H501">SUMPRODUCT('Distance Matrix_ex'!$B236:$T236,TRANSPOSE('Entry capacity'!H$12:H$30))/(SUM('Entry capacity'!$H$12:$H$30)-IFERROR(VLOOKUP($A501,'Entry capacity'!$A$12:$I$30,8,FALSE),0))</f>
        <v>829.05119184456919</v>
      </c>
      <c r="I501" s="57">
        <f t="array" ref="I501">SUMPRODUCT('Distance Matrix_ex'!$B236:$T236,TRANSPOSE('Entry capacity'!I$12:I$30))/(SUM('Entry capacity'!$I$12:$I$30)-IFERROR(VLOOKUP($A501,'Entry capacity'!$A$12:$I$30,9,FALSE),0))</f>
        <v>826.24292891891298</v>
      </c>
    </row>
    <row r="502" spans="1:9" s="5" customFormat="1" ht="15" customHeight="1" x14ac:dyDescent="0.25">
      <c r="A502" s="46" t="str">
        <f t="shared" ref="A502:B517" si="16">A237</f>
        <v>O19_Plasencia</v>
      </c>
      <c r="B502" s="4" t="str">
        <f t="shared" si="16"/>
        <v>Salida Nacional / National exit</v>
      </c>
      <c r="C502" s="52">
        <f t="array" ref="C502">SUMPRODUCT('Distance Matrix_ex'!$B237:$T237,TRANSPOSE('Entry capacity'!C$12:C$30))/(SUM('Entry capacity'!$C$12:$C$30)-IFERROR(VLOOKUP($A502,'Entry capacity'!$A$12:$I$30,3,FALSE),0))</f>
        <v>814.92777601907324</v>
      </c>
      <c r="D502" s="52">
        <f t="array" ref="D502">SUMPRODUCT('Distance Matrix_ex'!$B237:$T237,TRANSPOSE('Entry capacity'!D$12:D$30))/(SUM('Entry capacity'!$D$12:$D$30)-IFERROR(VLOOKUP($A502,'Entry capacity'!$A$12:$I$30,4,FALSE),0))</f>
        <v>821.97819191502742</v>
      </c>
      <c r="E502" s="52">
        <f t="array" ref="E502">SUMPRODUCT('Distance Matrix_ex'!$B237:$T237,TRANSPOSE('Entry capacity'!E$12:E$30))/(SUM('Entry capacity'!$E$12:$E$30)-IFERROR(VLOOKUP($A502,'Entry capacity'!$A$12:$I$30,5,FALSE),0))</f>
        <v>830.57740819709909</v>
      </c>
      <c r="F502" s="52">
        <f t="array" ref="F502">SUMPRODUCT('Distance Matrix_ex'!$B237:$T237,TRANSPOSE('Entry capacity'!F$12:F$30))/(SUM('Entry capacity'!$F$12:$F$30)-IFERROR(VLOOKUP($A502,'Entry capacity'!$A$12:$I$30,6,FALSE),0))</f>
        <v>839.21435553839194</v>
      </c>
      <c r="G502" s="52">
        <f t="array" ref="G502">SUMPRODUCT('Distance Matrix_ex'!$B237:$T237,TRANSPOSE('Entry capacity'!G$12:G$30))/(SUM('Entry capacity'!$G$12:$G$30)-IFERROR(VLOOKUP($A502,'Entry capacity'!$A$12:$I$30,7,FALSE),0))</f>
        <v>840.63063421050606</v>
      </c>
      <c r="H502" s="52">
        <f t="array" ref="H502">SUMPRODUCT('Distance Matrix_ex'!$B237:$T237,TRANSPOSE('Entry capacity'!H$12:H$30))/(SUM('Entry capacity'!$H$12:$H$30)-IFERROR(VLOOKUP($A502,'Entry capacity'!$A$12:$I$30,8,FALSE),0))</f>
        <v>839.14517278475319</v>
      </c>
      <c r="I502" s="57">
        <f t="array" ref="I502">SUMPRODUCT('Distance Matrix_ex'!$B237:$T237,TRANSPOSE('Entry capacity'!I$12:I$30))/(SUM('Entry capacity'!$I$12:$I$30)-IFERROR(VLOOKUP($A502,'Entry capacity'!$A$12:$I$30,9,FALSE),0))</f>
        <v>836.17080983813321</v>
      </c>
    </row>
    <row r="503" spans="1:9" s="5" customFormat="1" ht="15" customHeight="1" x14ac:dyDescent="0.25">
      <c r="A503" s="46" t="str">
        <f t="shared" si="16"/>
        <v>O22_Caceres</v>
      </c>
      <c r="B503" s="4" t="str">
        <f t="shared" si="16"/>
        <v>Salida Nacional / National exit</v>
      </c>
      <c r="C503" s="52">
        <f t="array" ref="C503">SUMPRODUCT('Distance Matrix_ex'!$B238:$T238,TRANSPOSE('Entry capacity'!C$12:C$30))/(SUM('Entry capacity'!$C$12:$C$30)-IFERROR(VLOOKUP($A503,'Entry capacity'!$A$12:$I$30,3,FALSE),0))</f>
        <v>811.08717863304287</v>
      </c>
      <c r="D503" s="52">
        <f t="array" ref="D503">SUMPRODUCT('Distance Matrix_ex'!$B238:$T238,TRANSPOSE('Entry capacity'!D$12:D$30))/(SUM('Entry capacity'!$D$12:$D$30)-IFERROR(VLOOKUP($A503,'Entry capacity'!$A$12:$I$30,4,FALSE),0))</f>
        <v>816.35197733184691</v>
      </c>
      <c r="E503" s="52">
        <f t="array" ref="E503">SUMPRODUCT('Distance Matrix_ex'!$B238:$T238,TRANSPOSE('Entry capacity'!E$12:E$30))/(SUM('Entry capacity'!$E$12:$E$30)-IFERROR(VLOOKUP($A503,'Entry capacity'!$A$12:$I$30,5,FALSE),0))</f>
        <v>822.62781044255632</v>
      </c>
      <c r="F503" s="52">
        <f t="array" ref="F503">SUMPRODUCT('Distance Matrix_ex'!$B238:$T238,TRANSPOSE('Entry capacity'!F$12:F$30))/(SUM('Entry capacity'!$F$12:$F$30)-IFERROR(VLOOKUP($A503,'Entry capacity'!$A$12:$I$30,6,FALSE),0))</f>
        <v>828.74086175548518</v>
      </c>
      <c r="G503" s="52">
        <f t="array" ref="G503">SUMPRODUCT('Distance Matrix_ex'!$B238:$T238,TRANSPOSE('Entry capacity'!G$12:G$30))/(SUM('Entry capacity'!$G$12:$G$30)-IFERROR(VLOOKUP($A503,'Entry capacity'!$A$12:$I$30,7,FALSE),0))</f>
        <v>829.54990285643009</v>
      </c>
      <c r="H503" s="52">
        <f t="array" ref="H503">SUMPRODUCT('Distance Matrix_ex'!$B238:$T238,TRANSPOSE('Entry capacity'!H$12:H$30))/(SUM('Entry capacity'!$H$12:$H$30)-IFERROR(VLOOKUP($A503,'Entry capacity'!$A$12:$I$30,8,FALSE),0))</f>
        <v>827.99766012124053</v>
      </c>
      <c r="I503" s="57">
        <f t="array" ref="I503">SUMPRODUCT('Distance Matrix_ex'!$B238:$T238,TRANSPOSE('Entry capacity'!I$12:I$30))/(SUM('Entry capacity'!$I$12:$I$30)-IFERROR(VLOOKUP($A503,'Entry capacity'!$A$12:$I$30,9,FALSE),0))</f>
        <v>824.82282379615197</v>
      </c>
    </row>
    <row r="504" spans="1:9" s="5" customFormat="1" ht="15" customHeight="1" x14ac:dyDescent="0.25">
      <c r="A504" s="46" t="str">
        <f t="shared" si="16"/>
        <v>O24_Merida</v>
      </c>
      <c r="B504" s="4" t="str">
        <f t="shared" si="16"/>
        <v>Salida Nacional / National exit</v>
      </c>
      <c r="C504" s="52">
        <f t="array" ref="C504">SUMPRODUCT('Distance Matrix_ex'!$B239:$T239,TRANSPOSE('Entry capacity'!C$12:C$30))/(SUM('Entry capacity'!$C$12:$C$30)-IFERROR(VLOOKUP($A504,'Entry capacity'!$A$12:$I$30,3,FALSE),0))</f>
        <v>807.7223160948538</v>
      </c>
      <c r="D504" s="52">
        <f t="array" ref="D504">SUMPRODUCT('Distance Matrix_ex'!$B239:$T239,TRANSPOSE('Entry capacity'!D$12:D$30))/(SUM('Entry capacity'!$D$12:$D$30)-IFERROR(VLOOKUP($A504,'Entry capacity'!$A$12:$I$30,4,FALSE),0))</f>
        <v>811.5304959070927</v>
      </c>
      <c r="E504" s="52">
        <f t="array" ref="E504">SUMPRODUCT('Distance Matrix_ex'!$B239:$T239,TRANSPOSE('Entry capacity'!E$12:E$30))/(SUM('Entry capacity'!$E$12:$E$30)-IFERROR(VLOOKUP($A504,'Entry capacity'!$A$12:$I$30,5,FALSE),0))</f>
        <v>815.88611385641343</v>
      </c>
      <c r="F504" s="52">
        <f t="array" ref="F504">SUMPRODUCT('Distance Matrix_ex'!$B239:$T239,TRANSPOSE('Entry capacity'!F$12:F$30))/(SUM('Entry capacity'!$F$12:$F$30)-IFERROR(VLOOKUP($A504,'Entry capacity'!$A$12:$I$30,6,FALSE),0))</f>
        <v>819.93054747109124</v>
      </c>
      <c r="G504" s="52">
        <f t="array" ref="G504">SUMPRODUCT('Distance Matrix_ex'!$B239:$T239,TRANSPOSE('Entry capacity'!G$12:G$30))/(SUM('Entry capacity'!$G$12:$G$30)-IFERROR(VLOOKUP($A504,'Entry capacity'!$A$12:$I$30,7,FALSE),0))</f>
        <v>820.23048181601052</v>
      </c>
      <c r="H504" s="52">
        <f t="array" ref="H504">SUMPRODUCT('Distance Matrix_ex'!$B239:$T239,TRANSPOSE('Entry capacity'!H$12:H$30))/(SUM('Entry capacity'!$H$12:$H$30)-IFERROR(VLOOKUP($A504,'Entry capacity'!$A$12:$I$30,8,FALSE),0))</f>
        <v>818.60911007924869</v>
      </c>
      <c r="I504" s="57">
        <f t="array" ref="I504">SUMPRODUCT('Distance Matrix_ex'!$B239:$T239,TRANSPOSE('Entry capacity'!I$12:I$30))/(SUM('Entry capacity'!$I$12:$I$30)-IFERROR(VLOOKUP($A504,'Entry capacity'!$A$12:$I$30,9,FALSE),0))</f>
        <v>815.2460322243104</v>
      </c>
    </row>
    <row r="505" spans="1:9" s="5" customFormat="1" ht="15" customHeight="1" x14ac:dyDescent="0.25">
      <c r="A505" s="46" t="str">
        <f t="shared" si="16"/>
        <v>P01_Toro</v>
      </c>
      <c r="B505" s="4" t="str">
        <f t="shared" si="16"/>
        <v>Salida Nacional / National exit</v>
      </c>
      <c r="C505" s="52">
        <f t="array" ref="C505">SUMPRODUCT('Distance Matrix_ex'!$B240:$T240,TRANSPOSE('Entry capacity'!C$12:C$30))/(SUM('Entry capacity'!$C$12:$C$30)-IFERROR(VLOOKUP($A505,'Entry capacity'!$A$12:$I$30,3,FALSE),0))</f>
        <v>723.31920224927455</v>
      </c>
      <c r="D505" s="52">
        <f t="array" ref="D505">SUMPRODUCT('Distance Matrix_ex'!$B240:$T240,TRANSPOSE('Entry capacity'!D$12:D$30))/(SUM('Entry capacity'!$D$12:$D$30)-IFERROR(VLOOKUP($A505,'Entry capacity'!$A$12:$I$30,4,FALSE),0))</f>
        <v>729.70817172411068</v>
      </c>
      <c r="E505" s="52">
        <f t="array" ref="E505">SUMPRODUCT('Distance Matrix_ex'!$B240:$T240,TRANSPOSE('Entry capacity'!E$12:E$30))/(SUM('Entry capacity'!$E$12:$E$30)-IFERROR(VLOOKUP($A505,'Entry capacity'!$A$12:$I$30,5,FALSE),0))</f>
        <v>737.34940517181576</v>
      </c>
      <c r="F505" s="52">
        <f t="array" ref="F505">SUMPRODUCT('Distance Matrix_ex'!$B240:$T240,TRANSPOSE('Entry capacity'!F$12:F$30))/(SUM('Entry capacity'!$F$12:$F$30)-IFERROR(VLOOKUP($A505,'Entry capacity'!$A$12:$I$30,6,FALSE),0))</f>
        <v>745.2852749070089</v>
      </c>
      <c r="G505" s="52">
        <f t="array" ref="G505">SUMPRODUCT('Distance Matrix_ex'!$B240:$T240,TRANSPOSE('Entry capacity'!G$12:G$30))/(SUM('Entry capacity'!$G$12:$G$30)-IFERROR(VLOOKUP($A505,'Entry capacity'!$A$12:$I$30,7,FALSE),0))</f>
        <v>746.58653221078509</v>
      </c>
      <c r="H505" s="52">
        <f t="array" ref="H505">SUMPRODUCT('Distance Matrix_ex'!$B240:$T240,TRANSPOSE('Entry capacity'!H$12:H$30))/(SUM('Entry capacity'!$H$12:$H$30)-IFERROR(VLOOKUP($A505,'Entry capacity'!$A$12:$I$30,8,FALSE),0))</f>
        <v>745.36678031810777</v>
      </c>
      <c r="I505" s="57">
        <f t="array" ref="I505">SUMPRODUCT('Distance Matrix_ex'!$B240:$T240,TRANSPOSE('Entry capacity'!I$12:I$30))/(SUM('Entry capacity'!$I$12:$I$30)-IFERROR(VLOOKUP($A505,'Entry capacity'!$A$12:$I$30,9,FALSE),0))</f>
        <v>743.00908598633555</v>
      </c>
    </row>
    <row r="506" spans="1:9" s="5" customFormat="1" ht="15" customHeight="1" x14ac:dyDescent="0.25">
      <c r="A506" s="46" t="str">
        <f t="shared" si="16"/>
        <v>P03_Tordesillas</v>
      </c>
      <c r="B506" s="4" t="str">
        <f t="shared" si="16"/>
        <v>Salida Nacional / National exit</v>
      </c>
      <c r="C506" s="52">
        <f t="array" ref="C506">SUMPRODUCT('Distance Matrix_ex'!$B241:$T241,TRANSPOSE('Entry capacity'!C$12:C$30))/(SUM('Entry capacity'!$C$12:$C$30)-IFERROR(VLOOKUP($A506,'Entry capacity'!$A$12:$I$30,3,FALSE),0))</f>
        <v>701.56285276240783</v>
      </c>
      <c r="D506" s="52">
        <f t="array" ref="D506">SUMPRODUCT('Distance Matrix_ex'!$B241:$T241,TRANSPOSE('Entry capacity'!D$12:D$30))/(SUM('Entry capacity'!$D$12:$D$30)-IFERROR(VLOOKUP($A506,'Entry capacity'!$A$12:$I$30,4,FALSE),0))</f>
        <v>707.82250975839429</v>
      </c>
      <c r="E506" s="52">
        <f t="array" ref="E506">SUMPRODUCT('Distance Matrix_ex'!$B241:$T241,TRANSPOSE('Entry capacity'!E$12:E$30))/(SUM('Entry capacity'!$E$12:$E$30)-IFERROR(VLOOKUP($A506,'Entry capacity'!$A$12:$I$30,5,FALSE),0))</f>
        <v>715.23828151748319</v>
      </c>
      <c r="F506" s="52">
        <f t="array" ref="F506">SUMPRODUCT('Distance Matrix_ex'!$B241:$T241,TRANSPOSE('Entry capacity'!F$12:F$30))/(SUM('Entry capacity'!$F$12:$F$30)-IFERROR(VLOOKUP($A506,'Entry capacity'!$A$12:$I$30,6,FALSE),0))</f>
        <v>722.97064464020195</v>
      </c>
      <c r="G506" s="52">
        <f t="array" ref="G506">SUMPRODUCT('Distance Matrix_ex'!$B241:$T241,TRANSPOSE('Entry capacity'!G$12:G$30))/(SUM('Entry capacity'!$G$12:$G$30)-IFERROR(VLOOKUP($A506,'Entry capacity'!$A$12:$I$30,7,FALSE),0))</f>
        <v>724.19734362190025</v>
      </c>
      <c r="H506" s="52">
        <f t="array" ref="H506">SUMPRODUCT('Distance Matrix_ex'!$B241:$T241,TRANSPOSE('Entry capacity'!H$12:H$30))/(SUM('Entry capacity'!$H$12:$H$30)-IFERROR(VLOOKUP($A506,'Entry capacity'!$A$12:$I$30,8,FALSE),0))</f>
        <v>722.94122457188723</v>
      </c>
      <c r="I506" s="57">
        <f t="array" ref="I506">SUMPRODUCT('Distance Matrix_ex'!$B241:$T241,TRANSPOSE('Entry capacity'!I$12:I$30))/(SUM('Entry capacity'!$I$12:$I$30)-IFERROR(VLOOKUP($A506,'Entry capacity'!$A$12:$I$30,9,FALSE),0))</f>
        <v>720.51706978814013</v>
      </c>
    </row>
    <row r="507" spans="1:9" s="5" customFormat="1" ht="15" customHeight="1" x14ac:dyDescent="0.25">
      <c r="A507" s="46" t="str">
        <f t="shared" si="16"/>
        <v>P04_Boecillo</v>
      </c>
      <c r="B507" s="4" t="str">
        <f t="shared" si="16"/>
        <v>Salida Nacional / National exit</v>
      </c>
      <c r="C507" s="52">
        <f t="array" ref="C507">SUMPRODUCT('Distance Matrix_ex'!$B242:$T242,TRANSPOSE('Entry capacity'!C$12:C$30))/(SUM('Entry capacity'!$C$12:$C$30)-IFERROR(VLOOKUP($A507,'Entry capacity'!$A$12:$I$30,3,FALSE),0))</f>
        <v>686.42902224490513</v>
      </c>
      <c r="D507" s="52">
        <f t="array" ref="D507">SUMPRODUCT('Distance Matrix_ex'!$B242:$T242,TRANSPOSE('Entry capacity'!D$12:D$30))/(SUM('Entry capacity'!$D$12:$D$30)-IFERROR(VLOOKUP($A507,'Entry capacity'!$A$12:$I$30,4,FALSE),0))</f>
        <v>692.73461183336758</v>
      </c>
      <c r="E507" s="52">
        <f t="array" ref="E507">SUMPRODUCT('Distance Matrix_ex'!$B242:$T242,TRANSPOSE('Entry capacity'!E$12:E$30))/(SUM('Entry capacity'!$E$12:$E$30)-IFERROR(VLOOKUP($A507,'Entry capacity'!$A$12:$I$30,5,FALSE),0))</f>
        <v>700.19451213992863</v>
      </c>
      <c r="F507" s="52">
        <f t="array" ref="F507">SUMPRODUCT('Distance Matrix_ex'!$B242:$T242,TRANSPOSE('Entry capacity'!F$12:F$30))/(SUM('Entry capacity'!$F$12:$F$30)-IFERROR(VLOOKUP($A507,'Entry capacity'!$A$12:$I$30,6,FALSE),0))</f>
        <v>707.96768929466066</v>
      </c>
      <c r="G507" s="52">
        <f t="array" ref="G507">SUMPRODUCT('Distance Matrix_ex'!$B242:$T242,TRANSPOSE('Entry capacity'!G$12:G$30))/(SUM('Entry capacity'!$G$12:$G$30)-IFERROR(VLOOKUP($A507,'Entry capacity'!$A$12:$I$30,7,FALSE),0))</f>
        <v>709.19054951570854</v>
      </c>
      <c r="H507" s="52">
        <f t="array" ref="H507">SUMPRODUCT('Distance Matrix_ex'!$B242:$T242,TRANSPOSE('Entry capacity'!H$12:H$30))/(SUM('Entry capacity'!$H$12:$H$30)-IFERROR(VLOOKUP($A507,'Entry capacity'!$A$12:$I$30,8,FALSE),0))</f>
        <v>707.90394729961622</v>
      </c>
      <c r="I507" s="57">
        <f t="array" ref="I507">SUMPRODUCT('Distance Matrix_ex'!$B242:$T242,TRANSPOSE('Entry capacity'!I$12:I$30))/(SUM('Entry capacity'!$I$12:$I$30)-IFERROR(VLOOKUP($A507,'Entry capacity'!$A$12:$I$30,9,FALSE),0))</f>
        <v>705.41734254179028</v>
      </c>
    </row>
    <row r="508" spans="1:9" s="5" customFormat="1" ht="15" customHeight="1" x14ac:dyDescent="0.25">
      <c r="A508" s="46" t="str">
        <f t="shared" si="16"/>
        <v>P04A_La Parrilla</v>
      </c>
      <c r="B508" s="4" t="str">
        <f t="shared" si="16"/>
        <v>Salida Nacional / National exit</v>
      </c>
      <c r="C508" s="52">
        <f t="array" ref="C508">SUMPRODUCT('Distance Matrix_ex'!$B243:$T243,TRANSPOSE('Entry capacity'!C$12:C$30))/(SUM('Entry capacity'!$C$12:$C$30)-IFERROR(VLOOKUP($A508,'Entry capacity'!$A$12:$I$30,3,FALSE),0))</f>
        <v>672.48725591883056</v>
      </c>
      <c r="D508" s="52">
        <f t="array" ref="D508">SUMPRODUCT('Distance Matrix_ex'!$B243:$T243,TRANSPOSE('Entry capacity'!D$12:D$30))/(SUM('Entry capacity'!$D$12:$D$30)-IFERROR(VLOOKUP($A508,'Entry capacity'!$A$12:$I$30,4,FALSE),0))</f>
        <v>678.83516007334504</v>
      </c>
      <c r="E508" s="52">
        <f t="array" ref="E508">SUMPRODUCT('Distance Matrix_ex'!$B243:$T243,TRANSPOSE('Entry capacity'!E$12:E$30))/(SUM('Entry capacity'!$E$12:$E$30)-IFERROR(VLOOKUP($A508,'Entry capacity'!$A$12:$I$30,5,FALSE),0))</f>
        <v>686.33571300228425</v>
      </c>
      <c r="F508" s="52">
        <f t="array" ref="F508">SUMPRODUCT('Distance Matrix_ex'!$B243:$T243,TRANSPOSE('Entry capacity'!F$12:F$30))/(SUM('Entry capacity'!$F$12:$F$30)-IFERROR(VLOOKUP($A508,'Entry capacity'!$A$12:$I$30,6,FALSE),0))</f>
        <v>694.14648934226545</v>
      </c>
      <c r="G508" s="52">
        <f t="array" ref="G508">SUMPRODUCT('Distance Matrix_ex'!$B243:$T243,TRANSPOSE('Entry capacity'!G$12:G$30))/(SUM('Entry capacity'!$G$12:$G$30)-IFERROR(VLOOKUP($A508,'Entry capacity'!$A$12:$I$30,7,FALSE),0))</f>
        <v>695.36581317482853</v>
      </c>
      <c r="H508" s="52">
        <f t="array" ref="H508">SUMPRODUCT('Distance Matrix_ex'!$B243:$T243,TRANSPOSE('Entry capacity'!H$12:H$30))/(SUM('Entry capacity'!$H$12:$H$30)-IFERROR(VLOOKUP($A508,'Entry capacity'!$A$12:$I$30,8,FALSE),0))</f>
        <v>694.05112889597876</v>
      </c>
      <c r="I508" s="57">
        <f t="array" ref="I508">SUMPRODUCT('Distance Matrix_ex'!$B243:$T243,TRANSPOSE('Entry capacity'!I$12:I$30))/(SUM('Entry capacity'!$I$12:$I$30)-IFERROR(VLOOKUP($A508,'Entry capacity'!$A$12:$I$30,9,FALSE),0))</f>
        <v>691.50699323448168</v>
      </c>
    </row>
    <row r="509" spans="1:9" s="5" customFormat="1" ht="15" customHeight="1" x14ac:dyDescent="0.25">
      <c r="A509" s="46" t="str">
        <f t="shared" si="16"/>
        <v>P06_Peñafiel</v>
      </c>
      <c r="B509" s="4" t="str">
        <f t="shared" si="16"/>
        <v>Salida Nacional / National exit</v>
      </c>
      <c r="C509" s="52">
        <f t="array" ref="C509">SUMPRODUCT('Distance Matrix_ex'!$B244:$T244,TRANSPOSE('Entry capacity'!C$12:C$30))/(SUM('Entry capacity'!$C$12:$C$30)-IFERROR(VLOOKUP($A509,'Entry capacity'!$A$12:$I$30,3,FALSE),0))</f>
        <v>639.65907070940204</v>
      </c>
      <c r="D509" s="52">
        <f t="array" ref="D509">SUMPRODUCT('Distance Matrix_ex'!$B244:$T244,TRANSPOSE('Entry capacity'!D$12:D$30))/(SUM('Entry capacity'!$D$12:$D$30)-IFERROR(VLOOKUP($A509,'Entry capacity'!$A$12:$I$30,4,FALSE),0))</f>
        <v>646.10661147945848</v>
      </c>
      <c r="E509" s="52">
        <f t="array" ref="E509">SUMPRODUCT('Distance Matrix_ex'!$B244:$T244,TRANSPOSE('Entry capacity'!E$12:E$30))/(SUM('Entry capacity'!$E$12:$E$30)-IFERROR(VLOOKUP($A509,'Entry capacity'!$A$12:$I$30,5,FALSE),0))</f>
        <v>653.70288770381592</v>
      </c>
      <c r="F509" s="52">
        <f t="array" ref="F509">SUMPRODUCT('Distance Matrix_ex'!$B244:$T244,TRANSPOSE('Entry capacity'!F$12:F$30))/(SUM('Entry capacity'!$F$12:$F$30)-IFERROR(VLOOKUP($A509,'Entry capacity'!$A$12:$I$30,6,FALSE),0))</f>
        <v>661.60219751855266</v>
      </c>
      <c r="G509" s="52">
        <f t="array" ref="G509">SUMPRODUCT('Distance Matrix_ex'!$B244:$T244,TRANSPOSE('Entry capacity'!G$12:G$30))/(SUM('Entry capacity'!$G$12:$G$30)-IFERROR(VLOOKUP($A509,'Entry capacity'!$A$12:$I$30,7,FALSE),0))</f>
        <v>662.81319434193881</v>
      </c>
      <c r="H509" s="52">
        <f t="array" ref="H509">SUMPRODUCT('Distance Matrix_ex'!$B244:$T244,TRANSPOSE('Entry capacity'!H$12:H$30))/(SUM('Entry capacity'!$H$12:$H$30)-IFERROR(VLOOKUP($A509,'Entry capacity'!$A$12:$I$30,8,FALSE),0))</f>
        <v>661.4323862208355</v>
      </c>
      <c r="I509" s="57">
        <f t="array" ref="I509">SUMPRODUCT('Distance Matrix_ex'!$B244:$T244,TRANSPOSE('Entry capacity'!I$12:I$30))/(SUM('Entry capacity'!$I$12:$I$30)-IFERROR(VLOOKUP($A509,'Entry capacity'!$A$12:$I$30,9,FALSE),0))</f>
        <v>658.75278457053901</v>
      </c>
    </row>
    <row r="510" spans="1:9" s="5" customFormat="1" ht="15" customHeight="1" x14ac:dyDescent="0.25">
      <c r="A510" s="46" t="str">
        <f t="shared" si="16"/>
        <v>Q03B_Brihuega</v>
      </c>
      <c r="B510" s="4" t="str">
        <f t="shared" si="16"/>
        <v>Salida Nacional / National exit</v>
      </c>
      <c r="C510" s="52">
        <f t="array" ref="C510">SUMPRODUCT('Distance Matrix_ex'!$B245:$T245,TRANSPOSE('Entry capacity'!C$12:C$30))/(SUM('Entry capacity'!$C$12:$C$30)-IFERROR(VLOOKUP($A510,'Entry capacity'!$A$12:$I$30,3,FALSE),0))</f>
        <v>599.90896869958021</v>
      </c>
      <c r="D510" s="52">
        <f t="array" ref="D510">SUMPRODUCT('Distance Matrix_ex'!$B245:$T245,TRANSPOSE('Entry capacity'!D$12:D$30))/(SUM('Entry capacity'!$D$12:$D$30)-IFERROR(VLOOKUP($A510,'Entry capacity'!$A$12:$I$30,4,FALSE),0))</f>
        <v>602.22709020187642</v>
      </c>
      <c r="E510" s="52">
        <f t="array" ref="E510">SUMPRODUCT('Distance Matrix_ex'!$B245:$T245,TRANSPOSE('Entry capacity'!E$12:E$30))/(SUM('Entry capacity'!$E$12:$E$30)-IFERROR(VLOOKUP($A510,'Entry capacity'!$A$12:$I$30,5,FALSE),0))</f>
        <v>604.14765369383042</v>
      </c>
      <c r="F510" s="52">
        <f t="array" ref="F510">SUMPRODUCT('Distance Matrix_ex'!$B245:$T245,TRANSPOSE('Entry capacity'!F$12:F$30))/(SUM('Entry capacity'!$F$12:$F$30)-IFERROR(VLOOKUP($A510,'Entry capacity'!$A$12:$I$30,6,FALSE),0))</f>
        <v>606.18392568260401</v>
      </c>
      <c r="G510" s="52">
        <f t="array" ref="G510">SUMPRODUCT('Distance Matrix_ex'!$B245:$T245,TRANSPOSE('Entry capacity'!G$12:G$30))/(SUM('Entry capacity'!$G$12:$G$30)-IFERROR(VLOOKUP($A510,'Entry capacity'!$A$12:$I$30,7,FALSE),0))</f>
        <v>605.87900574247533</v>
      </c>
      <c r="H510" s="52">
        <f t="array" ref="H510">SUMPRODUCT('Distance Matrix_ex'!$B245:$T245,TRANSPOSE('Entry capacity'!H$12:H$30))/(SUM('Entry capacity'!$H$12:$H$30)-IFERROR(VLOOKUP($A510,'Entry capacity'!$A$12:$I$30,8,FALSE),0))</f>
        <v>604.28356756647702</v>
      </c>
      <c r="I510" s="57">
        <f t="array" ref="I510">SUMPRODUCT('Distance Matrix_ex'!$B245:$T245,TRANSPOSE('Entry capacity'!I$12:I$30))/(SUM('Entry capacity'!$I$12:$I$30)-IFERROR(VLOOKUP($A510,'Entry capacity'!$A$12:$I$30,9,FALSE),0))</f>
        <v>601.10703368335396</v>
      </c>
    </row>
    <row r="511" spans="1:9" s="5" customFormat="1" ht="15" customHeight="1" x14ac:dyDescent="0.25">
      <c r="A511" s="46" t="str">
        <f t="shared" si="16"/>
        <v>Ribadeo</v>
      </c>
      <c r="B511" s="4" t="str">
        <f t="shared" si="16"/>
        <v>Salida Nacional / National exit</v>
      </c>
      <c r="C511" s="52">
        <f t="array" ref="C511">SUMPRODUCT('Distance Matrix_ex'!$B246:$T246,TRANSPOSE('Entry capacity'!C$12:C$30))/(SUM('Entry capacity'!$C$12:$C$30)-IFERROR(VLOOKUP($A511,'Entry capacity'!$A$12:$I$30,3,FALSE),0))</f>
        <v>1030.9014420764097</v>
      </c>
      <c r="D511" s="52">
        <f t="array" ref="D511">SUMPRODUCT('Distance Matrix_ex'!$B246:$T246,TRANSPOSE('Entry capacity'!D$12:D$30))/(SUM('Entry capacity'!$D$12:$D$30)-IFERROR(VLOOKUP($A511,'Entry capacity'!$A$12:$I$30,4,FALSE),0))</f>
        <v>1037.784170533952</v>
      </c>
      <c r="E511" s="52">
        <f t="array" ref="E511">SUMPRODUCT('Distance Matrix_ex'!$B246:$T246,TRANSPOSE('Entry capacity'!E$12:E$30))/(SUM('Entry capacity'!$E$12:$E$30)-IFERROR(VLOOKUP($A511,'Entry capacity'!$A$12:$I$30,5,FALSE),0))</f>
        <v>1046.7768702246653</v>
      </c>
      <c r="F511" s="52">
        <f t="array" ref="F511">SUMPRODUCT('Distance Matrix_ex'!$B246:$T246,TRANSPOSE('Entry capacity'!F$12:F$30))/(SUM('Entry capacity'!$F$12:$F$30)-IFERROR(VLOOKUP($A511,'Entry capacity'!$A$12:$I$30,6,FALSE),0))</f>
        <v>1056.4453259907307</v>
      </c>
      <c r="G511" s="52">
        <f t="array" ref="G511">SUMPRODUCT('Distance Matrix_ex'!$B246:$T246,TRANSPOSE('Entry capacity'!G$12:G$30))/(SUM('Entry capacity'!$G$12:$G$30)-IFERROR(VLOOKUP($A511,'Entry capacity'!$A$12:$I$30,7,FALSE),0))</f>
        <v>1058.7615951998318</v>
      </c>
      <c r="H511" s="52">
        <f t="array" ref="H511">SUMPRODUCT('Distance Matrix_ex'!$B246:$T246,TRANSPOSE('Entry capacity'!H$12:H$30))/(SUM('Entry capacity'!$H$12:$H$30)-IFERROR(VLOOKUP($A511,'Entry capacity'!$A$12:$I$30,8,FALSE),0))</f>
        <v>1058.9455581396635</v>
      </c>
      <c r="I511" s="57">
        <f t="array" ref="I511">SUMPRODUCT('Distance Matrix_ex'!$B246:$T246,TRANSPOSE('Entry capacity'!I$12:I$30))/(SUM('Entry capacity'!$I$12:$I$30)-IFERROR(VLOOKUP($A511,'Entry capacity'!$A$12:$I$30,9,FALSE),0))</f>
        <v>1059.5393077610479</v>
      </c>
    </row>
    <row r="512" spans="1:9" s="5" customFormat="1" ht="15" customHeight="1" x14ac:dyDescent="0.25">
      <c r="A512" s="46" t="str">
        <f t="shared" si="16"/>
        <v>RibaRojaTuria</v>
      </c>
      <c r="B512" s="4" t="str">
        <f t="shared" si="16"/>
        <v>Salida Nacional / National exit</v>
      </c>
      <c r="C512" s="52">
        <f t="array" ref="C512">SUMPRODUCT('Distance Matrix_ex'!$B247:$T247,TRANSPOSE('Entry capacity'!C$12:C$30))/(SUM('Entry capacity'!$C$12:$C$30)-IFERROR(VLOOKUP($A512,'Entry capacity'!$A$12:$I$30,3,FALSE),0))</f>
        <v>604.96551666228379</v>
      </c>
      <c r="D512" s="52">
        <f t="array" ref="D512">SUMPRODUCT('Distance Matrix_ex'!$B247:$T247,TRANSPOSE('Entry capacity'!D$12:D$30))/(SUM('Entry capacity'!$D$12:$D$30)-IFERROR(VLOOKUP($A512,'Entry capacity'!$A$12:$I$30,4,FALSE),0))</f>
        <v>595.20270896100305</v>
      </c>
      <c r="E512" s="52">
        <f t="array" ref="E512">SUMPRODUCT('Distance Matrix_ex'!$B247:$T247,TRANSPOSE('Entry capacity'!E$12:E$30))/(SUM('Entry capacity'!$E$12:$E$30)-IFERROR(VLOOKUP($A512,'Entry capacity'!$A$12:$I$30,5,FALSE),0))</f>
        <v>583.48422846424637</v>
      </c>
      <c r="F512" s="52">
        <f t="array" ref="F512">SUMPRODUCT('Distance Matrix_ex'!$B247:$T247,TRANSPOSE('Entry capacity'!F$12:F$30))/(SUM('Entry capacity'!$F$12:$F$30)-IFERROR(VLOOKUP($A512,'Entry capacity'!$A$12:$I$30,6,FALSE),0))</f>
        <v>572.41480257910882</v>
      </c>
      <c r="G512" s="52">
        <f t="array" ref="G512">SUMPRODUCT('Distance Matrix_ex'!$B247:$T247,TRANSPOSE('Entry capacity'!G$12:G$30))/(SUM('Entry capacity'!$G$12:$G$30)-IFERROR(VLOOKUP($A512,'Entry capacity'!$A$12:$I$30,7,FALSE),0))</f>
        <v>571.04924078015267</v>
      </c>
      <c r="H512" s="52">
        <f t="array" ref="H512">SUMPRODUCT('Distance Matrix_ex'!$B247:$T247,TRANSPOSE('Entry capacity'!H$12:H$30))/(SUM('Entry capacity'!$H$12:$H$30)-IFERROR(VLOOKUP($A512,'Entry capacity'!$A$12:$I$30,8,FALSE),0))</f>
        <v>574.26109263732258</v>
      </c>
      <c r="I512" s="57">
        <f t="array" ref="I512">SUMPRODUCT('Distance Matrix_ex'!$B247:$T247,TRANSPOSE('Entry capacity'!I$12:I$30))/(SUM('Entry capacity'!$I$12:$I$30)-IFERROR(VLOOKUP($A512,'Entry capacity'!$A$12:$I$30,9,FALSE),0))</f>
        <v>580.9310647535375</v>
      </c>
    </row>
    <row r="513" spans="1:9" s="5" customFormat="1" ht="15" customHeight="1" x14ac:dyDescent="0.25">
      <c r="A513" s="46" t="str">
        <f t="shared" si="16"/>
        <v>Sant Adria del Besos</v>
      </c>
      <c r="B513" s="4" t="str">
        <f t="shared" si="16"/>
        <v>Salida Nacional / National exit</v>
      </c>
      <c r="C513" s="52">
        <f t="array" ref="C513">SUMPRODUCT('Distance Matrix_ex'!$B248:$T248,TRANSPOSE('Entry capacity'!C$12:C$30))/(SUM('Entry capacity'!$C$12:$C$30)-IFERROR(VLOOKUP($A513,'Entry capacity'!$A$12:$I$30,3,FALSE),0))</f>
        <v>738.38521993270365</v>
      </c>
      <c r="D513" s="52">
        <f t="array" ref="D513">SUMPRODUCT('Distance Matrix_ex'!$B248:$T248,TRANSPOSE('Entry capacity'!D$12:D$30))/(SUM('Entry capacity'!$D$12:$D$30)-IFERROR(VLOOKUP($A513,'Entry capacity'!$A$12:$I$30,4,FALSE),0))</f>
        <v>732.61703114148122</v>
      </c>
      <c r="E513" s="52">
        <f t="array" ref="E513">SUMPRODUCT('Distance Matrix_ex'!$B248:$T248,TRANSPOSE('Entry capacity'!E$12:E$30))/(SUM('Entry capacity'!$E$12:$E$30)-IFERROR(VLOOKUP($A513,'Entry capacity'!$A$12:$I$30,5,FALSE),0))</f>
        <v>727.23016147593614</v>
      </c>
      <c r="F513" s="52">
        <f t="array" ref="F513">SUMPRODUCT('Distance Matrix_ex'!$B248:$T248,TRANSPOSE('Entry capacity'!F$12:F$30))/(SUM('Entry capacity'!$F$12:$F$30)-IFERROR(VLOOKUP($A513,'Entry capacity'!$A$12:$I$30,6,FALSE),0))</f>
        <v>723.31096792616711</v>
      </c>
      <c r="G513" s="52">
        <f t="array" ref="G513">SUMPRODUCT('Distance Matrix_ex'!$B248:$T248,TRANSPOSE('Entry capacity'!G$12:G$30))/(SUM('Entry capacity'!$G$12:$G$30)-IFERROR(VLOOKUP($A513,'Entry capacity'!$A$12:$I$30,7,FALSE),0))</f>
        <v>724.56791573391888</v>
      </c>
      <c r="H513" s="52">
        <f t="array" ref="H513">SUMPRODUCT('Distance Matrix_ex'!$B248:$T248,TRANSPOSE('Entry capacity'!H$12:H$30))/(SUM('Entry capacity'!$H$12:$H$30)-IFERROR(VLOOKUP($A513,'Entry capacity'!$A$12:$I$30,8,FALSE),0))</f>
        <v>729.95183778250737</v>
      </c>
      <c r="I513" s="57">
        <f t="array" ref="I513">SUMPRODUCT('Distance Matrix_ex'!$B248:$T248,TRANSPOSE('Entry capacity'!I$12:I$30))/(SUM('Entry capacity'!$I$12:$I$30)-IFERROR(VLOOKUP($A513,'Entry capacity'!$A$12:$I$30,9,FALSE),0))</f>
        <v>741.26531344164528</v>
      </c>
    </row>
    <row r="514" spans="1:9" s="5" customFormat="1" ht="15" customHeight="1" x14ac:dyDescent="0.25">
      <c r="A514" s="46" t="str">
        <f t="shared" si="16"/>
        <v>Sto.Tome</v>
      </c>
      <c r="B514" s="4" t="str">
        <f t="shared" si="16"/>
        <v>Salida Nacional / National exit</v>
      </c>
      <c r="C514" s="52">
        <f t="array" ref="C514">SUMPRODUCT('Distance Matrix_ex'!$B249:$T249,TRANSPOSE('Entry capacity'!C$12:C$30))/(SUM('Entry capacity'!$C$12:$C$30)-IFERROR(VLOOKUP($A514,'Entry capacity'!$A$12:$I$30,3,FALSE),0))</f>
        <v>603.97606201926294</v>
      </c>
      <c r="D514" s="52">
        <f t="array" ref="D514">SUMPRODUCT('Distance Matrix_ex'!$B249:$T249,TRANSPOSE('Entry capacity'!D$12:D$30))/(SUM('Entry capacity'!$D$12:$D$30)-IFERROR(VLOOKUP($A514,'Entry capacity'!$A$12:$I$30,4,FALSE),0))</f>
        <v>609.1058501814183</v>
      </c>
      <c r="E514" s="52">
        <f t="array" ref="E514">SUMPRODUCT('Distance Matrix_ex'!$B249:$T249,TRANSPOSE('Entry capacity'!E$12:E$30))/(SUM('Entry capacity'!$E$12:$E$30)-IFERROR(VLOOKUP($A514,'Entry capacity'!$A$12:$I$30,5,FALSE),0))</f>
        <v>614.91869589047303</v>
      </c>
      <c r="F514" s="52">
        <f t="array" ref="F514">SUMPRODUCT('Distance Matrix_ex'!$B249:$T249,TRANSPOSE('Entry capacity'!F$12:F$30))/(SUM('Entry capacity'!$F$12:$F$30)-IFERROR(VLOOKUP($A514,'Entry capacity'!$A$12:$I$30,6,FALSE),0))</f>
        <v>620.91707260522435</v>
      </c>
      <c r="G514" s="52">
        <f t="array" ref="G514">SUMPRODUCT('Distance Matrix_ex'!$B249:$T249,TRANSPOSE('Entry capacity'!G$12:G$30))/(SUM('Entry capacity'!$G$12:$G$30)-IFERROR(VLOOKUP($A514,'Entry capacity'!$A$12:$I$30,7,FALSE),0))</f>
        <v>621.63507983104967</v>
      </c>
      <c r="H514" s="52">
        <f t="array" ref="H514">SUMPRODUCT('Distance Matrix_ex'!$B249:$T249,TRANSPOSE('Entry capacity'!H$12:H$30))/(SUM('Entry capacity'!$H$12:$H$30)-IFERROR(VLOOKUP($A514,'Entry capacity'!$A$12:$I$30,8,FALSE),0))</f>
        <v>620.149913711404</v>
      </c>
      <c r="I514" s="57">
        <f t="array" ref="I514">SUMPRODUCT('Distance Matrix_ex'!$B249:$T249,TRANSPOSE('Entry capacity'!I$12:I$30))/(SUM('Entry capacity'!$I$12:$I$30)-IFERROR(VLOOKUP($A514,'Entry capacity'!$A$12:$I$30,9,FALSE),0))</f>
        <v>617.22105418314959</v>
      </c>
    </row>
    <row r="515" spans="1:9" s="5" customFormat="1" ht="15" customHeight="1" x14ac:dyDescent="0.25">
      <c r="A515" s="46" t="str">
        <f t="shared" si="16"/>
        <v>Torrejón de Velasco</v>
      </c>
      <c r="B515" s="4" t="str">
        <f t="shared" si="16"/>
        <v>Salida Nacional / National exit</v>
      </c>
      <c r="C515" s="52">
        <f t="array" ref="C515">SUMPRODUCT('Distance Matrix_ex'!$B250:$T250,TRANSPOSE('Entry capacity'!C$12:C$30))/(SUM('Entry capacity'!$C$12:$C$30)-IFERROR(VLOOKUP($A515,'Entry capacity'!$A$12:$I$30,3,FALSE),0))</f>
        <v>600.59324585587422</v>
      </c>
      <c r="D515" s="52">
        <f t="array" ref="D515">SUMPRODUCT('Distance Matrix_ex'!$B250:$T250,TRANSPOSE('Entry capacity'!D$12:D$30))/(SUM('Entry capacity'!$D$12:$D$30)-IFERROR(VLOOKUP($A515,'Entry capacity'!$A$12:$I$30,4,FALSE),0))</f>
        <v>603.0041118724705</v>
      </c>
      <c r="E515" s="52">
        <f t="array" ref="E515">SUMPRODUCT('Distance Matrix_ex'!$B250:$T250,TRANSPOSE('Entry capacity'!E$12:E$30))/(SUM('Entry capacity'!$E$12:$E$30)-IFERROR(VLOOKUP($A515,'Entry capacity'!$A$12:$I$30,5,FALSE),0))</f>
        <v>605.22407527350163</v>
      </c>
      <c r="F515" s="52">
        <f t="array" ref="F515">SUMPRODUCT('Distance Matrix_ex'!$B250:$T250,TRANSPOSE('Entry capacity'!F$12:F$30))/(SUM('Entry capacity'!$F$12:$F$30)-IFERROR(VLOOKUP($A515,'Entry capacity'!$A$12:$I$30,6,FALSE),0))</f>
        <v>607.37184632699882</v>
      </c>
      <c r="G515" s="52">
        <f t="array" ref="G515">SUMPRODUCT('Distance Matrix_ex'!$B250:$T250,TRANSPOSE('Entry capacity'!G$12:G$30))/(SUM('Entry capacity'!$G$12:$G$30)-IFERROR(VLOOKUP($A515,'Entry capacity'!$A$12:$I$30,7,FALSE),0))</f>
        <v>607.14325210095035</v>
      </c>
      <c r="H515" s="52">
        <f t="array" ref="H515">SUMPRODUCT('Distance Matrix_ex'!$B250:$T250,TRANSPOSE('Entry capacity'!H$12:H$30))/(SUM('Entry capacity'!$H$12:$H$30)-IFERROR(VLOOKUP($A515,'Entry capacity'!$A$12:$I$30,8,FALSE),0))</f>
        <v>605.54193877840896</v>
      </c>
      <c r="I515" s="57">
        <f t="array" ref="I515">SUMPRODUCT('Distance Matrix_ex'!$B250:$T250,TRANSPOSE('Entry capacity'!I$12:I$30))/(SUM('Entry capacity'!$I$12:$I$30)-IFERROR(VLOOKUP($A515,'Entry capacity'!$A$12:$I$30,9,FALSE),0))</f>
        <v>602.29382966862545</v>
      </c>
    </row>
    <row r="516" spans="1:9" s="5" customFormat="1" ht="15" customHeight="1" x14ac:dyDescent="0.25">
      <c r="A516" s="46" t="str">
        <f t="shared" si="16"/>
        <v>Totana15.31.3A</v>
      </c>
      <c r="B516" s="4" t="str">
        <f t="shared" si="16"/>
        <v>Salida Nacional / National exit</v>
      </c>
      <c r="C516" s="52">
        <f t="array" ref="C516">SUMPRODUCT('Distance Matrix_ex'!$B251:$T251,TRANSPOSE('Entry capacity'!C$12:C$30))/(SUM('Entry capacity'!$C$12:$C$30)-IFERROR(VLOOKUP($A516,'Entry capacity'!$A$12:$I$30,3,FALSE),0))</f>
        <v>691.13193873886758</v>
      </c>
      <c r="D516" s="52">
        <f t="array" ref="D516">SUMPRODUCT('Distance Matrix_ex'!$B251:$T251,TRANSPOSE('Entry capacity'!D$12:D$30))/(SUM('Entry capacity'!$D$12:$D$30)-IFERROR(VLOOKUP($A516,'Entry capacity'!$A$12:$I$30,4,FALSE),0))</f>
        <v>676.98188497018589</v>
      </c>
      <c r="E516" s="52">
        <f t="array" ref="E516">SUMPRODUCT('Distance Matrix_ex'!$B251:$T251,TRANSPOSE('Entry capacity'!E$12:E$30))/(SUM('Entry capacity'!$E$12:$E$30)-IFERROR(VLOOKUP($A516,'Entry capacity'!$A$12:$I$30,5,FALSE),0))</f>
        <v>658.64353559707422</v>
      </c>
      <c r="F516" s="52">
        <f t="array" ref="F516">SUMPRODUCT('Distance Matrix_ex'!$B251:$T251,TRANSPOSE('Entry capacity'!F$12:F$30))/(SUM('Entry capacity'!$F$12:$F$30)-IFERROR(VLOOKUP($A516,'Entry capacity'!$A$12:$I$30,6,FALSE),0))</f>
        <v>640.12126095227256</v>
      </c>
      <c r="G516" s="52">
        <f t="array" ref="G516">SUMPRODUCT('Distance Matrix_ex'!$B251:$T251,TRANSPOSE('Entry capacity'!G$12:G$30))/(SUM('Entry capacity'!$G$12:$G$30)-IFERROR(VLOOKUP($A516,'Entry capacity'!$A$12:$I$30,7,FALSE),0))</f>
        <v>636.22199741585803</v>
      </c>
      <c r="H516" s="52">
        <f t="array" ref="H516">SUMPRODUCT('Distance Matrix_ex'!$B251:$T251,TRANSPOSE('Entry capacity'!H$12:H$30))/(SUM('Entry capacity'!$H$12:$H$30)-IFERROR(VLOOKUP($A516,'Entry capacity'!$A$12:$I$30,8,FALSE),0))</f>
        <v>637.58930807786089</v>
      </c>
      <c r="I516" s="57">
        <f t="array" ref="I516">SUMPRODUCT('Distance Matrix_ex'!$B251:$T251,TRANSPOSE('Entry capacity'!I$12:I$30))/(SUM('Entry capacity'!$I$12:$I$30)-IFERROR(VLOOKUP($A516,'Entry capacity'!$A$12:$I$30,9,FALSE),0))</f>
        <v>640.27097582718989</v>
      </c>
    </row>
    <row r="517" spans="1:9" s="5" customFormat="1" ht="15" customHeight="1" x14ac:dyDescent="0.25">
      <c r="A517" s="46" t="str">
        <f t="shared" si="16"/>
        <v>ValvulaSansoain</v>
      </c>
      <c r="B517" s="4" t="str">
        <f t="shared" si="16"/>
        <v>Salida Nacional / National exit</v>
      </c>
      <c r="C517" s="52">
        <f t="array" ref="C517">SUMPRODUCT('Distance Matrix_ex'!$B252:$T252,TRANSPOSE('Entry capacity'!C$12:C$30))/(SUM('Entry capacity'!$C$12:$C$30)-IFERROR(VLOOKUP($A517,'Entry capacity'!$A$12:$I$30,3,FALSE),0))</f>
        <v>650.65648518655178</v>
      </c>
      <c r="D517" s="52">
        <f t="array" ref="D517">SUMPRODUCT('Distance Matrix_ex'!$B252:$T252,TRANSPOSE('Entry capacity'!D$12:D$30))/(SUM('Entry capacity'!$D$12:$D$30)-IFERROR(VLOOKUP($A517,'Entry capacity'!$A$12:$I$30,4,FALSE),0))</f>
        <v>656.8339685596992</v>
      </c>
      <c r="E517" s="52">
        <f t="array" ref="E517">SUMPRODUCT('Distance Matrix_ex'!$B252:$T252,TRANSPOSE('Entry capacity'!E$12:E$30))/(SUM('Entry capacity'!$E$12:$E$30)-IFERROR(VLOOKUP($A517,'Entry capacity'!$A$12:$I$30,5,FALSE),0))</f>
        <v>664.23822367964169</v>
      </c>
      <c r="F517" s="52">
        <f t="array" ref="F517">SUMPRODUCT('Distance Matrix_ex'!$B252:$T252,TRANSPOSE('Entry capacity'!F$12:F$30))/(SUM('Entry capacity'!$F$12:$F$30)-IFERROR(VLOOKUP($A517,'Entry capacity'!$A$12:$I$30,6,FALSE),0))</f>
        <v>672.32118609701104</v>
      </c>
      <c r="G517" s="52">
        <f t="array" ref="G517">SUMPRODUCT('Distance Matrix_ex'!$B252:$T252,TRANSPOSE('Entry capacity'!G$12:G$30))/(SUM('Entry capacity'!$G$12:$G$30)-IFERROR(VLOOKUP($A517,'Entry capacity'!$A$12:$I$30,7,FALSE),0))</f>
        <v>673.83102591650584</v>
      </c>
      <c r="H517" s="52">
        <f t="array" ref="H517">SUMPRODUCT('Distance Matrix_ex'!$B252:$T252,TRANSPOSE('Entry capacity'!H$12:H$30))/(SUM('Entry capacity'!$H$12:$H$30)-IFERROR(VLOOKUP($A517,'Entry capacity'!$A$12:$I$30,8,FALSE),0))</f>
        <v>673.17700332832112</v>
      </c>
      <c r="I517" s="57">
        <f t="array" ref="I517">SUMPRODUCT('Distance Matrix_ex'!$B252:$T252,TRANSPOSE('Entry capacity'!I$12:I$30))/(SUM('Entry capacity'!$I$12:$I$30)-IFERROR(VLOOKUP($A517,'Entry capacity'!$A$12:$I$30,9,FALSE),0))</f>
        <v>672.08174043835152</v>
      </c>
    </row>
    <row r="518" spans="1:9" s="5" customFormat="1" ht="15" customHeight="1" x14ac:dyDescent="0.25">
      <c r="A518" s="46" t="str">
        <f t="shared" ref="A518:B533" si="17">A253</f>
        <v>Villamayor</v>
      </c>
      <c r="B518" s="4" t="str">
        <f t="shared" si="17"/>
        <v>Salida Nacional / National exit</v>
      </c>
      <c r="C518" s="52">
        <f t="array" ref="C518">SUMPRODUCT('Distance Matrix_ex'!$B253:$T253,TRANSPOSE('Entry capacity'!C$12:C$30))/(SUM('Entry capacity'!$C$12:$C$30)-IFERROR(VLOOKUP($A518,'Entry capacity'!$A$12:$I$30,3,FALSE),0))</f>
        <v>605.35621357561354</v>
      </c>
      <c r="D518" s="52">
        <f t="array" ref="D518">SUMPRODUCT('Distance Matrix_ex'!$B253:$T253,TRANSPOSE('Entry capacity'!D$12:D$30))/(SUM('Entry capacity'!$D$12:$D$30)-IFERROR(VLOOKUP($A518,'Entry capacity'!$A$12:$I$30,4,FALSE),0))</f>
        <v>612.70830845278874</v>
      </c>
      <c r="E518" s="52">
        <f t="array" ref="E518">SUMPRODUCT('Distance Matrix_ex'!$B253:$T253,TRANSPOSE('Entry capacity'!E$12:E$30))/(SUM('Entry capacity'!$E$12:$E$30)-IFERROR(VLOOKUP($A518,'Entry capacity'!$A$12:$I$30,5,FALSE),0))</f>
        <v>621.61206236657256</v>
      </c>
      <c r="F518" s="52">
        <f t="array" ref="F518">SUMPRODUCT('Distance Matrix_ex'!$B253:$T253,TRANSPOSE('Entry capacity'!F$12:F$30))/(SUM('Entry capacity'!$F$12:$F$30)-IFERROR(VLOOKUP($A518,'Entry capacity'!$A$12:$I$30,6,FALSE),0))</f>
        <v>630.96262221819291</v>
      </c>
      <c r="G518" s="52">
        <f t="array" ref="G518">SUMPRODUCT('Distance Matrix_ex'!$B253:$T253,TRANSPOSE('Entry capacity'!G$12:G$30))/(SUM('Entry capacity'!$G$12:$G$30)-IFERROR(VLOOKUP($A518,'Entry capacity'!$A$12:$I$30,7,FALSE),0))</f>
        <v>632.62647299419723</v>
      </c>
      <c r="H518" s="52">
        <f t="array" ref="H518">SUMPRODUCT('Distance Matrix_ex'!$B253:$T253,TRANSPOSE('Entry capacity'!H$12:H$30))/(SUM('Entry capacity'!$H$12:$H$30)-IFERROR(VLOOKUP($A518,'Entry capacity'!$A$12:$I$30,8,FALSE),0))</f>
        <v>631.51177821184967</v>
      </c>
      <c r="I518" s="57">
        <f t="array" ref="I518">SUMPRODUCT('Distance Matrix_ex'!$B253:$T253,TRANSPOSE('Entry capacity'!I$12:I$30))/(SUM('Entry capacity'!$I$12:$I$30)-IFERROR(VLOOKUP($A518,'Entry capacity'!$A$12:$I$30,9,FALSE),0))</f>
        <v>629.41539210730775</v>
      </c>
    </row>
    <row r="519" spans="1:9" s="5" customFormat="1" ht="15" customHeight="1" x14ac:dyDescent="0.25">
      <c r="A519" s="46" t="str">
        <f t="shared" si="17"/>
        <v>Villareal Norte</v>
      </c>
      <c r="B519" s="4" t="str">
        <f t="shared" si="17"/>
        <v>Salida Nacional / National exit</v>
      </c>
      <c r="C519" s="52">
        <f t="array" ref="C519">SUMPRODUCT('Distance Matrix_ex'!$B254:$T254,TRANSPOSE('Entry capacity'!C$12:C$30))/(SUM('Entry capacity'!$C$12:$C$30)-IFERROR(VLOOKUP($A519,'Entry capacity'!$A$12:$I$30,3,FALSE),0))</f>
        <v>605.35096655580958</v>
      </c>
      <c r="D519" s="52">
        <f t="array" ref="D519">SUMPRODUCT('Distance Matrix_ex'!$B254:$T254,TRANSPOSE('Entry capacity'!D$12:D$30))/(SUM('Entry capacity'!$D$12:$D$30)-IFERROR(VLOOKUP($A519,'Entry capacity'!$A$12:$I$30,4,FALSE),0))</f>
        <v>597.15993438004807</v>
      </c>
      <c r="E519" s="52">
        <f t="array" ref="E519">SUMPRODUCT('Distance Matrix_ex'!$B254:$T254,TRANSPOSE('Entry capacity'!E$12:E$30))/(SUM('Entry capacity'!$E$12:$E$30)-IFERROR(VLOOKUP($A519,'Entry capacity'!$A$12:$I$30,5,FALSE),0))</f>
        <v>587.6521842183306</v>
      </c>
      <c r="F519" s="52">
        <f t="array" ref="F519">SUMPRODUCT('Distance Matrix_ex'!$B254:$T254,TRANSPOSE('Entry capacity'!F$12:F$30))/(SUM('Entry capacity'!$F$12:$F$30)-IFERROR(VLOOKUP($A519,'Entry capacity'!$A$12:$I$30,6,FALSE),0))</f>
        <v>578.99382474800927</v>
      </c>
      <c r="G519" s="52">
        <f t="array" ref="G519">SUMPRODUCT('Distance Matrix_ex'!$B254:$T254,TRANSPOSE('Entry capacity'!G$12:G$30))/(SUM('Entry capacity'!$G$12:$G$30)-IFERROR(VLOOKUP($A519,'Entry capacity'!$A$12:$I$30,7,FALSE),0))</f>
        <v>578.32919281390377</v>
      </c>
      <c r="H519" s="52">
        <f t="array" ref="H519">SUMPRODUCT('Distance Matrix_ex'!$B254:$T254,TRANSPOSE('Entry capacity'!H$12:H$30))/(SUM('Entry capacity'!$H$12:$H$30)-IFERROR(VLOOKUP($A519,'Entry capacity'!$A$12:$I$30,8,FALSE),0))</f>
        <v>581.8565817734484</v>
      </c>
      <c r="I519" s="57">
        <f t="array" ref="I519">SUMPRODUCT('Distance Matrix_ex'!$B254:$T254,TRANSPOSE('Entry capacity'!I$12:I$30))/(SUM('Entry capacity'!$I$12:$I$30)-IFERROR(VLOOKUP($A519,'Entry capacity'!$A$12:$I$30,9,FALSE),0))</f>
        <v>589.2281572935384</v>
      </c>
    </row>
    <row r="520" spans="1:9" s="5" customFormat="1" ht="15" customHeight="1" x14ac:dyDescent="0.25">
      <c r="A520" s="46" t="str">
        <f t="shared" si="17"/>
        <v>Villareal2</v>
      </c>
      <c r="B520" s="4" t="str">
        <f t="shared" si="17"/>
        <v>Salida Nacional / National exit</v>
      </c>
      <c r="C520" s="52">
        <f t="array" ref="C520">SUMPRODUCT('Distance Matrix_ex'!$B255:$T255,TRANSPOSE('Entry capacity'!C$12:C$30))/(SUM('Entry capacity'!$C$12:$C$30)-IFERROR(VLOOKUP($A520,'Entry capacity'!$A$12:$I$30,3,FALSE),0))</f>
        <v>605.0677920685763</v>
      </c>
      <c r="D520" s="52">
        <f t="array" ref="D520">SUMPRODUCT('Distance Matrix_ex'!$B255:$T255,TRANSPOSE('Entry capacity'!D$12:D$30))/(SUM('Entry capacity'!$D$12:$D$30)-IFERROR(VLOOKUP($A520,'Entry capacity'!$A$12:$I$30,4,FALSE),0))</f>
        <v>596.73783644629975</v>
      </c>
      <c r="E520" s="52">
        <f t="array" ref="E520">SUMPRODUCT('Distance Matrix_ex'!$B255:$T255,TRANSPOSE('Entry capacity'!E$12:E$30))/(SUM('Entry capacity'!$E$12:$E$30)-IFERROR(VLOOKUP($A520,'Entry capacity'!$A$12:$I$30,5,FALSE),0))</f>
        <v>587.04483932928588</v>
      </c>
      <c r="F520" s="52">
        <f t="array" ref="F520">SUMPRODUCT('Distance Matrix_ex'!$B255:$T255,TRANSPOSE('Entry capacity'!F$12:F$30))/(SUM('Entry capacity'!$F$12:$F$30)-IFERROR(VLOOKUP($A520,'Entry capacity'!$A$12:$I$30,6,FALSE),0))</f>
        <v>578.18992655669888</v>
      </c>
      <c r="G520" s="52">
        <f t="array" ref="G520">SUMPRODUCT('Distance Matrix_ex'!$B255:$T255,TRANSPOSE('Entry capacity'!G$12:G$30))/(SUM('Entry capacity'!$G$12:$G$30)-IFERROR(VLOOKUP($A520,'Entry capacity'!$A$12:$I$30,7,FALSE),0))</f>
        <v>577.47651630049177</v>
      </c>
      <c r="H520" s="52">
        <f t="array" ref="H520">SUMPRODUCT('Distance Matrix_ex'!$B255:$T255,TRANSPOSE('Entry capacity'!H$12:H$30))/(SUM('Entry capacity'!$H$12:$H$30)-IFERROR(VLOOKUP($A520,'Entry capacity'!$A$12:$I$30,8,FALSE),0))</f>
        <v>580.99807158126976</v>
      </c>
      <c r="I520" s="57">
        <f t="array" ref="I520">SUMPRODUCT('Distance Matrix_ex'!$B255:$T255,TRANSPOSE('Entry capacity'!I$12:I$30))/(SUM('Entry capacity'!$I$12:$I$30)-IFERROR(VLOOKUP($A520,'Entry capacity'!$A$12:$I$30,9,FALSE),0))</f>
        <v>588.35413131592338</v>
      </c>
    </row>
    <row r="521" spans="1:9" s="5" customFormat="1" ht="15" customHeight="1" x14ac:dyDescent="0.25">
      <c r="A521" s="46" t="str">
        <f t="shared" si="17"/>
        <v>Zarza del Tajo</v>
      </c>
      <c r="B521" s="4" t="str">
        <f t="shared" si="17"/>
        <v>Salida Nacional / National exit</v>
      </c>
      <c r="C521" s="52">
        <f t="array" ref="C521">SUMPRODUCT('Distance Matrix_ex'!$B256:$T256,TRANSPOSE('Entry capacity'!C$12:C$30))/(SUM('Entry capacity'!$C$12:$C$30)-IFERROR(VLOOKUP($A521,'Entry capacity'!$A$12:$I$30,3,FALSE),0))</f>
        <v>584.41930768545149</v>
      </c>
      <c r="D521" s="52">
        <f t="array" ref="D521">SUMPRODUCT('Distance Matrix_ex'!$B256:$T256,TRANSPOSE('Entry capacity'!D$12:D$30))/(SUM('Entry capacity'!$D$12:$D$30)-IFERROR(VLOOKUP($A521,'Entry capacity'!$A$12:$I$30,4,FALSE),0))</f>
        <v>584.70307581027362</v>
      </c>
      <c r="E521" s="52">
        <f t="array" ref="E521">SUMPRODUCT('Distance Matrix_ex'!$B256:$T256,TRANSPOSE('Entry capacity'!E$12:E$30))/(SUM('Entry capacity'!$E$12:$E$30)-IFERROR(VLOOKUP($A521,'Entry capacity'!$A$12:$I$30,5,FALSE),0))</f>
        <v>584.08125172856853</v>
      </c>
      <c r="F521" s="52">
        <f t="array" ref="F521">SUMPRODUCT('Distance Matrix_ex'!$B256:$T256,TRANSPOSE('Entry capacity'!F$12:F$30))/(SUM('Entry capacity'!$F$12:$F$30)-IFERROR(VLOOKUP($A521,'Entry capacity'!$A$12:$I$30,6,FALSE),0))</f>
        <v>583.34797798457998</v>
      </c>
      <c r="G521" s="52">
        <f t="array" ref="G521">SUMPRODUCT('Distance Matrix_ex'!$B256:$T256,TRANSPOSE('Entry capacity'!G$12:G$30))/(SUM('Entry capacity'!$G$12:$G$30)-IFERROR(VLOOKUP($A521,'Entry capacity'!$A$12:$I$30,7,FALSE),0))</f>
        <v>582.44810432099632</v>
      </c>
      <c r="H521" s="52">
        <f t="array" ref="H521">SUMPRODUCT('Distance Matrix_ex'!$B256:$T256,TRANSPOSE('Entry capacity'!H$12:H$30))/(SUM('Entry capacity'!$H$12:$H$30)-IFERROR(VLOOKUP($A521,'Entry capacity'!$A$12:$I$30,8,FALSE),0))</f>
        <v>580.92121861361795</v>
      </c>
      <c r="I521" s="57">
        <f t="array" ref="I521">SUMPRODUCT('Distance Matrix_ex'!$B256:$T256,TRANSPOSE('Entry capacity'!I$12:I$30))/(SUM('Entry capacity'!$I$12:$I$30)-IFERROR(VLOOKUP($A521,'Entry capacity'!$A$12:$I$30,9,FALSE),0))</f>
        <v>577.80824417706242</v>
      </c>
    </row>
    <row r="522" spans="1:9" s="5" customFormat="1" ht="15" customHeight="1" x14ac:dyDescent="0.25">
      <c r="A522" s="46" t="str">
        <f t="shared" si="17"/>
        <v>PR Barcelona</v>
      </c>
      <c r="B522" s="4" t="str">
        <f t="shared" si="17"/>
        <v>Planta GNL / LNG Plant</v>
      </c>
      <c r="C522" s="52">
        <f t="array" ref="C522">SUMPRODUCT('Distance Matrix_ex'!$B257:$T257,TRANSPOSE('Entry capacity'!C$12:C$30))/(SUM('Entry capacity'!$C$12:$C$30)-IFERROR(VLOOKUP($A522,'Entry capacity'!$A$12:$I$30,3,FALSE),0))</f>
        <v>842.28336678445157</v>
      </c>
      <c r="D522" s="52">
        <f t="array" ref="D522">SUMPRODUCT('Distance Matrix_ex'!$B257:$T257,TRANSPOSE('Entry capacity'!D$12:D$30))/(SUM('Entry capacity'!$D$12:$D$30)-IFERROR(VLOOKUP($A522,'Entry capacity'!$A$12:$I$30,4,FALSE),0))</f>
        <v>838.77846257145836</v>
      </c>
      <c r="E522" s="52">
        <f t="array" ref="E522">SUMPRODUCT('Distance Matrix_ex'!$B257:$T257,TRANSPOSE('Entry capacity'!E$12:E$30))/(SUM('Entry capacity'!$E$12:$E$30)-IFERROR(VLOOKUP($A522,'Entry capacity'!$A$12:$I$30,5,FALSE),0))</f>
        <v>833.68605767057397</v>
      </c>
      <c r="F522" s="52">
        <f t="array" ref="F522">SUMPRODUCT('Distance Matrix_ex'!$B257:$T257,TRANSPOSE('Entry capacity'!F$12:F$30))/(SUM('Entry capacity'!$F$12:$F$30)-IFERROR(VLOOKUP($A522,'Entry capacity'!$A$12:$I$30,6,FALSE),0))</f>
        <v>829.4533723400283</v>
      </c>
      <c r="G522" s="52">
        <f t="array" ref="G522">SUMPRODUCT('Distance Matrix_ex'!$B257:$T257,TRANSPOSE('Entry capacity'!G$12:G$30))/(SUM('Entry capacity'!$G$12:$G$30)-IFERROR(VLOOKUP($A522,'Entry capacity'!$A$12:$I$30,7,FALSE),0))</f>
        <v>828.57501562513107</v>
      </c>
      <c r="H522" s="52">
        <f t="array" ref="H522">SUMPRODUCT('Distance Matrix_ex'!$B257:$T257,TRANSPOSE('Entry capacity'!H$12:H$30))/(SUM('Entry capacity'!$H$12:$H$30)-IFERROR(VLOOKUP($A522,'Entry capacity'!$A$12:$I$30,8,FALSE),0))</f>
        <v>829.41854241970373</v>
      </c>
      <c r="I522" s="57">
        <f t="array" ref="I522">SUMPRODUCT('Distance Matrix_ex'!$B257:$T257,TRANSPOSE('Entry capacity'!I$12:I$30))/(SUM('Entry capacity'!$I$12:$I$30)-IFERROR(VLOOKUP($A522,'Entry capacity'!$A$12:$I$30,9,FALSE),0))</f>
        <v>831.35343577026481</v>
      </c>
    </row>
    <row r="523" spans="1:9" s="5" customFormat="1" ht="15" customHeight="1" x14ac:dyDescent="0.25">
      <c r="A523" s="46" t="str">
        <f t="shared" si="17"/>
        <v>PR Cartagena</v>
      </c>
      <c r="B523" s="4" t="str">
        <f t="shared" si="17"/>
        <v>Planta GNL / LNG Plant</v>
      </c>
      <c r="C523" s="52">
        <f t="array" ref="C523">SUMPRODUCT('Distance Matrix_ex'!$B258:$T258,TRANSPOSE('Entry capacity'!C$12:C$30))/(SUM('Entry capacity'!$C$12:$C$30)-IFERROR(VLOOKUP($A523,'Entry capacity'!$A$12:$I$30,3,FALSE),0))</f>
        <v>748.23424517369483</v>
      </c>
      <c r="D523" s="52">
        <f t="array" ref="D523">SUMPRODUCT('Distance Matrix_ex'!$B258:$T258,TRANSPOSE('Entry capacity'!D$12:D$30))/(SUM('Entry capacity'!$D$12:$D$30)-IFERROR(VLOOKUP($A523,'Entry capacity'!$A$12:$I$30,4,FALSE),0))</f>
        <v>742.97698737521034</v>
      </c>
      <c r="E523" s="52">
        <f t="array" ref="E523">SUMPRODUCT('Distance Matrix_ex'!$B258:$T258,TRANSPOSE('Entry capacity'!E$12:E$30))/(SUM('Entry capacity'!$E$12:$E$30)-IFERROR(VLOOKUP($A523,'Entry capacity'!$A$12:$I$30,5,FALSE),0))</f>
        <v>735.0237373262313</v>
      </c>
      <c r="F523" s="52">
        <f t="array" ref="F523">SUMPRODUCT('Distance Matrix_ex'!$B258:$T258,TRANSPOSE('Entry capacity'!F$12:F$30))/(SUM('Entry capacity'!$F$12:$F$30)-IFERROR(VLOOKUP($A523,'Entry capacity'!$A$12:$I$30,6,FALSE),0))</f>
        <v>726.11812324043558</v>
      </c>
      <c r="G523" s="52">
        <f t="array" ref="G523">SUMPRODUCT('Distance Matrix_ex'!$B258:$T258,TRANSPOSE('Entry capacity'!G$12:G$30))/(SUM('Entry capacity'!$G$12:$G$30)-IFERROR(VLOOKUP($A523,'Entry capacity'!$A$12:$I$30,7,FALSE),0))</f>
        <v>723.33822561335705</v>
      </c>
      <c r="H523" s="52">
        <f t="array" ref="H523">SUMPRODUCT('Distance Matrix_ex'!$B258:$T258,TRANSPOSE('Entry capacity'!H$12:H$30))/(SUM('Entry capacity'!$H$12:$H$30)-IFERROR(VLOOKUP($A523,'Entry capacity'!$A$12:$I$30,8,FALSE),0))</f>
        <v>721.94201379919525</v>
      </c>
      <c r="I523" s="57">
        <f t="array" ref="I523">SUMPRODUCT('Distance Matrix_ex'!$B258:$T258,TRANSPOSE('Entry capacity'!I$12:I$30))/(SUM('Entry capacity'!$I$12:$I$30)-IFERROR(VLOOKUP($A523,'Entry capacity'!$A$12:$I$30,9,FALSE),0))</f>
        <v>718.95699570910017</v>
      </c>
    </row>
    <row r="524" spans="1:9" s="5" customFormat="1" ht="15" customHeight="1" x14ac:dyDescent="0.25">
      <c r="A524" s="46" t="str">
        <f t="shared" si="17"/>
        <v>PR Huelva</v>
      </c>
      <c r="B524" s="4" t="str">
        <f t="shared" si="17"/>
        <v>Planta GNL / LNG Plant</v>
      </c>
      <c r="C524" s="52">
        <f t="array" ref="C524">SUMPRODUCT('Distance Matrix_ex'!$B259:$T259,TRANSPOSE('Entry capacity'!C$12:C$30))/(SUM('Entry capacity'!$C$12:$C$30)-IFERROR(VLOOKUP($A524,'Entry capacity'!$A$12:$I$30,3,FALSE),0))</f>
        <v>974.58166930239827</v>
      </c>
      <c r="D524" s="52">
        <f t="array" ref="D524">SUMPRODUCT('Distance Matrix_ex'!$B259:$T259,TRANSPOSE('Entry capacity'!D$12:D$30))/(SUM('Entry capacity'!$D$12:$D$30)-IFERROR(VLOOKUP($A524,'Entry capacity'!$A$12:$I$30,4,FALSE),0))</f>
        <v>974.7390576958627</v>
      </c>
      <c r="E524" s="52">
        <f t="array" ref="E524">SUMPRODUCT('Distance Matrix_ex'!$B259:$T259,TRANSPOSE('Entry capacity'!E$12:E$30))/(SUM('Entry capacity'!$E$12:$E$30)-IFERROR(VLOOKUP($A524,'Entry capacity'!$A$12:$I$30,5,FALSE),0))</f>
        <v>972.96287508633679</v>
      </c>
      <c r="F524" s="52">
        <f t="array" ref="F524">SUMPRODUCT('Distance Matrix_ex'!$B259:$T259,TRANSPOSE('Entry capacity'!F$12:F$30))/(SUM('Entry capacity'!$F$12:$F$30)-IFERROR(VLOOKUP($A524,'Entry capacity'!$A$12:$I$30,6,FALSE),0))</f>
        <v>970.55689893245471</v>
      </c>
      <c r="G524" s="52">
        <f t="array" ref="G524">SUMPRODUCT('Distance Matrix_ex'!$B259:$T259,TRANSPOSE('Entry capacity'!G$12:G$30))/(SUM('Entry capacity'!$G$12:$G$30)-IFERROR(VLOOKUP($A524,'Entry capacity'!$A$12:$I$30,7,FALSE),0))</f>
        <v>968.42303778839812</v>
      </c>
      <c r="H524" s="52">
        <f t="array" ref="H524">SUMPRODUCT('Distance Matrix_ex'!$B259:$T259,TRANSPOSE('Entry capacity'!H$12:H$30))/(SUM('Entry capacity'!$H$12:$H$30)-IFERROR(VLOOKUP($A524,'Entry capacity'!$A$12:$I$30,8,FALSE),0))</f>
        <v>964.94292140134303</v>
      </c>
      <c r="I524" s="57">
        <f t="array" ref="I524">SUMPRODUCT('Distance Matrix_ex'!$B259:$T259,TRANSPOSE('Entry capacity'!I$12:I$30))/(SUM('Entry capacity'!$I$12:$I$30)-IFERROR(VLOOKUP($A524,'Entry capacity'!$A$12:$I$30,9,FALSE),0))</f>
        <v>957.82392990689482</v>
      </c>
    </row>
    <row r="525" spans="1:9" s="5" customFormat="1" ht="15" customHeight="1" x14ac:dyDescent="0.25">
      <c r="A525" s="46" t="str">
        <f t="shared" si="17"/>
        <v>PR Bilbao</v>
      </c>
      <c r="B525" s="4" t="str">
        <f t="shared" si="17"/>
        <v>Planta GNL / LNG Plant</v>
      </c>
      <c r="C525" s="52">
        <f t="array" ref="C525">SUMPRODUCT('Distance Matrix_ex'!$B260:$T260,TRANSPOSE('Entry capacity'!C$12:C$30))/(SUM('Entry capacity'!$C$12:$C$30)-IFERROR(VLOOKUP($A525,'Entry capacity'!$A$12:$I$30,3,FALSE),0))</f>
        <v>792.26813717977052</v>
      </c>
      <c r="D525" s="52">
        <f t="array" ref="D525">SUMPRODUCT('Distance Matrix_ex'!$B260:$T260,TRANSPOSE('Entry capacity'!D$12:D$30))/(SUM('Entry capacity'!$D$12:$D$30)-IFERROR(VLOOKUP($A525,'Entry capacity'!$A$12:$I$30,4,FALSE),0))</f>
        <v>793.97894248831028</v>
      </c>
      <c r="E525" s="52">
        <f t="array" ref="E525">SUMPRODUCT('Distance Matrix_ex'!$B260:$T260,TRANSPOSE('Entry capacity'!E$12:E$30))/(SUM('Entry capacity'!$E$12:$E$30)-IFERROR(VLOOKUP($A525,'Entry capacity'!$A$12:$I$30,5,FALSE),0))</f>
        <v>794.07605937237429</v>
      </c>
      <c r="F525" s="52">
        <f t="array" ref="F525">SUMPRODUCT('Distance Matrix_ex'!$B260:$T260,TRANSPOSE('Entry capacity'!F$12:F$30))/(SUM('Entry capacity'!$F$12:$F$30)-IFERROR(VLOOKUP($A525,'Entry capacity'!$A$12:$I$30,6,FALSE),0))</f>
        <v>794.95028438253894</v>
      </c>
      <c r="G525" s="52">
        <f t="array" ref="G525">SUMPRODUCT('Distance Matrix_ex'!$B260:$T260,TRANSPOSE('Entry capacity'!G$12:G$30))/(SUM('Entry capacity'!$G$12:$G$30)-IFERROR(VLOOKUP($A525,'Entry capacity'!$A$12:$I$30,7,FALSE),0))</f>
        <v>794.02517316124522</v>
      </c>
      <c r="H525" s="52">
        <f t="array" ref="H525">SUMPRODUCT('Distance Matrix_ex'!$B260:$T260,TRANSPOSE('Entry capacity'!H$12:H$30))/(SUM('Entry capacity'!$H$12:$H$30)-IFERROR(VLOOKUP($A525,'Entry capacity'!$A$12:$I$30,8,FALSE),0))</f>
        <v>792.14272774875928</v>
      </c>
      <c r="I525" s="57">
        <f t="array" ref="I525">SUMPRODUCT('Distance Matrix_ex'!$B260:$T260,TRANSPOSE('Entry capacity'!I$12:I$30))/(SUM('Entry capacity'!$I$12:$I$30)-IFERROR(VLOOKUP($A525,'Entry capacity'!$A$12:$I$30,9,FALSE),0))</f>
        <v>788.62006402903023</v>
      </c>
    </row>
    <row r="526" spans="1:9" s="5" customFormat="1" ht="15" customHeight="1" x14ac:dyDescent="0.25">
      <c r="A526" s="46" t="str">
        <f t="shared" si="17"/>
        <v>PR Sagunto</v>
      </c>
      <c r="B526" s="4" t="str">
        <f t="shared" si="17"/>
        <v>Planta GNL / LNG Plant</v>
      </c>
      <c r="C526" s="52">
        <f t="array" ref="C526">SUMPRODUCT('Distance Matrix_ex'!$B261:$T261,TRANSPOSE('Entry capacity'!C$12:C$30))/(SUM('Entry capacity'!$C$12:$C$30)-IFERROR(VLOOKUP($A526,'Entry capacity'!$A$12:$I$30,3,FALSE),0))</f>
        <v>647.06222241548994</v>
      </c>
      <c r="D526" s="52">
        <f t="array" ref="D526">SUMPRODUCT('Distance Matrix_ex'!$B261:$T261,TRANSPOSE('Entry capacity'!D$12:D$30))/(SUM('Entry capacity'!$D$12:$D$30)-IFERROR(VLOOKUP($A526,'Entry capacity'!$A$12:$I$30,4,FALSE),0))</f>
        <v>640.80165582237339</v>
      </c>
      <c r="E526" s="52">
        <f t="array" ref="E526">SUMPRODUCT('Distance Matrix_ex'!$B261:$T261,TRANSPOSE('Entry capacity'!E$12:E$30))/(SUM('Entry capacity'!$E$12:$E$30)-IFERROR(VLOOKUP($A526,'Entry capacity'!$A$12:$I$30,5,FALSE),0))</f>
        <v>632.89865328624819</v>
      </c>
      <c r="F526" s="52">
        <f t="array" ref="F526">SUMPRODUCT('Distance Matrix_ex'!$B261:$T261,TRANSPOSE('Entry capacity'!F$12:F$30))/(SUM('Entry capacity'!$F$12:$F$30)-IFERROR(VLOOKUP($A526,'Entry capacity'!$A$12:$I$30,6,FALSE),0))</f>
        <v>625.41759413699288</v>
      </c>
      <c r="G526" s="52">
        <f t="array" ref="G526">SUMPRODUCT('Distance Matrix_ex'!$B261:$T261,TRANSPOSE('Entry capacity'!G$12:G$30))/(SUM('Entry capacity'!$G$12:$G$30)-IFERROR(VLOOKUP($A526,'Entry capacity'!$A$12:$I$30,7,FALSE),0))</f>
        <v>624.30262445071287</v>
      </c>
      <c r="H526" s="52">
        <f t="array" ref="H526">SUMPRODUCT('Distance Matrix_ex'!$B261:$T261,TRANSPOSE('Entry capacity'!H$12:H$30))/(SUM('Entry capacity'!$H$12:$H$30)-IFERROR(VLOOKUP($A526,'Entry capacity'!$A$12:$I$30,8,FALSE),0))</f>
        <v>626.14490204495939</v>
      </c>
      <c r="I526" s="57">
        <f t="array" ref="I526">SUMPRODUCT('Distance Matrix_ex'!$B261:$T261,TRANSPOSE('Entry capacity'!I$12:I$30))/(SUM('Entry capacity'!$I$12:$I$30)-IFERROR(VLOOKUP($A526,'Entry capacity'!$A$12:$I$30,9,FALSE),0))</f>
        <v>629.97945655306467</v>
      </c>
    </row>
    <row r="527" spans="1:9" s="5" customFormat="1" ht="15" customHeight="1" x14ac:dyDescent="0.25">
      <c r="A527" s="46" t="str">
        <f t="shared" si="17"/>
        <v>PR Mugardos</v>
      </c>
      <c r="B527" s="4" t="str">
        <f t="shared" si="17"/>
        <v>Planta GNL / LNG Plant</v>
      </c>
      <c r="C527" s="52">
        <f t="array" ref="C527">SUMPRODUCT('Distance Matrix_ex'!$B262:$T262,TRANSPOSE('Entry capacity'!C$12:C$30))/(SUM('Entry capacity'!$C$12:$C$30)-IFERROR(VLOOKUP($A527,'Entry capacity'!$A$12:$I$30,3,FALSE),0))</f>
        <v>1181.9010321743517</v>
      </c>
      <c r="D527" s="52">
        <f t="array" ref="D527">SUMPRODUCT('Distance Matrix_ex'!$B262:$T262,TRANSPOSE('Entry capacity'!D$12:D$30))/(SUM('Entry capacity'!$D$12:$D$30)-IFERROR(VLOOKUP($A527,'Entry capacity'!$A$12:$I$30,4,FALSE),0))</f>
        <v>1190.4895414742959</v>
      </c>
      <c r="E527" s="52">
        <f t="array" ref="E527">SUMPRODUCT('Distance Matrix_ex'!$B262:$T262,TRANSPOSE('Entry capacity'!E$12:E$30))/(SUM('Entry capacity'!$E$12:$E$30)-IFERROR(VLOOKUP($A527,'Entry capacity'!$A$12:$I$30,5,FALSE),0))</f>
        <v>1201.1351979979836</v>
      </c>
      <c r="F527" s="52">
        <f t="array" ref="F527">SUMPRODUCT('Distance Matrix_ex'!$B262:$T262,TRANSPOSE('Entry capacity'!F$12:F$30))/(SUM('Entry capacity'!$F$12:$F$30)-IFERROR(VLOOKUP($A527,'Entry capacity'!$A$12:$I$30,6,FALSE),0))</f>
        <v>1212.3097772439646</v>
      </c>
      <c r="G527" s="52">
        <f t="array" ref="G527">SUMPRODUCT('Distance Matrix_ex'!$B262:$T262,TRANSPOSE('Entry capacity'!G$12:G$30))/(SUM('Entry capacity'!$G$12:$G$30)-IFERROR(VLOOKUP($A527,'Entry capacity'!$A$12:$I$30,7,FALSE),0))</f>
        <v>1214.4378312925423</v>
      </c>
      <c r="H527" s="52">
        <f t="array" ref="H527">SUMPRODUCT('Distance Matrix_ex'!$B262:$T262,TRANSPOSE('Entry capacity'!H$12:H$30))/(SUM('Entry capacity'!$H$12:$H$30)-IFERROR(VLOOKUP($A527,'Entry capacity'!$A$12:$I$30,8,FALSE),0))</f>
        <v>1213.3636865149674</v>
      </c>
      <c r="I527" s="57">
        <f t="array" ref="I527">SUMPRODUCT('Distance Matrix_ex'!$B262:$T262,TRANSPOSE('Entry capacity'!I$12:I$30))/(SUM('Entry capacity'!$I$12:$I$30)-IFERROR(VLOOKUP($A527,'Entry capacity'!$A$12:$I$30,9,FALSE),0))</f>
        <v>1211.3745567173262</v>
      </c>
    </row>
    <row r="528" spans="1:9" s="5" customFormat="1" ht="15" customHeight="1" x14ac:dyDescent="0.25">
      <c r="A528" s="46" t="str">
        <f t="shared" si="17"/>
        <v>Irún</v>
      </c>
      <c r="B528" s="4" t="str">
        <f t="shared" si="17"/>
        <v>VIP Pirineos</v>
      </c>
      <c r="C528" s="52">
        <f t="array" ref="C528">SUMPRODUCT('Distance Matrix_ex'!$B263:$T263,TRANSPOSE('Entry capacity'!C$12:C$30))/(SUM('Entry capacity'!$C$12:$C$30)-IFERROR(VLOOKUP($A528,'Entry capacity'!$A$12:$I$30,3,FALSE),0))</f>
        <v>796.19377466324624</v>
      </c>
      <c r="D528" s="52">
        <f t="array" ref="D528">SUMPRODUCT('Distance Matrix_ex'!$B263:$T263,TRANSPOSE('Entry capacity'!D$12:D$30))/(SUM('Entry capacity'!$D$12:$D$30)-IFERROR(VLOOKUP($A528,'Entry capacity'!$A$12:$I$30,4,FALSE),0))</f>
        <v>807.33606225675453</v>
      </c>
      <c r="E528" s="52">
        <f t="array" ref="E528">SUMPRODUCT('Distance Matrix_ex'!$B263:$T263,TRANSPOSE('Entry capacity'!E$12:E$30))/(SUM('Entry capacity'!$E$12:$E$30)-IFERROR(VLOOKUP($A528,'Entry capacity'!$A$12:$I$30,5,FALSE),0))</f>
        <v>821.93343640809212</v>
      </c>
      <c r="F528" s="52">
        <f t="array" ref="F528">SUMPRODUCT('Distance Matrix_ex'!$B263:$T263,TRANSPOSE('Entry capacity'!F$12:F$30))/(SUM('Entry capacity'!$F$12:$F$30)-IFERROR(VLOOKUP($A528,'Entry capacity'!$A$12:$I$30,6,FALSE),0))</f>
        <v>837.74221348493791</v>
      </c>
      <c r="G528" s="52">
        <f t="array" ref="G528">SUMPRODUCT('Distance Matrix_ex'!$B263:$T263,TRANSPOSE('Entry capacity'!G$12:G$30))/(SUM('Entry capacity'!$G$12:$G$30)-IFERROR(VLOOKUP($A528,'Entry capacity'!$A$12:$I$30,7,FALSE),0))</f>
        <v>841.63331745157916</v>
      </c>
      <c r="H528" s="52">
        <f t="array" ref="H528">SUMPRODUCT('Distance Matrix_ex'!$B263:$T263,TRANSPOSE('Entry capacity'!H$12:H$30))/(SUM('Entry capacity'!$H$12:$H$30)-IFERROR(VLOOKUP($A528,'Entry capacity'!$A$12:$I$30,8,FALSE),0))</f>
        <v>842.21130310637454</v>
      </c>
      <c r="I528" s="57">
        <f t="array" ref="I528">SUMPRODUCT('Distance Matrix_ex'!$B263:$T263,TRANSPOSE('Entry capacity'!I$12:I$30))/(SUM('Entry capacity'!$I$12:$I$30)-IFERROR(VLOOKUP($A528,'Entry capacity'!$A$12:$I$30,9,FALSE),0))</f>
        <v>843.78728224890801</v>
      </c>
    </row>
    <row r="529" spans="1:9" s="5" customFormat="1" ht="15" customHeight="1" x14ac:dyDescent="0.25">
      <c r="A529" s="46" t="str">
        <f t="shared" si="17"/>
        <v>Larrau</v>
      </c>
      <c r="B529" s="4" t="str">
        <f t="shared" si="17"/>
        <v>VIP Pirineos</v>
      </c>
      <c r="C529" s="52">
        <f t="array" ref="C529">SUMPRODUCT('Distance Matrix_ex'!$B264:$T264,TRANSPOSE('Entry capacity'!C$12:C$30))/(SUM('Entry capacity'!$C$12:$C$30)-IFERROR(VLOOKUP($A529,'Entry capacity'!$A$12:$I$30,3,FALSE),0))</f>
        <v>782.29864189982834</v>
      </c>
      <c r="D529" s="52">
        <f t="array" ref="D529">SUMPRODUCT('Distance Matrix_ex'!$B264:$T264,TRANSPOSE('Entry capacity'!D$12:D$30))/(SUM('Entry capacity'!$D$12:$D$30)-IFERROR(VLOOKUP($A529,'Entry capacity'!$A$12:$I$30,4,FALSE),0))</f>
        <v>787.66744981119859</v>
      </c>
      <c r="E529" s="52">
        <f t="array" ref="E529">SUMPRODUCT('Distance Matrix_ex'!$B264:$T264,TRANSPOSE('Entry capacity'!E$12:E$30))/(SUM('Entry capacity'!$E$12:$E$30)-IFERROR(VLOOKUP($A529,'Entry capacity'!$A$12:$I$30,5,FALSE),0))</f>
        <v>795.40389720126166</v>
      </c>
      <c r="F529" s="52">
        <f t="array" ref="F529">SUMPRODUCT('Distance Matrix_ex'!$B264:$T264,TRANSPOSE('Entry capacity'!F$12:F$30))/(SUM('Entry capacity'!$F$12:$F$30)-IFERROR(VLOOKUP($A529,'Entry capacity'!$A$12:$I$30,6,FALSE),0))</f>
        <v>804.96978234514017</v>
      </c>
      <c r="G529" s="52">
        <f t="array" ref="G529">SUMPRODUCT('Distance Matrix_ex'!$B264:$T264,TRANSPOSE('Entry capacity'!G$12:G$30))/(SUM('Entry capacity'!$G$12:$G$30)-IFERROR(VLOOKUP($A529,'Entry capacity'!$A$12:$I$30,7,FALSE),0))</f>
        <v>808.28193748731701</v>
      </c>
      <c r="H529" s="52">
        <f t="array" ref="H529">SUMPRODUCT('Distance Matrix_ex'!$B264:$T264,TRANSPOSE('Entry capacity'!H$12:H$30))/(SUM('Entry capacity'!$H$12:$H$30)-IFERROR(VLOOKUP($A529,'Entry capacity'!$A$12:$I$30,8,FALSE),0))</f>
        <v>811.22705895331217</v>
      </c>
      <c r="I529" s="57">
        <f t="array" ref="I529">SUMPRODUCT('Distance Matrix_ex'!$B264:$T264,TRANSPOSE('Entry capacity'!I$12:I$30))/(SUM('Entry capacity'!$I$12:$I$30)-IFERROR(VLOOKUP($A529,'Entry capacity'!$A$12:$I$30,9,FALSE),0))</f>
        <v>817.87002277000011</v>
      </c>
    </row>
    <row r="530" spans="1:9" s="5" customFormat="1" ht="15" customHeight="1" x14ac:dyDescent="0.25">
      <c r="A530" s="46" t="str">
        <f t="shared" si="17"/>
        <v>Badajoz</v>
      </c>
      <c r="B530" s="4" t="str">
        <f t="shared" si="17"/>
        <v>VIP Ibérico</v>
      </c>
      <c r="C530" s="52">
        <f t="array" ref="C530">SUMPRODUCT('Distance Matrix_ex'!$B265:$T265,TRANSPOSE('Entry capacity'!C$12:C$30))/(SUM('Entry capacity'!$C$12:$C$30)-IFERROR(VLOOKUP($A530,'Entry capacity'!$A$12:$I$30,3,FALSE),0))</f>
        <v>868.80420036344401</v>
      </c>
      <c r="D530" s="52">
        <f t="array" ref="D530">SUMPRODUCT('Distance Matrix_ex'!$B265:$T265,TRANSPOSE('Entry capacity'!D$12:D$30))/(SUM('Entry capacity'!$D$12:$D$30)-IFERROR(VLOOKUP($A530,'Entry capacity'!$A$12:$I$30,4,FALSE),0))</f>
        <v>871.83653195053523</v>
      </c>
      <c r="E530" s="52">
        <f t="array" ref="E530">SUMPRODUCT('Distance Matrix_ex'!$B265:$T265,TRANSPOSE('Entry capacity'!E$12:E$30))/(SUM('Entry capacity'!$E$12:$E$30)-IFERROR(VLOOKUP($A530,'Entry capacity'!$A$12:$I$30,5,FALSE),0))</f>
        <v>875.30008461288116</v>
      </c>
      <c r="F530" s="52">
        <f t="array" ref="F530">SUMPRODUCT('Distance Matrix_ex'!$B265:$T265,TRANSPOSE('Entry capacity'!F$12:F$30))/(SUM('Entry capacity'!$F$12:$F$30)-IFERROR(VLOOKUP($A530,'Entry capacity'!$A$12:$I$30,6,FALSE),0))</f>
        <v>878.46650325296673</v>
      </c>
      <c r="G530" s="52">
        <f t="array" ref="G530">SUMPRODUCT('Distance Matrix_ex'!$B265:$T265,TRANSPOSE('Entry capacity'!G$12:G$30))/(SUM('Entry capacity'!$G$12:$G$30)-IFERROR(VLOOKUP($A530,'Entry capacity'!$A$12:$I$30,7,FALSE),0))</f>
        <v>878.67228313852524</v>
      </c>
      <c r="H530" s="52">
        <f t="array" ref="H530">SUMPRODUCT('Distance Matrix_ex'!$B265:$T265,TRANSPOSE('Entry capacity'!H$12:H$30))/(SUM('Entry capacity'!$H$12:$H$30)-IFERROR(VLOOKUP($A530,'Entry capacity'!$A$12:$I$30,8,FALSE),0))</f>
        <v>877.31334429865558</v>
      </c>
      <c r="I530" s="57">
        <f t="array" ref="I530">SUMPRODUCT('Distance Matrix_ex'!$B265:$T265,TRANSPOSE('Entry capacity'!I$12:I$30))/(SUM('Entry capacity'!$I$12:$I$30)-IFERROR(VLOOKUP($A530,'Entry capacity'!$A$12:$I$30,9,FALSE),0))</f>
        <v>874.48094992014342</v>
      </c>
    </row>
    <row r="531" spans="1:9" s="5" customFormat="1" ht="15" customHeight="1" x14ac:dyDescent="0.25">
      <c r="A531" s="46" t="str">
        <f t="shared" si="17"/>
        <v>Tuy</v>
      </c>
      <c r="B531" s="4" t="str">
        <f t="shared" si="17"/>
        <v>VIP Ibérico</v>
      </c>
      <c r="C531" s="52">
        <f t="array" ref="C531">SUMPRODUCT('Distance Matrix_ex'!$B266:$T266,TRANSPOSE('Entry capacity'!C$12:C$30))/(SUM('Entry capacity'!$C$12:$C$30)-IFERROR(VLOOKUP($A531,'Entry capacity'!$A$12:$I$30,3,FALSE),0))</f>
        <v>1300.7985412606727</v>
      </c>
      <c r="D531" s="52">
        <f t="array" ref="D531">SUMPRODUCT('Distance Matrix_ex'!$B266:$T266,TRANSPOSE('Entry capacity'!D$12:D$30))/(SUM('Entry capacity'!$D$12:$D$30)-IFERROR(VLOOKUP($A531,'Entry capacity'!$A$12:$I$30,4,FALSE),0))</f>
        <v>1307.4346280687209</v>
      </c>
      <c r="E531" s="52">
        <f t="array" ref="E531">SUMPRODUCT('Distance Matrix_ex'!$B266:$T266,TRANSPOSE('Entry capacity'!E$12:E$30))/(SUM('Entry capacity'!$E$12:$E$30)-IFERROR(VLOOKUP($A531,'Entry capacity'!$A$12:$I$30,5,FALSE),0))</f>
        <v>1316.2286978948273</v>
      </c>
      <c r="F531" s="52">
        <f t="array" ref="F531">SUMPRODUCT('Distance Matrix_ex'!$B266:$T266,TRANSPOSE('Entry capacity'!F$12:F$30))/(SUM('Entry capacity'!$F$12:$F$30)-IFERROR(VLOOKUP($A531,'Entry capacity'!$A$12:$I$30,6,FALSE),0))</f>
        <v>1325.7522613555816</v>
      </c>
      <c r="G531" s="52">
        <f t="array" ref="G531">SUMPRODUCT('Distance Matrix_ex'!$B266:$T266,TRANSPOSE('Entry capacity'!G$12:G$30))/(SUM('Entry capacity'!$G$12:$G$30)-IFERROR(VLOOKUP($A531,'Entry capacity'!$A$12:$I$30,7,FALSE),0))</f>
        <v>1328.1471621950891</v>
      </c>
      <c r="H531" s="52">
        <f t="array" ref="H531">SUMPRODUCT('Distance Matrix_ex'!$B266:$T266,TRANSPOSE('Entry capacity'!H$12:H$30))/(SUM('Entry capacity'!$H$12:$H$30)-IFERROR(VLOOKUP($A531,'Entry capacity'!$A$12:$I$30,8,FALSE),0))</f>
        <v>1328.5957843349727</v>
      </c>
      <c r="I531" s="57">
        <f t="array" ref="I531">SUMPRODUCT('Distance Matrix_ex'!$B266:$T266,TRANSPOSE('Entry capacity'!I$12:I$30))/(SUM('Entry capacity'!$I$12:$I$30)-IFERROR(VLOOKUP($A531,'Entry capacity'!$A$12:$I$30,9,FALSE),0))</f>
        <v>1329.7403520863613</v>
      </c>
    </row>
    <row r="532" spans="1:9" s="5" customFormat="1" ht="15" customHeight="1" x14ac:dyDescent="0.25">
      <c r="A532" s="46" t="str">
        <f t="shared" si="17"/>
        <v>AASS Serrablo</v>
      </c>
      <c r="B532" s="4" t="str">
        <f t="shared" si="17"/>
        <v>AA.SS / Storage facilities</v>
      </c>
      <c r="C532" s="52">
        <f t="array" ref="C532">SUMPRODUCT('Distance Matrix_ex'!$B267:$T267,TRANSPOSE('Entry capacity'!C$12:C$30))/(SUM('Entry capacity'!$C$12:$C$30)-IFERROR(VLOOKUP($A532,'Entry capacity'!$A$12:$I$30,3,FALSE),0))</f>
        <v>754.32295086950637</v>
      </c>
      <c r="D532" s="52">
        <f t="array" ref="D532">SUMPRODUCT('Distance Matrix_ex'!$B267:$T267,TRANSPOSE('Entry capacity'!D$12:D$30))/(SUM('Entry capacity'!$D$12:$D$30)-IFERROR(VLOOKUP($A532,'Entry capacity'!$A$12:$I$30,4,FALSE),0))</f>
        <v>755.46893814724956</v>
      </c>
      <c r="E532" s="52">
        <f t="array" ref="E532">SUMPRODUCT('Distance Matrix_ex'!$B267:$T267,TRANSPOSE('Entry capacity'!E$12:E$30))/(SUM('Entry capacity'!$E$12:$E$30)-IFERROR(VLOOKUP($A532,'Entry capacity'!$A$12:$I$30,5,FALSE),0))</f>
        <v>757.93480392198705</v>
      </c>
      <c r="F532" s="52">
        <f t="array" ref="F532">SUMPRODUCT('Distance Matrix_ex'!$B267:$T267,TRANSPOSE('Entry capacity'!F$12:F$30))/(SUM('Entry capacity'!$F$12:$F$30)-IFERROR(VLOOKUP($A532,'Entry capacity'!$A$12:$I$30,6,FALSE),0))</f>
        <v>761.19786702182921</v>
      </c>
      <c r="G532" s="52">
        <f t="array" ref="G532">SUMPRODUCT('Distance Matrix_ex'!$B267:$T267,TRANSPOSE('Entry capacity'!G$12:G$30))/(SUM('Entry capacity'!$G$12:$G$30)-IFERROR(VLOOKUP($A532,'Entry capacity'!$A$12:$I$30,7,FALSE),0))</f>
        <v>762.88820705370733</v>
      </c>
      <c r="H532" s="52">
        <f t="array" ref="H532">SUMPRODUCT('Distance Matrix_ex'!$B267:$T267,TRANSPOSE('Entry capacity'!H$12:H$30))/(SUM('Entry capacity'!$H$12:$H$30)-IFERROR(VLOOKUP($A532,'Entry capacity'!$A$12:$I$30,8,FALSE),0))</f>
        <v>765.12003661235212</v>
      </c>
      <c r="I532" s="57">
        <f t="array" ref="I532">SUMPRODUCT('Distance Matrix_ex'!$B267:$T267,TRANSPOSE('Entry capacity'!I$12:I$30))/(SUM('Entry capacity'!$I$12:$I$30)-IFERROR(VLOOKUP($A532,'Entry capacity'!$A$12:$I$30,9,FALSE),0))</f>
        <v>769.88094121793745</v>
      </c>
    </row>
    <row r="533" spans="1:9" s="5" customFormat="1" ht="15" customHeight="1" x14ac:dyDescent="0.25">
      <c r="A533" s="46" t="str">
        <f t="shared" si="17"/>
        <v>AASS Gaviota</v>
      </c>
      <c r="B533" s="4" t="str">
        <f t="shared" si="17"/>
        <v>AA.SS / Storage facilities</v>
      </c>
      <c r="C533" s="52">
        <f t="array" ref="C533">SUMPRODUCT('Distance Matrix_ex'!$B268:$T268,TRANSPOSE('Entry capacity'!C$12:C$30))/(SUM('Entry capacity'!$C$12:$C$30)-IFERROR(VLOOKUP($A533,'Entry capacity'!$A$12:$I$30,3,FALSE),0))</f>
        <v>703.76462467405918</v>
      </c>
      <c r="D533" s="52">
        <f t="array" ref="D533">SUMPRODUCT('Distance Matrix_ex'!$B268:$T268,TRANSPOSE('Entry capacity'!D$12:D$30))/(SUM('Entry capacity'!$D$12:$D$30)-IFERROR(VLOOKUP($A533,'Entry capacity'!$A$12:$I$30,4,FALSE),0))</f>
        <v>715.62123774095164</v>
      </c>
      <c r="E533" s="52">
        <f t="array" ref="E533">SUMPRODUCT('Distance Matrix_ex'!$B268:$T268,TRANSPOSE('Entry capacity'!E$12:E$30))/(SUM('Entry capacity'!$E$12:$E$30)-IFERROR(VLOOKUP($A533,'Entry capacity'!$A$12:$I$30,5,FALSE),0))</f>
        <v>731.63556162846749</v>
      </c>
      <c r="F533" s="52">
        <f t="array" ref="F533">SUMPRODUCT('Distance Matrix_ex'!$B268:$T268,TRANSPOSE('Entry capacity'!F$12:F$30))/(SUM('Entry capacity'!$F$12:$F$30)-IFERROR(VLOOKUP($A533,'Entry capacity'!$A$12:$I$30,6,FALSE),0))</f>
        <v>748.08895077207842</v>
      </c>
      <c r="G533" s="52">
        <f t="array" ref="G533">SUMPRODUCT('Distance Matrix_ex'!$B268:$T268,TRANSPOSE('Entry capacity'!G$12:G$30))/(SUM('Entry capacity'!$G$12:$G$30)-IFERROR(VLOOKUP($A533,'Entry capacity'!$A$12:$I$30,7,FALSE),0))</f>
        <v>752.12251043772164</v>
      </c>
      <c r="H533" s="52">
        <f t="array" ref="H533">SUMPRODUCT('Distance Matrix_ex'!$B268:$T268,TRANSPOSE('Entry capacity'!H$12:H$30))/(SUM('Entry capacity'!$H$12:$H$30)-IFERROR(VLOOKUP($A533,'Entry capacity'!$A$12:$I$30,8,FALSE),0))</f>
        <v>752.19250096605379</v>
      </c>
      <c r="I533" s="57">
        <f t="array" ref="I533">SUMPRODUCT('Distance Matrix_ex'!$B268:$T268,TRANSPOSE('Entry capacity'!I$12:I$30))/(SUM('Entry capacity'!$I$12:$I$30)-IFERROR(VLOOKUP($A533,'Entry capacity'!$A$12:$I$30,9,FALSE),0))</f>
        <v>752.47196065895616</v>
      </c>
    </row>
    <row r="534" spans="1:9" s="5" customFormat="1" ht="15" customHeight="1" x14ac:dyDescent="0.25">
      <c r="A534" s="46" t="str">
        <f t="shared" ref="A534:B535" si="18">A269</f>
        <v>AASS Yela</v>
      </c>
      <c r="B534" s="4" t="str">
        <f t="shared" si="18"/>
        <v>AA.SS / Storage facilities</v>
      </c>
      <c r="C534" s="52">
        <f t="array" ref="C534">SUMPRODUCT('Distance Matrix_ex'!$B269:$T269,TRANSPOSE('Entry capacity'!C$12:C$30))/(SUM('Entry capacity'!$C$12:$C$30)-IFERROR(VLOOKUP($A534,'Entry capacity'!$A$12:$I$30,3,FALSE),0))</f>
        <v>601.65991438029573</v>
      </c>
      <c r="D534" s="52">
        <f t="array" ref="D534">SUMPRODUCT('Distance Matrix_ex'!$B269:$T269,TRANSPOSE('Entry capacity'!D$12:D$30))/(SUM('Entry capacity'!$D$12:$D$30)-IFERROR(VLOOKUP($A534,'Entry capacity'!$A$12:$I$30,4,FALSE),0))</f>
        <v>604.20823705205396</v>
      </c>
      <c r="E534" s="52">
        <f t="array" ref="E534">SUMPRODUCT('Distance Matrix_ex'!$B269:$T269,TRANSPOSE('Entry capacity'!E$12:E$30))/(SUM('Entry capacity'!$E$12:$E$30)-IFERROR(VLOOKUP($A534,'Entry capacity'!$A$12:$I$30,5,FALSE),0))</f>
        <v>606.72421177883064</v>
      </c>
      <c r="F534" s="52">
        <f t="array" ref="F534">SUMPRODUCT('Distance Matrix_ex'!$B269:$T269,TRANSPOSE('Entry capacity'!F$12:F$30))/(SUM('Entry capacity'!$F$12:$F$30)-IFERROR(VLOOKUP($A534,'Entry capacity'!$A$12:$I$30,6,FALSE),0))</f>
        <v>609.18717394328542</v>
      </c>
      <c r="G534" s="52">
        <f t="array" ref="G534">SUMPRODUCT('Distance Matrix_ex'!$B269:$T269,TRANSPOSE('Entry capacity'!G$12:G$30))/(SUM('Entry capacity'!$G$12:$G$30)-IFERROR(VLOOKUP($A534,'Entry capacity'!$A$12:$I$30,7,FALSE),0))</f>
        <v>609.11436292447524</v>
      </c>
      <c r="H534" s="52">
        <f t="array" ref="H534">SUMPRODUCT('Distance Matrix_ex'!$B269:$T269,TRANSPOSE('Entry capacity'!H$12:H$30))/(SUM('Entry capacity'!$H$12:$H$30)-IFERROR(VLOOKUP($A534,'Entry capacity'!$A$12:$I$30,8,FALSE),0))</f>
        <v>607.67877392291609</v>
      </c>
      <c r="I534" s="57">
        <f t="array" ref="I534">SUMPRODUCT('Distance Matrix_ex'!$B269:$T269,TRANSPOSE('Entry capacity'!I$12:I$30))/(SUM('Entry capacity'!$I$12:$I$30)-IFERROR(VLOOKUP($A534,'Entry capacity'!$A$12:$I$30,9,FALSE),0))</f>
        <v>604.76810620334072</v>
      </c>
    </row>
    <row r="535" spans="1:9" s="5" customFormat="1" ht="15" customHeight="1" thickBot="1" x14ac:dyDescent="0.3">
      <c r="A535" s="46" t="str">
        <f t="shared" si="18"/>
        <v>Marismas</v>
      </c>
      <c r="B535" s="4" t="str">
        <f t="shared" si="18"/>
        <v>AA.SS / Storage facilities</v>
      </c>
      <c r="C535" s="52">
        <f t="array" ref="C535">SUMPRODUCT('Distance Matrix_ex'!$B270:$T270,TRANSPOSE('Entry capacity'!C$12:C$30))/(SUM('Entry capacity'!$C$12:$C$30)-IFERROR(VLOOKUP($A535,'Entry capacity'!$A$12:$I$30,3,FALSE),0))</f>
        <v>830.00600733952183</v>
      </c>
      <c r="D535" s="52">
        <f t="array" ref="D535">SUMPRODUCT('Distance Matrix_ex'!$B270:$T270,TRANSPOSE('Entry capacity'!D$12:D$30))/(SUM('Entry capacity'!$D$12:$D$30)-IFERROR(VLOOKUP($A535,'Entry capacity'!$A$12:$I$30,4,FALSE),0))</f>
        <v>831.7038706693429</v>
      </c>
      <c r="E535" s="52">
        <f t="array" ref="E535">SUMPRODUCT('Distance Matrix_ex'!$B270:$T270,TRANSPOSE('Entry capacity'!E$12:E$30))/(SUM('Entry capacity'!$E$12:$E$30)-IFERROR(VLOOKUP($A535,'Entry capacity'!$A$12:$I$30,5,FALSE),0))</f>
        <v>834.7800128221329</v>
      </c>
      <c r="F535" s="52">
        <f t="array" ref="F535">SUMPRODUCT('Distance Matrix_ex'!$B270:$T270,TRANSPOSE('Entry capacity'!F$12:F$30))/(SUM('Entry capacity'!$F$12:$F$30)-IFERROR(VLOOKUP($A535,'Entry capacity'!$A$12:$I$30,6,FALSE),0))</f>
        <v>837.6241158895408</v>
      </c>
      <c r="G535" s="52">
        <f t="array" ref="G535">SUMPRODUCT('Distance Matrix_ex'!$B270:$T270,TRANSPOSE('Entry capacity'!G$12:G$30))/(SUM('Entry capacity'!$G$12:$G$30)-IFERROR(VLOOKUP($A535,'Entry capacity'!$A$12:$I$30,7,FALSE),0))</f>
        <v>838.74362976877569</v>
      </c>
      <c r="H535" s="52">
        <f t="array" ref="H535">SUMPRODUCT('Distance Matrix_ex'!$B270:$T270,TRANSPOSE('Entry capacity'!H$12:H$30))/(SUM('Entry capacity'!$H$12:$H$30)-IFERROR(VLOOKUP($A535,'Entry capacity'!$A$12:$I$30,8,FALSE),0))</f>
        <v>839.45027334144947</v>
      </c>
      <c r="I535" s="57">
        <f t="array" ref="I535">SUMPRODUCT('Distance Matrix_ex'!$B270:$T270,TRANSPOSE('Entry capacity'!I$12:I$30))/(SUM('Entry capacity'!$I$12:$I$30)-IFERROR(VLOOKUP($A535,'Entry capacity'!$A$12:$I$30,9,FALSE),0))</f>
        <v>840.80247569271091</v>
      </c>
    </row>
    <row r="536" spans="1:9" ht="18.75" customHeight="1" thickBot="1" x14ac:dyDescent="0.3">
      <c r="A536" s="33" t="s">
        <v>7</v>
      </c>
      <c r="B536" s="34"/>
      <c r="C536" s="66">
        <f>SUM(C277:C535)</f>
        <v>188271.66001528117</v>
      </c>
      <c r="D536" s="66">
        <f t="shared" ref="D536:I536" si="19">SUM(D277:D535)</f>
        <v>188640.56331778559</v>
      </c>
      <c r="E536" s="66">
        <f t="shared" si="19"/>
        <v>189114.0068710144</v>
      </c>
      <c r="F536" s="66">
        <f t="shared" si="19"/>
        <v>189713.64595870636</v>
      </c>
      <c r="G536" s="66">
        <f t="shared" si="19"/>
        <v>189884.66880728322</v>
      </c>
      <c r="H536" s="66">
        <f t="shared" si="19"/>
        <v>189999.41839920322</v>
      </c>
      <c r="I536" s="67">
        <f t="shared" si="19"/>
        <v>190271.65667673148</v>
      </c>
    </row>
    <row r="538" spans="1:9" ht="27.75" customHeight="1" x14ac:dyDescent="0.25">
      <c r="A538" s="96" t="s">
        <v>339</v>
      </c>
      <c r="B538" s="23"/>
      <c r="C538" s="24"/>
      <c r="D538" s="24"/>
      <c r="E538" s="24"/>
      <c r="F538" s="24"/>
      <c r="G538" s="24"/>
      <c r="H538" s="24"/>
      <c r="I538" s="24"/>
    </row>
    <row r="539" spans="1:9" ht="5.0999999999999996" customHeight="1" thickBot="1" x14ac:dyDescent="0.3"/>
    <row r="540" spans="1:9" ht="15" customHeight="1" x14ac:dyDescent="0.25">
      <c r="A540" s="194" t="s">
        <v>40</v>
      </c>
      <c r="B540" s="196" t="s">
        <v>417</v>
      </c>
      <c r="C540" s="27" t="s">
        <v>13</v>
      </c>
      <c r="D540" s="28"/>
      <c r="E540" s="28"/>
      <c r="F540" s="28"/>
      <c r="G540" s="28"/>
      <c r="H540" s="28"/>
      <c r="I540" s="29"/>
    </row>
    <row r="541" spans="1:9" ht="33" customHeight="1" x14ac:dyDescent="0.25">
      <c r="A541" s="195"/>
      <c r="B541" s="197"/>
      <c r="C541" s="25">
        <v>2020</v>
      </c>
      <c r="D541" s="26" t="s">
        <v>61</v>
      </c>
      <c r="E541" s="26" t="s">
        <v>62</v>
      </c>
      <c r="F541" s="26" t="s">
        <v>63</v>
      </c>
      <c r="G541" s="26" t="s">
        <v>64</v>
      </c>
      <c r="H541" s="26" t="s">
        <v>65</v>
      </c>
      <c r="I541" s="30" t="s">
        <v>66</v>
      </c>
    </row>
    <row r="542" spans="1:9" s="5" customFormat="1" ht="15" customHeight="1" x14ac:dyDescent="0.25">
      <c r="A542" s="54" t="str">
        <f>A277</f>
        <v>01.1A</v>
      </c>
      <c r="B542" s="4" t="str">
        <f t="shared" ref="B542:B605" si="20">B277</f>
        <v>Salida Nacional / National exit</v>
      </c>
      <c r="C542" s="87">
        <f>(C277*C12)/SUMPRODUCT(C$12:C$270,C$277:C$535)</f>
        <v>1.0130251069527961E-2</v>
      </c>
      <c r="D542" s="87">
        <f t="shared" ref="D542:I542" si="21">(D277*D12)/SUMPRODUCT(D$12:D$270,D$277:D$535)</f>
        <v>1.0123453210564043E-2</v>
      </c>
      <c r="E542" s="87">
        <f t="shared" si="21"/>
        <v>1.0247968170659032E-2</v>
      </c>
      <c r="F542" s="87">
        <f t="shared" si="21"/>
        <v>1.0452164234972711E-2</v>
      </c>
      <c r="G542" s="87">
        <f t="shared" si="21"/>
        <v>1.0609849254294923E-2</v>
      </c>
      <c r="H542" s="87">
        <f t="shared" si="21"/>
        <v>1.0883452443581122E-2</v>
      </c>
      <c r="I542" s="88">
        <f t="shared" si="21"/>
        <v>1.1631540820491072E-2</v>
      </c>
    </row>
    <row r="543" spans="1:9" s="5" customFormat="1" ht="15" customHeight="1" x14ac:dyDescent="0.25">
      <c r="A543" s="46" t="str">
        <f t="shared" ref="A543:A558" si="22">A278</f>
        <v>03A_As pontes</v>
      </c>
      <c r="B543" s="4" t="str">
        <f t="shared" si="20"/>
        <v>Salida Nacional / National exit</v>
      </c>
      <c r="C543" s="87">
        <f t="shared" ref="C543:I558" si="23">(C278*C13)/SUMPRODUCT(C$12:C$270,C$277:C$535)</f>
        <v>1.5038705366892734E-2</v>
      </c>
      <c r="D543" s="87">
        <f t="shared" si="23"/>
        <v>1.4661880900412099E-2</v>
      </c>
      <c r="E543" s="87">
        <f t="shared" si="23"/>
        <v>1.4426380617732515E-2</v>
      </c>
      <c r="F543" s="87">
        <f t="shared" si="23"/>
        <v>1.4135172470212625E-2</v>
      </c>
      <c r="G543" s="87">
        <f t="shared" si="23"/>
        <v>1.3230208783350385E-2</v>
      </c>
      <c r="H543" s="87">
        <f t="shared" si="23"/>
        <v>1.1626330459035113E-2</v>
      </c>
      <c r="I543" s="88">
        <f t="shared" si="23"/>
        <v>7.3574872260754945E-3</v>
      </c>
    </row>
    <row r="544" spans="1:9" s="5" customFormat="1" ht="15" customHeight="1" x14ac:dyDescent="0.25">
      <c r="A544" s="46" t="str">
        <f t="shared" si="22"/>
        <v>1.01_Foret</v>
      </c>
      <c r="B544" s="4" t="str">
        <f t="shared" si="20"/>
        <v>Salida Nacional / National exit</v>
      </c>
      <c r="C544" s="87">
        <f t="shared" si="23"/>
        <v>9.0987607181424665E-3</v>
      </c>
      <c r="D544" s="87">
        <f t="shared" si="23"/>
        <v>8.9085751674148339E-3</v>
      </c>
      <c r="E544" s="87">
        <f t="shared" si="23"/>
        <v>8.7912034758073077E-3</v>
      </c>
      <c r="F544" s="87">
        <f t="shared" si="23"/>
        <v>8.7498804212704333E-3</v>
      </c>
      <c r="G544" s="87">
        <f t="shared" si="23"/>
        <v>8.8031291816342509E-3</v>
      </c>
      <c r="H544" s="87">
        <f t="shared" si="23"/>
        <v>9.0532914770210162E-3</v>
      </c>
      <c r="I544" s="88">
        <f t="shared" si="23"/>
        <v>9.9578584655265669E-3</v>
      </c>
    </row>
    <row r="545" spans="1:9" s="5" customFormat="1" ht="15" customHeight="1" x14ac:dyDescent="0.25">
      <c r="A545" s="46" t="str">
        <f t="shared" si="22"/>
        <v>10_Bonastre</v>
      </c>
      <c r="B545" s="4" t="str">
        <f t="shared" si="20"/>
        <v>Salida Nacional / National exit</v>
      </c>
      <c r="C545" s="87">
        <f t="shared" si="23"/>
        <v>1.5398466573520172E-4</v>
      </c>
      <c r="D545" s="87">
        <f t="shared" si="23"/>
        <v>1.5117761252054769E-4</v>
      </c>
      <c r="E545" s="87">
        <f t="shared" si="23"/>
        <v>1.4961551687095326E-4</v>
      </c>
      <c r="F545" s="87">
        <f t="shared" si="23"/>
        <v>1.4927842178465045E-4</v>
      </c>
      <c r="G545" s="87">
        <f t="shared" si="23"/>
        <v>1.5049681541773867E-4</v>
      </c>
      <c r="H545" s="87">
        <f t="shared" si="23"/>
        <v>1.54997607536655E-4</v>
      </c>
      <c r="I545" s="88">
        <f t="shared" si="23"/>
        <v>1.7056424102994373E-4</v>
      </c>
    </row>
    <row r="546" spans="1:9" s="5" customFormat="1" ht="15" customHeight="1" x14ac:dyDescent="0.25">
      <c r="A546" s="46" t="str">
        <f t="shared" si="22"/>
        <v>11_Constanti</v>
      </c>
      <c r="B546" s="4" t="str">
        <f t="shared" si="20"/>
        <v>Salida Nacional / National exit</v>
      </c>
      <c r="C546" s="87">
        <f t="shared" si="23"/>
        <v>1.2782379664772846E-2</v>
      </c>
      <c r="D546" s="87">
        <f t="shared" si="23"/>
        <v>1.2533333617790708E-2</v>
      </c>
      <c r="E546" s="87">
        <f t="shared" si="23"/>
        <v>1.2413599062182916E-2</v>
      </c>
      <c r="F546" s="87">
        <f t="shared" si="23"/>
        <v>1.2374249741679047E-2</v>
      </c>
      <c r="G546" s="87">
        <f t="shared" si="23"/>
        <v>1.234375543424405E-2</v>
      </c>
      <c r="H546" s="87">
        <f t="shared" si="23"/>
        <v>1.2383882566026693E-2</v>
      </c>
      <c r="I546" s="88">
        <f t="shared" si="23"/>
        <v>1.248226705408423E-2</v>
      </c>
    </row>
    <row r="547" spans="1:9" s="5" customFormat="1" ht="15" customHeight="1" x14ac:dyDescent="0.25">
      <c r="A547" s="46" t="str">
        <f t="shared" si="22"/>
        <v>12_Reus</v>
      </c>
      <c r="B547" s="4" t="str">
        <f t="shared" si="20"/>
        <v>Salida Nacional / National exit</v>
      </c>
      <c r="C547" s="87">
        <f t="shared" si="23"/>
        <v>1.3466434819733272E-2</v>
      </c>
      <c r="D547" s="87">
        <f t="shared" si="23"/>
        <v>1.3204195335982402E-2</v>
      </c>
      <c r="E547" s="87">
        <f t="shared" si="23"/>
        <v>1.3077574534182311E-2</v>
      </c>
      <c r="F547" s="87">
        <f t="shared" si="23"/>
        <v>1.3035593407028005E-2</v>
      </c>
      <c r="G547" s="87">
        <f t="shared" si="23"/>
        <v>1.3002880593229751E-2</v>
      </c>
      <c r="H547" s="87">
        <f t="shared" si="23"/>
        <v>1.3044199845373817E-2</v>
      </c>
      <c r="I547" s="88">
        <f t="shared" si="23"/>
        <v>1.314592544191113E-2</v>
      </c>
    </row>
    <row r="548" spans="1:9" s="5" customFormat="1" ht="15" customHeight="1" x14ac:dyDescent="0.25">
      <c r="A548" s="46" t="str">
        <f t="shared" si="22"/>
        <v>13_Montroig</v>
      </c>
      <c r="B548" s="4" t="str">
        <f t="shared" si="20"/>
        <v>Salida Nacional / National exit</v>
      </c>
      <c r="C548" s="87">
        <f t="shared" si="23"/>
        <v>1.0921068681397306E-2</v>
      </c>
      <c r="D548" s="87">
        <f t="shared" si="23"/>
        <v>1.0708681657513954E-2</v>
      </c>
      <c r="E548" s="87">
        <f t="shared" si="23"/>
        <v>1.0604978757401615E-2</v>
      </c>
      <c r="F548" s="87">
        <f t="shared" si="23"/>
        <v>1.0569816716892597E-2</v>
      </c>
      <c r="G548" s="87">
        <f t="shared" si="23"/>
        <v>1.0542042605213006E-2</v>
      </c>
      <c r="H548" s="87">
        <f t="shared" si="23"/>
        <v>1.0573525068318082E-2</v>
      </c>
      <c r="I548" s="88">
        <f t="shared" si="23"/>
        <v>1.0651940941505544E-2</v>
      </c>
    </row>
    <row r="549" spans="1:9" s="5" customFormat="1" ht="15" customHeight="1" x14ac:dyDescent="0.25">
      <c r="A549" s="46" t="str">
        <f t="shared" si="22"/>
        <v>14 Vandellos</v>
      </c>
      <c r="B549" s="4" t="str">
        <f t="shared" si="20"/>
        <v>Salida Nacional / National exit</v>
      </c>
      <c r="C549" s="87">
        <f t="shared" si="23"/>
        <v>2.0133139825448425E-6</v>
      </c>
      <c r="D549" s="87">
        <f t="shared" si="23"/>
        <v>1.9741947767991631E-6</v>
      </c>
      <c r="E549" s="87">
        <f t="shared" si="23"/>
        <v>1.9549536599968587E-6</v>
      </c>
      <c r="F549" s="87">
        <f t="shared" si="23"/>
        <v>1.9483359247313633E-6</v>
      </c>
      <c r="G549" s="87">
        <f t="shared" si="23"/>
        <v>1.9430645513890752E-6</v>
      </c>
      <c r="H549" s="87">
        <f t="shared" si="23"/>
        <v>1.9486221827310971E-6</v>
      </c>
      <c r="I549" s="88">
        <f t="shared" si="23"/>
        <v>1.9625824003639923E-6</v>
      </c>
    </row>
    <row r="550" spans="1:9" s="5" customFormat="1" ht="15" customHeight="1" x14ac:dyDescent="0.25">
      <c r="A550" s="46" t="str">
        <f t="shared" si="22"/>
        <v>15.02_Tortosa</v>
      </c>
      <c r="B550" s="4" t="str">
        <f t="shared" si="20"/>
        <v>Salida Nacional / National exit</v>
      </c>
      <c r="C550" s="87">
        <f t="shared" si="23"/>
        <v>2.261753794946632E-3</v>
      </c>
      <c r="D550" s="87">
        <f t="shared" si="23"/>
        <v>2.2600768298223699E-3</v>
      </c>
      <c r="E550" s="87">
        <f t="shared" si="23"/>
        <v>2.2834925230164238E-3</v>
      </c>
      <c r="F550" s="87">
        <f t="shared" si="23"/>
        <v>2.3192715342411296E-3</v>
      </c>
      <c r="G550" s="87">
        <f t="shared" si="23"/>
        <v>2.379678800070706E-3</v>
      </c>
      <c r="H550" s="87">
        <f t="shared" si="23"/>
        <v>2.4901633162027481E-3</v>
      </c>
      <c r="I550" s="88">
        <f t="shared" si="23"/>
        <v>2.7780755559386017E-3</v>
      </c>
    </row>
    <row r="551" spans="1:9" s="5" customFormat="1" ht="15" customHeight="1" x14ac:dyDescent="0.25">
      <c r="A551" s="46" t="str">
        <f t="shared" si="22"/>
        <v>15.04_La Jana</v>
      </c>
      <c r="B551" s="4" t="str">
        <f t="shared" si="20"/>
        <v>Salida Nacional / National exit</v>
      </c>
      <c r="C551" s="87">
        <f t="shared" si="23"/>
        <v>2.1065526715020977E-4</v>
      </c>
      <c r="D551" s="87">
        <f t="shared" si="23"/>
        <v>2.0800032234214385E-4</v>
      </c>
      <c r="E551" s="87">
        <f t="shared" si="23"/>
        <v>2.0712272210099319E-4</v>
      </c>
      <c r="F551" s="87">
        <f t="shared" si="23"/>
        <v>2.0759482920481502E-4</v>
      </c>
      <c r="G551" s="87">
        <f t="shared" si="23"/>
        <v>2.1085424496617342E-4</v>
      </c>
      <c r="H551" s="87">
        <f t="shared" si="23"/>
        <v>2.187885786214333E-4</v>
      </c>
      <c r="I551" s="88">
        <f t="shared" si="23"/>
        <v>2.4221159411896327E-4</v>
      </c>
    </row>
    <row r="552" spans="1:9" s="5" customFormat="1" ht="15" customHeight="1" x14ac:dyDescent="0.25">
      <c r="A552" s="46" t="str">
        <f t="shared" si="22"/>
        <v>15.06A_Cabanes</v>
      </c>
      <c r="B552" s="4" t="str">
        <f t="shared" si="20"/>
        <v>Salida Nacional / National exit</v>
      </c>
      <c r="C552" s="87">
        <f t="shared" si="23"/>
        <v>0</v>
      </c>
      <c r="D552" s="87">
        <f t="shared" si="23"/>
        <v>0</v>
      </c>
      <c r="E552" s="87">
        <f t="shared" si="23"/>
        <v>0</v>
      </c>
      <c r="F552" s="87">
        <f t="shared" si="23"/>
        <v>0</v>
      </c>
      <c r="G552" s="87">
        <f t="shared" si="23"/>
        <v>0</v>
      </c>
      <c r="H552" s="87">
        <f t="shared" si="23"/>
        <v>0</v>
      </c>
      <c r="I552" s="88">
        <f t="shared" si="23"/>
        <v>0</v>
      </c>
    </row>
    <row r="553" spans="1:9" s="5" customFormat="1" ht="15" customHeight="1" x14ac:dyDescent="0.25">
      <c r="A553" s="46" t="str">
        <f t="shared" si="22"/>
        <v>15.07_Villafames</v>
      </c>
      <c r="B553" s="4" t="str">
        <f t="shared" si="20"/>
        <v>Salida Nacional / National exit</v>
      </c>
      <c r="C553" s="87">
        <f t="shared" si="23"/>
        <v>3.9150198586042437E-3</v>
      </c>
      <c r="D553" s="87">
        <f t="shared" si="23"/>
        <v>3.9081436849374863E-3</v>
      </c>
      <c r="E553" s="87">
        <f t="shared" si="23"/>
        <v>3.9421501099254873E-3</v>
      </c>
      <c r="F553" s="87">
        <f t="shared" si="23"/>
        <v>3.9944470440936635E-3</v>
      </c>
      <c r="G553" s="87">
        <f t="shared" si="23"/>
        <v>4.1018957372918226E-3</v>
      </c>
      <c r="H553" s="87">
        <f t="shared" si="23"/>
        <v>4.2995499466470105E-3</v>
      </c>
      <c r="I553" s="88">
        <f t="shared" si="23"/>
        <v>4.8036536075703158E-3</v>
      </c>
    </row>
    <row r="554" spans="1:9" s="5" customFormat="1" ht="15" customHeight="1" x14ac:dyDescent="0.25">
      <c r="A554" s="46" t="str">
        <f t="shared" si="22"/>
        <v>15.08_Borriol</v>
      </c>
      <c r="B554" s="4" t="str">
        <f t="shared" si="20"/>
        <v>Salida Nacional / National exit</v>
      </c>
      <c r="C554" s="87">
        <f t="shared" si="23"/>
        <v>0</v>
      </c>
      <c r="D554" s="87">
        <f t="shared" si="23"/>
        <v>0</v>
      </c>
      <c r="E554" s="87">
        <f t="shared" si="23"/>
        <v>0</v>
      </c>
      <c r="F554" s="87">
        <f t="shared" si="23"/>
        <v>0</v>
      </c>
      <c r="G554" s="87">
        <f t="shared" si="23"/>
        <v>0</v>
      </c>
      <c r="H554" s="87">
        <f t="shared" si="23"/>
        <v>0</v>
      </c>
      <c r="I554" s="88">
        <f t="shared" si="23"/>
        <v>0</v>
      </c>
    </row>
    <row r="555" spans="1:9" s="5" customFormat="1" ht="15" customHeight="1" x14ac:dyDescent="0.25">
      <c r="A555" s="46" t="str">
        <f t="shared" si="22"/>
        <v>15.09_Villarreal</v>
      </c>
      <c r="B555" s="4" t="str">
        <f t="shared" si="20"/>
        <v>Salida Nacional / National exit</v>
      </c>
      <c r="C555" s="87">
        <f t="shared" si="23"/>
        <v>2.1809788015601038E-2</v>
      </c>
      <c r="D555" s="87">
        <f t="shared" si="23"/>
        <v>2.1746297785017632E-2</v>
      </c>
      <c r="E555" s="87">
        <f t="shared" si="23"/>
        <v>2.1901093305837699E-2</v>
      </c>
      <c r="F555" s="87">
        <f t="shared" si="23"/>
        <v>2.2154131570456134E-2</v>
      </c>
      <c r="G555" s="87">
        <f t="shared" si="23"/>
        <v>2.2740028375684961E-2</v>
      </c>
      <c r="H555" s="87">
        <f t="shared" si="23"/>
        <v>2.3834734250497997E-2</v>
      </c>
      <c r="I555" s="88">
        <f t="shared" si="23"/>
        <v>2.6627354761074733E-2</v>
      </c>
    </row>
    <row r="556" spans="1:9" s="5" customFormat="1" ht="15" customHeight="1" x14ac:dyDescent="0.25">
      <c r="A556" s="46" t="str">
        <f t="shared" si="22"/>
        <v>15.09X.3_Moncofar</v>
      </c>
      <c r="B556" s="4" t="str">
        <f t="shared" si="20"/>
        <v>Salida Nacional / National exit</v>
      </c>
      <c r="C556" s="87">
        <f t="shared" si="23"/>
        <v>1.5664236090711338E-3</v>
      </c>
      <c r="D556" s="87">
        <f t="shared" si="23"/>
        <v>1.5432933558816009E-3</v>
      </c>
      <c r="E556" s="87">
        <f t="shared" si="23"/>
        <v>1.5336859994222133E-3</v>
      </c>
      <c r="F556" s="87">
        <f t="shared" si="23"/>
        <v>1.5359472988535263E-3</v>
      </c>
      <c r="G556" s="87">
        <f t="shared" si="23"/>
        <v>1.5673554726525736E-3</v>
      </c>
      <c r="H556" s="87">
        <f t="shared" si="23"/>
        <v>1.6391684436770203E-3</v>
      </c>
      <c r="I556" s="88">
        <f t="shared" si="23"/>
        <v>1.8334123587541735E-3</v>
      </c>
    </row>
    <row r="557" spans="1:9" s="5" customFormat="1" ht="15" customHeight="1" x14ac:dyDescent="0.25">
      <c r="A557" s="46" t="str">
        <f t="shared" si="22"/>
        <v>15.09X_Nules I</v>
      </c>
      <c r="B557" s="4" t="str">
        <f t="shared" si="20"/>
        <v>Salida Nacional / National exit</v>
      </c>
      <c r="C557" s="87">
        <f t="shared" si="23"/>
        <v>7.335506933347772E-4</v>
      </c>
      <c r="D557" s="87">
        <f t="shared" si="23"/>
        <v>7.2820482725047958E-4</v>
      </c>
      <c r="E557" s="87">
        <f t="shared" si="23"/>
        <v>7.2978174776424959E-4</v>
      </c>
      <c r="F557" s="87">
        <f t="shared" si="23"/>
        <v>7.3542378423387827E-4</v>
      </c>
      <c r="G557" s="87">
        <f t="shared" si="23"/>
        <v>7.5344280190805786E-4</v>
      </c>
      <c r="H557" s="87">
        <f t="shared" si="23"/>
        <v>7.8933281364230177E-4</v>
      </c>
      <c r="I557" s="88">
        <f t="shared" si="23"/>
        <v>8.8244724578383183E-4</v>
      </c>
    </row>
    <row r="558" spans="1:9" s="5" customFormat="1" ht="15" customHeight="1" x14ac:dyDescent="0.25">
      <c r="A558" s="46" t="str">
        <f t="shared" si="22"/>
        <v>15.10_Chilches</v>
      </c>
      <c r="B558" s="4" t="str">
        <f t="shared" si="20"/>
        <v>Salida Nacional / National exit</v>
      </c>
      <c r="C558" s="87">
        <f t="shared" si="23"/>
        <v>2.1649831513780378E-3</v>
      </c>
      <c r="D558" s="87">
        <f t="shared" si="23"/>
        <v>2.1490912151094681E-3</v>
      </c>
      <c r="E558" s="87">
        <f t="shared" si="23"/>
        <v>2.1533569630939873E-3</v>
      </c>
      <c r="F558" s="87">
        <f t="shared" si="23"/>
        <v>2.1692374218518322E-3</v>
      </c>
      <c r="G558" s="87">
        <f t="shared" si="23"/>
        <v>2.2221330541065056E-3</v>
      </c>
      <c r="H558" s="87">
        <f t="shared" si="23"/>
        <v>2.3276649164571369E-3</v>
      </c>
      <c r="I558" s="88">
        <f t="shared" si="23"/>
        <v>2.6014710488105539E-3</v>
      </c>
    </row>
    <row r="559" spans="1:9" s="5" customFormat="1" ht="15" customHeight="1" x14ac:dyDescent="0.25">
      <c r="A559" s="46" t="str">
        <f t="shared" ref="A559:A574" si="24">A294</f>
        <v>15.11_Sagunto</v>
      </c>
      <c r="B559" s="4" t="str">
        <f t="shared" si="20"/>
        <v>Salida Nacional / National exit</v>
      </c>
      <c r="C559" s="87">
        <f t="shared" ref="C559:I574" si="25">(C294*C29)/SUMPRODUCT(C$12:C$270,C$277:C$535)</f>
        <v>1.9139389497671729E-3</v>
      </c>
      <c r="D559" s="87">
        <f t="shared" si="25"/>
        <v>1.8775404727366029E-3</v>
      </c>
      <c r="E559" s="87">
        <f t="shared" si="25"/>
        <v>1.8567947366327959E-3</v>
      </c>
      <c r="F559" s="87">
        <f t="shared" si="25"/>
        <v>1.8531438000242598E-3</v>
      </c>
      <c r="G559" s="87">
        <f t="shared" si="25"/>
        <v>1.8894443050551935E-3</v>
      </c>
      <c r="H559" s="87">
        <f t="shared" si="25"/>
        <v>1.9776907159394222E-3</v>
      </c>
      <c r="I559" s="88">
        <f t="shared" si="25"/>
        <v>2.2167111181201999E-3</v>
      </c>
    </row>
    <row r="560" spans="1:9" s="5" customFormat="1" ht="15" customHeight="1" x14ac:dyDescent="0.25">
      <c r="A560" s="46" t="str">
        <f t="shared" si="24"/>
        <v>15.12_Puzol</v>
      </c>
      <c r="B560" s="4" t="str">
        <f t="shared" si="20"/>
        <v>Salida Nacional / National exit</v>
      </c>
      <c r="C560" s="87">
        <f t="shared" si="25"/>
        <v>0</v>
      </c>
      <c r="D560" s="87">
        <f t="shared" si="25"/>
        <v>0</v>
      </c>
      <c r="E560" s="87">
        <f t="shared" si="25"/>
        <v>0</v>
      </c>
      <c r="F560" s="87">
        <f t="shared" si="25"/>
        <v>0</v>
      </c>
      <c r="G560" s="87">
        <f t="shared" si="25"/>
        <v>0</v>
      </c>
      <c r="H560" s="87">
        <f t="shared" si="25"/>
        <v>0</v>
      </c>
      <c r="I560" s="88">
        <f t="shared" si="25"/>
        <v>0</v>
      </c>
    </row>
    <row r="561" spans="1:9" s="5" customFormat="1" ht="15" customHeight="1" x14ac:dyDescent="0.25">
      <c r="A561" s="46" t="str">
        <f t="shared" si="24"/>
        <v>15.14_Paterna</v>
      </c>
      <c r="B561" s="4" t="str">
        <f t="shared" si="20"/>
        <v>Salida Nacional / National exit</v>
      </c>
      <c r="C561" s="87">
        <f t="shared" si="25"/>
        <v>0</v>
      </c>
      <c r="D561" s="87">
        <f t="shared" si="25"/>
        <v>0</v>
      </c>
      <c r="E561" s="87">
        <f t="shared" si="25"/>
        <v>0</v>
      </c>
      <c r="F561" s="87">
        <f t="shared" si="25"/>
        <v>0</v>
      </c>
      <c r="G561" s="87">
        <f t="shared" si="25"/>
        <v>0</v>
      </c>
      <c r="H561" s="87">
        <f t="shared" si="25"/>
        <v>0</v>
      </c>
      <c r="I561" s="88">
        <f t="shared" si="25"/>
        <v>0</v>
      </c>
    </row>
    <row r="562" spans="1:9" s="5" customFormat="1" ht="15" customHeight="1" x14ac:dyDescent="0.25">
      <c r="A562" s="46" t="str">
        <f t="shared" si="24"/>
        <v>15.16_Llombay</v>
      </c>
      <c r="B562" s="4" t="str">
        <f t="shared" si="20"/>
        <v>Salida Nacional / National exit</v>
      </c>
      <c r="C562" s="87">
        <f t="shared" si="25"/>
        <v>1.3073950881151539E-3</v>
      </c>
      <c r="D562" s="87">
        <f t="shared" si="25"/>
        <v>1.278728814835803E-3</v>
      </c>
      <c r="E562" s="87">
        <f t="shared" si="25"/>
        <v>1.2590237713049031E-3</v>
      </c>
      <c r="F562" s="87">
        <f t="shared" si="25"/>
        <v>1.25008608508599E-3</v>
      </c>
      <c r="G562" s="87">
        <f t="shared" si="25"/>
        <v>1.2707234802477481E-3</v>
      </c>
      <c r="H562" s="87">
        <f t="shared" si="25"/>
        <v>1.3265608497232124E-3</v>
      </c>
      <c r="I562" s="88">
        <f t="shared" si="25"/>
        <v>1.4816349354833868E-3</v>
      </c>
    </row>
    <row r="563" spans="1:9" s="5" customFormat="1" ht="15" customHeight="1" x14ac:dyDescent="0.25">
      <c r="A563" s="46" t="str">
        <f t="shared" si="24"/>
        <v>15.17_Carlet</v>
      </c>
      <c r="B563" s="4" t="str">
        <f t="shared" si="20"/>
        <v>Salida Nacional / National exit</v>
      </c>
      <c r="C563" s="87">
        <f t="shared" si="25"/>
        <v>1.190068756649033E-3</v>
      </c>
      <c r="D563" s="87">
        <f t="shared" si="25"/>
        <v>1.1637861065140413E-3</v>
      </c>
      <c r="E563" s="87">
        <f t="shared" si="25"/>
        <v>1.1454242328373873E-3</v>
      </c>
      <c r="F563" s="87">
        <f t="shared" si="25"/>
        <v>1.1368317449388643E-3</v>
      </c>
      <c r="G563" s="87">
        <f t="shared" si="25"/>
        <v>1.1550589059708828E-3</v>
      </c>
      <c r="H563" s="87">
        <f t="shared" si="25"/>
        <v>1.20482780719483E-3</v>
      </c>
      <c r="I563" s="88">
        <f t="shared" si="25"/>
        <v>1.3437721501285791E-3</v>
      </c>
    </row>
    <row r="564" spans="1:9" s="5" customFormat="1" ht="15" customHeight="1" x14ac:dyDescent="0.25">
      <c r="A564" s="46" t="str">
        <f t="shared" si="24"/>
        <v>15.19_Alcudia de Crespins</v>
      </c>
      <c r="B564" s="4" t="str">
        <f t="shared" si="20"/>
        <v>Salida Nacional / National exit</v>
      </c>
      <c r="C564" s="87">
        <f t="shared" si="25"/>
        <v>6.4564684042830501E-4</v>
      </c>
      <c r="D564" s="87">
        <f t="shared" si="25"/>
        <v>6.3744683762418644E-4</v>
      </c>
      <c r="E564" s="87">
        <f t="shared" si="25"/>
        <v>6.335880604929E-4</v>
      </c>
      <c r="F564" s="87">
        <f t="shared" si="25"/>
        <v>6.3239609090016426E-4</v>
      </c>
      <c r="G564" s="87">
        <f t="shared" si="25"/>
        <v>6.444156572541044E-4</v>
      </c>
      <c r="H564" s="87">
        <f t="shared" si="25"/>
        <v>6.7169856299349349E-4</v>
      </c>
      <c r="I564" s="88">
        <f t="shared" si="25"/>
        <v>7.4539384557537188E-4</v>
      </c>
    </row>
    <row r="565" spans="1:9" s="5" customFormat="1" ht="15" customHeight="1" x14ac:dyDescent="0.25">
      <c r="A565" s="46" t="str">
        <f t="shared" si="24"/>
        <v>15.20.04_Denia</v>
      </c>
      <c r="B565" s="4" t="str">
        <f t="shared" si="20"/>
        <v>Salida Nacional / National exit</v>
      </c>
      <c r="C565" s="87">
        <f t="shared" si="25"/>
        <v>6.0634028194533367E-5</v>
      </c>
      <c r="D565" s="87">
        <f t="shared" si="25"/>
        <v>5.9975978805629966E-5</v>
      </c>
      <c r="E565" s="87">
        <f t="shared" si="25"/>
        <v>5.9755589858026348E-5</v>
      </c>
      <c r="F565" s="87">
        <f t="shared" si="25"/>
        <v>5.978667934149184E-5</v>
      </c>
      <c r="G565" s="87">
        <f t="shared" si="25"/>
        <v>6.0952003368464011E-5</v>
      </c>
      <c r="H565" s="87">
        <f t="shared" si="25"/>
        <v>6.3508151099079418E-5</v>
      </c>
      <c r="I565" s="88">
        <f t="shared" si="25"/>
        <v>7.0413509336500146E-5</v>
      </c>
    </row>
    <row r="566" spans="1:9" s="5" customFormat="1" ht="15" customHeight="1" x14ac:dyDescent="0.25">
      <c r="A566" s="46" t="str">
        <f t="shared" si="24"/>
        <v>15.20.05_Ibiza</v>
      </c>
      <c r="B566" s="4" t="str">
        <f t="shared" si="20"/>
        <v>Salida Nacional / National exit</v>
      </c>
      <c r="C566" s="87">
        <f t="shared" si="25"/>
        <v>1.2124712387285728E-4</v>
      </c>
      <c r="D566" s="87">
        <f t="shared" si="25"/>
        <v>1.1812391723690981E-4</v>
      </c>
      <c r="E566" s="87">
        <f t="shared" si="25"/>
        <v>1.1555053206399746E-4</v>
      </c>
      <c r="F566" s="87">
        <f t="shared" si="25"/>
        <v>1.1377819324925679E-4</v>
      </c>
      <c r="G566" s="87">
        <f t="shared" si="25"/>
        <v>1.1404932989603741E-4</v>
      </c>
      <c r="H566" s="87">
        <f t="shared" si="25"/>
        <v>1.1690034215906551E-4</v>
      </c>
      <c r="I566" s="88">
        <f t="shared" si="25"/>
        <v>1.275721711358431E-4</v>
      </c>
    </row>
    <row r="567" spans="1:9" s="5" customFormat="1" ht="15" customHeight="1" x14ac:dyDescent="0.25">
      <c r="A567" s="46" t="str">
        <f t="shared" si="24"/>
        <v>15.20.06_Mallorca-S. Juan Dios</v>
      </c>
      <c r="B567" s="4" t="str">
        <f t="shared" si="20"/>
        <v>Salida Nacional / National exit</v>
      </c>
      <c r="C567" s="87">
        <f t="shared" si="25"/>
        <v>3.0465094179253347E-3</v>
      </c>
      <c r="D567" s="87">
        <f t="shared" si="25"/>
        <v>2.9700605648491584E-3</v>
      </c>
      <c r="E567" s="87">
        <f t="shared" si="25"/>
        <v>2.9079098178195584E-3</v>
      </c>
      <c r="F567" s="87">
        <f t="shared" si="25"/>
        <v>2.8658070499527023E-3</v>
      </c>
      <c r="G567" s="87">
        <f t="shared" si="25"/>
        <v>2.8743719347591335E-3</v>
      </c>
      <c r="H567" s="87">
        <f t="shared" si="25"/>
        <v>2.9476776289781561E-3</v>
      </c>
      <c r="I567" s="88">
        <f t="shared" si="25"/>
        <v>3.2182264144119239E-3</v>
      </c>
    </row>
    <row r="568" spans="1:9" s="5" customFormat="1" ht="15" customHeight="1" x14ac:dyDescent="0.25">
      <c r="A568" s="46" t="str">
        <f t="shared" si="24"/>
        <v>15.20A.1_Onteniente</v>
      </c>
      <c r="B568" s="4" t="str">
        <f t="shared" si="20"/>
        <v>Salida Nacional / National exit</v>
      </c>
      <c r="C568" s="87">
        <f t="shared" si="25"/>
        <v>2.381428721145351E-3</v>
      </c>
      <c r="D568" s="87">
        <f t="shared" si="25"/>
        <v>2.356050843447372E-3</v>
      </c>
      <c r="E568" s="87">
        <f t="shared" si="25"/>
        <v>2.3472640454765444E-3</v>
      </c>
      <c r="F568" s="87">
        <f t="shared" si="25"/>
        <v>2.3473116872725899E-3</v>
      </c>
      <c r="G568" s="87">
        <f t="shared" si="25"/>
        <v>2.3970083718139854E-3</v>
      </c>
      <c r="H568" s="87">
        <f t="shared" si="25"/>
        <v>2.5034330084513379E-3</v>
      </c>
      <c r="I568" s="88">
        <f t="shared" si="25"/>
        <v>2.7826149972173106E-3</v>
      </c>
    </row>
    <row r="569" spans="1:9" s="5" customFormat="1" ht="15" customHeight="1" x14ac:dyDescent="0.25">
      <c r="A569" s="46" t="str">
        <f t="shared" si="24"/>
        <v>15.21_Bañeres</v>
      </c>
      <c r="B569" s="4" t="str">
        <f t="shared" si="20"/>
        <v>Salida Nacional / National exit</v>
      </c>
      <c r="C569" s="87">
        <f t="shared" si="25"/>
        <v>8.9349788257729818E-4</v>
      </c>
      <c r="D569" s="87">
        <f t="shared" si="25"/>
        <v>8.8320278804063072E-4</v>
      </c>
      <c r="E569" s="87">
        <f t="shared" si="25"/>
        <v>8.7879975411559092E-4</v>
      </c>
      <c r="F569" s="87">
        <f t="shared" si="25"/>
        <v>8.7760948155892512E-4</v>
      </c>
      <c r="G569" s="87">
        <f t="shared" si="25"/>
        <v>8.953775015568678E-4</v>
      </c>
      <c r="H569" s="87">
        <f t="shared" si="25"/>
        <v>9.3430792223426682E-4</v>
      </c>
      <c r="I569" s="88">
        <f t="shared" si="25"/>
        <v>1.0372521143698678E-3</v>
      </c>
    </row>
    <row r="570" spans="1:9" s="5" customFormat="1" ht="15" customHeight="1" x14ac:dyDescent="0.25">
      <c r="A570" s="46" t="str">
        <f t="shared" si="24"/>
        <v>15.22_Ibi</v>
      </c>
      <c r="B570" s="4" t="str">
        <f t="shared" si="20"/>
        <v>Salida Nacional / National exit</v>
      </c>
      <c r="C570" s="87">
        <f t="shared" si="25"/>
        <v>2.3962426998741052E-4</v>
      </c>
      <c r="D570" s="87">
        <f t="shared" si="25"/>
        <v>2.3316060125610255E-4</v>
      </c>
      <c r="E570" s="87">
        <f t="shared" si="25"/>
        <v>2.2758136417514217E-4</v>
      </c>
      <c r="F570" s="87">
        <f t="shared" si="25"/>
        <v>2.2339598651886748E-4</v>
      </c>
      <c r="G570" s="87">
        <f t="shared" si="25"/>
        <v>2.2450264300417794E-4</v>
      </c>
      <c r="H570" s="87">
        <f t="shared" si="25"/>
        <v>2.3112686161683957E-4</v>
      </c>
      <c r="I570" s="88">
        <f t="shared" si="25"/>
        <v>2.5338066767454363E-4</v>
      </c>
    </row>
    <row r="571" spans="1:9" s="5" customFormat="1" ht="15" customHeight="1" x14ac:dyDescent="0.25">
      <c r="A571" s="46" t="str">
        <f t="shared" si="24"/>
        <v>15.23_Tibi</v>
      </c>
      <c r="B571" s="4" t="str">
        <f t="shared" si="20"/>
        <v>Salida Nacional / National exit</v>
      </c>
      <c r="C571" s="87">
        <f t="shared" si="25"/>
        <v>2.6446264669321785E-5</v>
      </c>
      <c r="D571" s="87">
        <f t="shared" si="25"/>
        <v>2.5776362717740079E-5</v>
      </c>
      <c r="E571" s="87">
        <f t="shared" si="25"/>
        <v>2.520959592836438E-5</v>
      </c>
      <c r="F571" s="87">
        <f t="shared" si="25"/>
        <v>2.4787703013006701E-5</v>
      </c>
      <c r="G571" s="87">
        <f t="shared" si="25"/>
        <v>2.4953996930188832E-5</v>
      </c>
      <c r="H571" s="87">
        <f t="shared" si="25"/>
        <v>2.5731105257140431E-5</v>
      </c>
      <c r="I571" s="88">
        <f t="shared" si="25"/>
        <v>2.8245778598987893E-5</v>
      </c>
    </row>
    <row r="572" spans="1:9" s="5" customFormat="1" ht="15" customHeight="1" x14ac:dyDescent="0.25">
      <c r="A572" s="46" t="str">
        <f t="shared" si="24"/>
        <v>15.24_Alicante</v>
      </c>
      <c r="B572" s="4" t="str">
        <f t="shared" si="20"/>
        <v>Salida Nacional / National exit</v>
      </c>
      <c r="C572" s="87">
        <f t="shared" si="25"/>
        <v>8.4810005755070689E-4</v>
      </c>
      <c r="D572" s="87">
        <f t="shared" si="25"/>
        <v>8.3075636871786081E-4</v>
      </c>
      <c r="E572" s="87">
        <f t="shared" si="25"/>
        <v>8.1735774663938248E-4</v>
      </c>
      <c r="F572" s="87">
        <f t="shared" si="25"/>
        <v>8.0786418574454544E-4</v>
      </c>
      <c r="G572" s="87">
        <f t="shared" si="25"/>
        <v>8.1732966294432237E-4</v>
      </c>
      <c r="H572" s="87">
        <f t="shared" si="25"/>
        <v>8.4655754922875856E-4</v>
      </c>
      <c r="I572" s="88">
        <f t="shared" si="25"/>
        <v>9.3293478264021962E-4</v>
      </c>
    </row>
    <row r="573" spans="1:9" s="5" customFormat="1" ht="15" customHeight="1" x14ac:dyDescent="0.25">
      <c r="A573" s="46" t="str">
        <f t="shared" si="24"/>
        <v>15.26_Elche</v>
      </c>
      <c r="B573" s="4" t="str">
        <f t="shared" si="20"/>
        <v>Salida Nacional / National exit</v>
      </c>
      <c r="C573" s="87">
        <f t="shared" si="25"/>
        <v>1.5197585362937127E-3</v>
      </c>
      <c r="D573" s="87">
        <f t="shared" si="25"/>
        <v>1.4879672880277531E-3</v>
      </c>
      <c r="E573" s="87">
        <f t="shared" si="25"/>
        <v>1.4627967025019786E-3</v>
      </c>
      <c r="F573" s="87">
        <f t="shared" si="25"/>
        <v>1.4444012813011233E-3</v>
      </c>
      <c r="G573" s="87">
        <f t="shared" si="25"/>
        <v>1.4607860902873073E-3</v>
      </c>
      <c r="H573" s="87">
        <f t="shared" si="25"/>
        <v>1.5125529961372303E-3</v>
      </c>
      <c r="I573" s="88">
        <f t="shared" si="25"/>
        <v>1.6657809905953511E-3</v>
      </c>
    </row>
    <row r="574" spans="1:9" s="5" customFormat="1" ht="15" customHeight="1" x14ac:dyDescent="0.25">
      <c r="A574" s="46" t="str">
        <f t="shared" si="24"/>
        <v>15.28_16_Callosa Segura</v>
      </c>
      <c r="B574" s="4" t="str">
        <f t="shared" si="20"/>
        <v>Salida Nacional / National exit</v>
      </c>
      <c r="C574" s="87">
        <f t="shared" si="25"/>
        <v>4.7299029090247763E-4</v>
      </c>
      <c r="D574" s="87">
        <f t="shared" si="25"/>
        <v>4.6431412984334534E-4</v>
      </c>
      <c r="E574" s="87">
        <f t="shared" si="25"/>
        <v>4.5783593825269973E-4</v>
      </c>
      <c r="F574" s="87">
        <f t="shared" si="25"/>
        <v>4.5319532111401644E-4</v>
      </c>
      <c r="G574" s="87">
        <f t="shared" si="25"/>
        <v>4.5951842395674142E-4</v>
      </c>
      <c r="H574" s="87">
        <f t="shared" si="25"/>
        <v>4.7690287590695479E-4</v>
      </c>
      <c r="I574" s="88">
        <f t="shared" si="25"/>
        <v>5.2617959032428977E-4</v>
      </c>
    </row>
    <row r="575" spans="1:9" s="5" customFormat="1" ht="15" customHeight="1" x14ac:dyDescent="0.25">
      <c r="A575" s="46" t="str">
        <f t="shared" ref="A575:A590" si="26">A310</f>
        <v>15.30_San Javier</v>
      </c>
      <c r="B575" s="4" t="str">
        <f t="shared" si="20"/>
        <v>Salida Nacional / National exit</v>
      </c>
      <c r="C575" s="87">
        <f t="shared" ref="C575:I590" si="27">(C310*C45)/SUMPRODUCT(C$12:C$270,C$277:C$535)</f>
        <v>1.7912495955328949E-4</v>
      </c>
      <c r="D575" s="87">
        <f t="shared" si="27"/>
        <v>1.7605939643581368E-4</v>
      </c>
      <c r="E575" s="87">
        <f t="shared" si="27"/>
        <v>1.7382205950385778E-4</v>
      </c>
      <c r="F575" s="87">
        <f t="shared" si="27"/>
        <v>1.7220058061257474E-4</v>
      </c>
      <c r="G575" s="87">
        <f t="shared" si="27"/>
        <v>1.7482668117089616E-4</v>
      </c>
      <c r="H575" s="87">
        <f t="shared" si="27"/>
        <v>1.8165188583243042E-4</v>
      </c>
      <c r="I575" s="88">
        <f t="shared" si="27"/>
        <v>2.0055370243978366E-4</v>
      </c>
    </row>
    <row r="576" spans="1:9" s="5" customFormat="1" ht="15" customHeight="1" x14ac:dyDescent="0.25">
      <c r="A576" s="46" t="str">
        <f t="shared" si="26"/>
        <v>15.31.1A_EnergyWorks Cartagena</v>
      </c>
      <c r="B576" s="4" t="str">
        <f t="shared" si="20"/>
        <v>Salida Nacional / National exit</v>
      </c>
      <c r="C576" s="87">
        <f t="shared" si="27"/>
        <v>5.4445505203095249E-3</v>
      </c>
      <c r="D576" s="87">
        <f t="shared" si="27"/>
        <v>5.2270824077605312E-3</v>
      </c>
      <c r="E576" s="87">
        <f t="shared" si="27"/>
        <v>5.0292420840667602E-3</v>
      </c>
      <c r="F576" s="87">
        <f t="shared" si="27"/>
        <v>4.8404614035422395E-3</v>
      </c>
      <c r="G576" s="87">
        <f t="shared" si="27"/>
        <v>4.6860777218515901E-3</v>
      </c>
      <c r="H576" s="87">
        <f t="shared" si="27"/>
        <v>4.495174277063938E-3</v>
      </c>
      <c r="I576" s="88">
        <f t="shared" si="27"/>
        <v>3.9920055763704599E-3</v>
      </c>
    </row>
    <row r="577" spans="1:9" s="5" customFormat="1" ht="15" customHeight="1" x14ac:dyDescent="0.25">
      <c r="A577" s="46" t="str">
        <f t="shared" si="26"/>
        <v>15.31_General Electric</v>
      </c>
      <c r="B577" s="4" t="str">
        <f t="shared" si="20"/>
        <v>Salida Nacional / National exit</v>
      </c>
      <c r="C577" s="87">
        <f t="shared" si="27"/>
        <v>1.06260586244528E-3</v>
      </c>
      <c r="D577" s="87">
        <f t="shared" si="27"/>
        <v>1.0196203227613935E-3</v>
      </c>
      <c r="E577" s="87">
        <f t="shared" si="27"/>
        <v>9.8042418524478861E-4</v>
      </c>
      <c r="F577" s="87">
        <f t="shared" si="27"/>
        <v>9.4308944921544992E-4</v>
      </c>
      <c r="G577" s="87">
        <f t="shared" si="27"/>
        <v>9.1300489606874148E-4</v>
      </c>
      <c r="H577" s="87">
        <f t="shared" si="27"/>
        <v>8.7610407523646067E-4</v>
      </c>
      <c r="I577" s="88">
        <f t="shared" si="27"/>
        <v>7.7858019617834426E-4</v>
      </c>
    </row>
    <row r="578" spans="1:9" s="5" customFormat="1" ht="15" customHeight="1" x14ac:dyDescent="0.25">
      <c r="A578" s="46" t="str">
        <f t="shared" si="26"/>
        <v>15.31A.2_Fuente Alamo</v>
      </c>
      <c r="B578" s="4" t="str">
        <f t="shared" si="20"/>
        <v>Salida Nacional / National exit</v>
      </c>
      <c r="C578" s="87">
        <f t="shared" si="27"/>
        <v>2.0439646147488911E-6</v>
      </c>
      <c r="D578" s="87">
        <f t="shared" si="27"/>
        <v>1.9751514780723888E-6</v>
      </c>
      <c r="E578" s="87">
        <f t="shared" si="27"/>
        <v>1.909596258936824E-6</v>
      </c>
      <c r="F578" s="87">
        <f t="shared" si="27"/>
        <v>1.856258222240696E-6</v>
      </c>
      <c r="G578" s="87">
        <f t="shared" si="27"/>
        <v>1.8518872457568487E-6</v>
      </c>
      <c r="H578" s="87">
        <f t="shared" si="27"/>
        <v>1.8932170991800085E-6</v>
      </c>
      <c r="I578" s="88">
        <f t="shared" si="27"/>
        <v>2.057447335063233E-6</v>
      </c>
    </row>
    <row r="579" spans="1:9" s="5" customFormat="1" ht="15" customHeight="1" x14ac:dyDescent="0.25">
      <c r="A579" s="46" t="str">
        <f t="shared" si="26"/>
        <v>15.31A.4_Lorca</v>
      </c>
      <c r="B579" s="4" t="str">
        <f t="shared" si="20"/>
        <v>Salida Nacional / National exit</v>
      </c>
      <c r="C579" s="87">
        <f t="shared" si="27"/>
        <v>6.2585702083024167E-4</v>
      </c>
      <c r="D579" s="87">
        <f t="shared" si="27"/>
        <v>6.1782239473127238E-4</v>
      </c>
      <c r="E579" s="87">
        <f t="shared" si="27"/>
        <v>6.1304575940406881E-4</v>
      </c>
      <c r="F579" s="87">
        <f t="shared" si="27"/>
        <v>6.0994600161283486E-4</v>
      </c>
      <c r="G579" s="87">
        <f t="shared" si="27"/>
        <v>6.2099959866857403E-4</v>
      </c>
      <c r="H579" s="87">
        <f t="shared" si="27"/>
        <v>6.4630251220052458E-4</v>
      </c>
      <c r="I579" s="88">
        <f t="shared" si="27"/>
        <v>7.1375582839771246E-4</v>
      </c>
    </row>
    <row r="580" spans="1:9" s="5" customFormat="1" ht="15" customHeight="1" x14ac:dyDescent="0.25">
      <c r="A580" s="46" t="str">
        <f t="shared" si="26"/>
        <v>15.34_Escombreras</v>
      </c>
      <c r="B580" s="4" t="str">
        <f t="shared" si="20"/>
        <v>Salida Nacional / National exit</v>
      </c>
      <c r="C580" s="87">
        <f t="shared" si="27"/>
        <v>2.8269678140817805E-2</v>
      </c>
      <c r="D580" s="87">
        <f t="shared" si="27"/>
        <v>2.7124199576274828E-2</v>
      </c>
      <c r="E580" s="87">
        <f t="shared" si="27"/>
        <v>2.607954639738385E-2</v>
      </c>
      <c r="F580" s="87">
        <f t="shared" si="27"/>
        <v>2.5084764174205521E-2</v>
      </c>
      <c r="G580" s="87">
        <f t="shared" si="27"/>
        <v>2.4284698447902368E-2</v>
      </c>
      <c r="H580" s="87">
        <f t="shared" si="27"/>
        <v>2.3304438044161824E-2</v>
      </c>
      <c r="I580" s="88">
        <f t="shared" si="27"/>
        <v>2.0712600822680789E-2</v>
      </c>
    </row>
    <row r="581" spans="1:9" s="5" customFormat="1" ht="15" customHeight="1" x14ac:dyDescent="0.25">
      <c r="A581" s="46" t="str">
        <f t="shared" si="26"/>
        <v>15_Tivissa</v>
      </c>
      <c r="B581" s="4" t="str">
        <f t="shared" si="20"/>
        <v>Salida Nacional / National exit</v>
      </c>
      <c r="C581" s="87">
        <f t="shared" si="27"/>
        <v>4.5632035525667751E-6</v>
      </c>
      <c r="D581" s="87">
        <f t="shared" si="27"/>
        <v>4.4674324761550742E-6</v>
      </c>
      <c r="E581" s="87">
        <f t="shared" si="27"/>
        <v>4.4034979271225539E-6</v>
      </c>
      <c r="F581" s="87">
        <f t="shared" si="27"/>
        <v>4.3771575193550812E-6</v>
      </c>
      <c r="G581" s="87">
        <f t="shared" si="27"/>
        <v>4.3973198059367515E-6</v>
      </c>
      <c r="H581" s="87">
        <f t="shared" si="27"/>
        <v>4.5126908988704168E-6</v>
      </c>
      <c r="I581" s="88">
        <f t="shared" si="27"/>
        <v>4.9452531326320066E-6</v>
      </c>
    </row>
    <row r="582" spans="1:9" s="5" customFormat="1" ht="15" customHeight="1" x14ac:dyDescent="0.25">
      <c r="A582" s="46" t="str">
        <f t="shared" si="26"/>
        <v>16A_Benisanet</v>
      </c>
      <c r="B582" s="4" t="str">
        <f t="shared" si="20"/>
        <v>Salida Nacional / National exit</v>
      </c>
      <c r="C582" s="87">
        <f t="shared" si="27"/>
        <v>1.1208995274041944E-4</v>
      </c>
      <c r="D582" s="87">
        <f t="shared" si="27"/>
        <v>1.0974792590969285E-4</v>
      </c>
      <c r="E582" s="87">
        <f t="shared" si="27"/>
        <v>1.0818882700024513E-4</v>
      </c>
      <c r="F582" s="87">
        <f t="shared" si="27"/>
        <v>1.0755334898184328E-4</v>
      </c>
      <c r="G582" s="87">
        <f t="shared" si="27"/>
        <v>1.0804969691850531E-4</v>
      </c>
      <c r="H582" s="87">
        <f t="shared" si="27"/>
        <v>1.1088037889927477E-4</v>
      </c>
      <c r="I582" s="88">
        <f t="shared" si="27"/>
        <v>1.2149972640663449E-4</v>
      </c>
    </row>
    <row r="583" spans="1:9" s="5" customFormat="1" ht="15" customHeight="1" x14ac:dyDescent="0.25">
      <c r="A583" s="46" t="str">
        <f t="shared" si="26"/>
        <v>19_Caspe</v>
      </c>
      <c r="B583" s="4" t="str">
        <f t="shared" si="20"/>
        <v>Salida Nacional / National exit</v>
      </c>
      <c r="C583" s="87">
        <f t="shared" si="27"/>
        <v>2.9277772172898236E-3</v>
      </c>
      <c r="D583" s="87">
        <f t="shared" si="27"/>
        <v>2.9189285716400611E-3</v>
      </c>
      <c r="E583" s="87">
        <f t="shared" si="27"/>
        <v>2.9423634199189927E-3</v>
      </c>
      <c r="F583" s="87">
        <f t="shared" si="27"/>
        <v>2.9888700590132247E-3</v>
      </c>
      <c r="G583" s="87">
        <f t="shared" si="27"/>
        <v>3.0546204909150001E-3</v>
      </c>
      <c r="H583" s="87">
        <f t="shared" si="27"/>
        <v>3.182018020405796E-3</v>
      </c>
      <c r="I583" s="88">
        <f t="shared" si="27"/>
        <v>3.5352179695026542E-3</v>
      </c>
    </row>
    <row r="584" spans="1:9" s="5" customFormat="1" ht="15" customHeight="1" x14ac:dyDescent="0.25">
      <c r="A584" s="46" t="str">
        <f t="shared" si="26"/>
        <v>20_Andorra</v>
      </c>
      <c r="B584" s="4" t="str">
        <f t="shared" si="20"/>
        <v>Salida Nacional / National exit</v>
      </c>
      <c r="C584" s="87">
        <f t="shared" si="27"/>
        <v>2.3893063712147099E-3</v>
      </c>
      <c r="D584" s="87">
        <f t="shared" si="27"/>
        <v>2.3347086303024929E-3</v>
      </c>
      <c r="E584" s="87">
        <f t="shared" si="27"/>
        <v>2.3179897275221978E-3</v>
      </c>
      <c r="F584" s="87">
        <f t="shared" si="27"/>
        <v>2.3215565480338937E-3</v>
      </c>
      <c r="G584" s="87">
        <f t="shared" si="27"/>
        <v>2.310143134762725E-3</v>
      </c>
      <c r="H584" s="87">
        <f t="shared" si="27"/>
        <v>2.2991052449833457E-3</v>
      </c>
      <c r="I584" s="88">
        <f t="shared" si="27"/>
        <v>2.2863656709604598E-3</v>
      </c>
    </row>
    <row r="585" spans="1:9" s="5" customFormat="1" ht="15" customHeight="1" x14ac:dyDescent="0.25">
      <c r="A585" s="46" t="str">
        <f t="shared" si="26"/>
        <v>21.1_Azaila</v>
      </c>
      <c r="B585" s="4" t="str">
        <f t="shared" si="20"/>
        <v>Salida Nacional / National exit</v>
      </c>
      <c r="C585" s="87">
        <f t="shared" si="27"/>
        <v>1.1679668587396229E-4</v>
      </c>
      <c r="D585" s="87">
        <f t="shared" si="27"/>
        <v>1.1299340859088417E-4</v>
      </c>
      <c r="E585" s="87">
        <f t="shared" si="27"/>
        <v>1.1153054626567223E-4</v>
      </c>
      <c r="F585" s="87">
        <f t="shared" si="27"/>
        <v>1.1118292939617622E-4</v>
      </c>
      <c r="G585" s="87">
        <f t="shared" si="27"/>
        <v>1.0938174335835226E-4</v>
      </c>
      <c r="H585" s="87">
        <f t="shared" si="27"/>
        <v>1.0656151794521524E-4</v>
      </c>
      <c r="I585" s="88">
        <f t="shared" si="27"/>
        <v>1.0039227807112729E-4</v>
      </c>
    </row>
    <row r="586" spans="1:9" s="5" customFormat="1" ht="15" customHeight="1" x14ac:dyDescent="0.25">
      <c r="A586" s="46" t="str">
        <f t="shared" si="26"/>
        <v>22_Epysa</v>
      </c>
      <c r="B586" s="4" t="str">
        <f t="shared" si="20"/>
        <v>Salida Nacional / National exit</v>
      </c>
      <c r="C586" s="87">
        <f t="shared" si="27"/>
        <v>5.1447799199480612E-4</v>
      </c>
      <c r="D586" s="87">
        <f t="shared" si="27"/>
        <v>5.1980895937925363E-4</v>
      </c>
      <c r="E586" s="87">
        <f t="shared" si="27"/>
        <v>5.3203253172345605E-4</v>
      </c>
      <c r="F586" s="87">
        <f t="shared" si="27"/>
        <v>5.473748468961218E-4</v>
      </c>
      <c r="G586" s="87">
        <f t="shared" si="27"/>
        <v>5.6349379140373343E-4</v>
      </c>
      <c r="H586" s="87">
        <f t="shared" si="27"/>
        <v>5.8915258160012192E-4</v>
      </c>
      <c r="I586" s="88">
        <f t="shared" si="27"/>
        <v>6.5498175260821057E-4</v>
      </c>
    </row>
    <row r="587" spans="1:9" s="5" customFormat="1" ht="15" customHeight="1" x14ac:dyDescent="0.25">
      <c r="A587" s="46" t="str">
        <f t="shared" si="26"/>
        <v>23_Mediana Zaragoza</v>
      </c>
      <c r="B587" s="4" t="str">
        <f t="shared" si="20"/>
        <v>Salida Nacional / National exit</v>
      </c>
      <c r="C587" s="87">
        <f t="shared" si="27"/>
        <v>5.4760950143047191E-3</v>
      </c>
      <c r="D587" s="87">
        <f t="shared" si="27"/>
        <v>5.4549409807127689E-3</v>
      </c>
      <c r="E587" s="87">
        <f t="shared" si="27"/>
        <v>5.4966681402581399E-3</v>
      </c>
      <c r="F587" s="87">
        <f t="shared" si="27"/>
        <v>5.5924551742438959E-3</v>
      </c>
      <c r="G587" s="87">
        <f t="shared" si="27"/>
        <v>5.7145208683094632E-3</v>
      </c>
      <c r="H587" s="87">
        <f t="shared" si="27"/>
        <v>5.9554092398282389E-3</v>
      </c>
      <c r="I587" s="88">
        <f t="shared" si="27"/>
        <v>6.6281374474468175E-3</v>
      </c>
    </row>
    <row r="588" spans="1:9" s="5" customFormat="1" ht="15" customHeight="1" x14ac:dyDescent="0.25">
      <c r="A588" s="46" t="str">
        <f t="shared" si="26"/>
        <v>23A_La Cartuja</v>
      </c>
      <c r="B588" s="4" t="str">
        <f t="shared" si="20"/>
        <v>Salida Nacional / National exit</v>
      </c>
      <c r="C588" s="87">
        <f t="shared" si="27"/>
        <v>1.3581623966969715E-4</v>
      </c>
      <c r="D588" s="87">
        <f t="shared" si="27"/>
        <v>1.3531486765589585E-4</v>
      </c>
      <c r="E588" s="87">
        <f t="shared" si="27"/>
        <v>1.3624896247804675E-4</v>
      </c>
      <c r="F588" s="87">
        <f t="shared" si="27"/>
        <v>1.3834909094504675E-4</v>
      </c>
      <c r="G588" s="87">
        <f t="shared" si="27"/>
        <v>1.4071796601583742E-4</v>
      </c>
      <c r="H588" s="87">
        <f t="shared" si="27"/>
        <v>1.4565319098164912E-4</v>
      </c>
      <c r="I588" s="88">
        <f t="shared" si="27"/>
        <v>1.6061787446278896E-4</v>
      </c>
    </row>
    <row r="589" spans="1:9" s="5" customFormat="1" ht="15" customHeight="1" x14ac:dyDescent="0.25">
      <c r="A589" s="46" t="str">
        <f t="shared" si="26"/>
        <v>24_Santa Fe</v>
      </c>
      <c r="B589" s="4" t="str">
        <f t="shared" si="20"/>
        <v>Salida Nacional / National exit</v>
      </c>
      <c r="C589" s="87">
        <f t="shared" si="27"/>
        <v>5.9345518702634625E-5</v>
      </c>
      <c r="D589" s="87">
        <f t="shared" si="27"/>
        <v>5.8652662694795103E-5</v>
      </c>
      <c r="E589" s="87">
        <f t="shared" si="27"/>
        <v>5.8439375149522044E-5</v>
      </c>
      <c r="F589" s="87">
        <f t="shared" si="27"/>
        <v>5.8723328743408641E-5</v>
      </c>
      <c r="G589" s="87">
        <f t="shared" si="27"/>
        <v>5.9059351230716242E-5</v>
      </c>
      <c r="H589" s="87">
        <f t="shared" si="27"/>
        <v>6.0412893172295927E-5</v>
      </c>
      <c r="I589" s="88">
        <f t="shared" si="27"/>
        <v>6.5779890413252497E-5</v>
      </c>
    </row>
    <row r="590" spans="1:9" s="5" customFormat="1" ht="15" customHeight="1" x14ac:dyDescent="0.25">
      <c r="A590" s="46" t="str">
        <f t="shared" si="26"/>
        <v>24A_Zaragoza I+D</v>
      </c>
      <c r="B590" s="4" t="str">
        <f t="shared" si="20"/>
        <v>Salida Nacional / National exit</v>
      </c>
      <c r="C590" s="87">
        <f t="shared" si="27"/>
        <v>5.3516597382022096E-4</v>
      </c>
      <c r="D590" s="87">
        <f t="shared" si="27"/>
        <v>5.3495082935444728E-4</v>
      </c>
      <c r="E590" s="87">
        <f t="shared" si="27"/>
        <v>5.4050002334299525E-4</v>
      </c>
      <c r="F590" s="87">
        <f t="shared" si="27"/>
        <v>5.500254892732764E-4</v>
      </c>
      <c r="G590" s="87">
        <f t="shared" si="27"/>
        <v>5.5933013740608122E-4</v>
      </c>
      <c r="H590" s="87">
        <f t="shared" si="27"/>
        <v>5.7779702735903432E-4</v>
      </c>
      <c r="I590" s="88">
        <f t="shared" si="27"/>
        <v>6.3479099455525248E-4</v>
      </c>
    </row>
    <row r="591" spans="1:9" s="5" customFormat="1" ht="15" customHeight="1" x14ac:dyDescent="0.25">
      <c r="A591" s="46" t="str">
        <f t="shared" ref="A591:B606" si="28">A326</f>
        <v>25A_Barboles</v>
      </c>
      <c r="B591" s="4" t="str">
        <f t="shared" si="20"/>
        <v>Salida Nacional / National exit</v>
      </c>
      <c r="C591" s="87">
        <f t="shared" ref="C591:I606" si="29">(C326*C61)/SUMPRODUCT(C$12:C$270,C$277:C$535)</f>
        <v>0</v>
      </c>
      <c r="D591" s="87">
        <f t="shared" si="29"/>
        <v>0</v>
      </c>
      <c r="E591" s="87">
        <f t="shared" si="29"/>
        <v>0</v>
      </c>
      <c r="F591" s="87">
        <f t="shared" si="29"/>
        <v>0</v>
      </c>
      <c r="G591" s="87">
        <f t="shared" si="29"/>
        <v>0</v>
      </c>
      <c r="H591" s="87">
        <f t="shared" si="29"/>
        <v>0</v>
      </c>
      <c r="I591" s="88">
        <f t="shared" si="29"/>
        <v>0</v>
      </c>
    </row>
    <row r="592" spans="1:9" s="5" customFormat="1" ht="15" customHeight="1" x14ac:dyDescent="0.25">
      <c r="A592" s="46" t="str">
        <f t="shared" si="28"/>
        <v>25X_General Motors</v>
      </c>
      <c r="B592" s="4" t="str">
        <f t="shared" si="20"/>
        <v>Salida Nacional / National exit</v>
      </c>
      <c r="C592" s="87">
        <f t="shared" si="29"/>
        <v>9.8351895805646539E-4</v>
      </c>
      <c r="D592" s="87">
        <f t="shared" si="29"/>
        <v>9.8382214941625072E-4</v>
      </c>
      <c r="E592" s="87">
        <f t="shared" si="29"/>
        <v>9.9665270144626218E-4</v>
      </c>
      <c r="F592" s="87">
        <f t="shared" si="29"/>
        <v>1.0199842974363629E-3</v>
      </c>
      <c r="G592" s="87">
        <f t="shared" si="29"/>
        <v>1.0454933911806146E-3</v>
      </c>
      <c r="H592" s="87">
        <f t="shared" si="29"/>
        <v>1.0918096892793942E-3</v>
      </c>
      <c r="I592" s="88">
        <f t="shared" si="29"/>
        <v>1.2169630000313553E-3</v>
      </c>
    </row>
    <row r="593" spans="1:9" s="5" customFormat="1" ht="15" customHeight="1" x14ac:dyDescent="0.25">
      <c r="A593" s="46" t="str">
        <f t="shared" si="28"/>
        <v>26A_Magallon</v>
      </c>
      <c r="B593" s="4" t="str">
        <f t="shared" si="20"/>
        <v>Salida Nacional / National exit</v>
      </c>
      <c r="C593" s="87">
        <f t="shared" si="29"/>
        <v>6.0009476493021814E-4</v>
      </c>
      <c r="D593" s="87">
        <f t="shared" si="29"/>
        <v>6.0594034042736958E-4</v>
      </c>
      <c r="E593" s="87">
        <f t="shared" si="29"/>
        <v>6.1975441183456854E-4</v>
      </c>
      <c r="F593" s="87">
        <f t="shared" si="29"/>
        <v>6.3764462796371839E-4</v>
      </c>
      <c r="G593" s="87">
        <f t="shared" si="29"/>
        <v>6.5348524797475974E-4</v>
      </c>
      <c r="H593" s="87">
        <f t="shared" si="29"/>
        <v>6.7907614077130393E-4</v>
      </c>
      <c r="I593" s="88">
        <f t="shared" si="29"/>
        <v>7.4958613547005044E-4</v>
      </c>
    </row>
    <row r="594" spans="1:9" s="5" customFormat="1" ht="15" customHeight="1" x14ac:dyDescent="0.25">
      <c r="A594" s="46" t="str">
        <f t="shared" si="28"/>
        <v>27X_Ribaforada</v>
      </c>
      <c r="B594" s="4" t="str">
        <f t="shared" si="20"/>
        <v>Salida Nacional / National exit</v>
      </c>
      <c r="C594" s="87">
        <f t="shared" si="29"/>
        <v>5.289650600727565E-4</v>
      </c>
      <c r="D594" s="87">
        <f t="shared" si="29"/>
        <v>5.3427452472815226E-4</v>
      </c>
      <c r="E594" s="87">
        <f t="shared" si="29"/>
        <v>5.4666310432194471E-4</v>
      </c>
      <c r="F594" s="87">
        <f t="shared" si="29"/>
        <v>5.626961996695912E-4</v>
      </c>
      <c r="G594" s="87">
        <f t="shared" si="29"/>
        <v>5.7625200056939357E-4</v>
      </c>
      <c r="H594" s="87">
        <f t="shared" si="29"/>
        <v>5.9810622001542964E-4</v>
      </c>
      <c r="I594" s="88">
        <f t="shared" si="29"/>
        <v>6.5924174445684683E-4</v>
      </c>
    </row>
    <row r="595" spans="1:9" s="5" customFormat="1" ht="15" customHeight="1" x14ac:dyDescent="0.25">
      <c r="A595" s="46" t="str">
        <f t="shared" si="28"/>
        <v>28_Tudela</v>
      </c>
      <c r="B595" s="4" t="str">
        <f t="shared" si="20"/>
        <v>Salida Nacional / National exit</v>
      </c>
      <c r="C595" s="87">
        <f t="shared" si="29"/>
        <v>9.9850727678067156E-4</v>
      </c>
      <c r="D595" s="87">
        <f t="shared" si="29"/>
        <v>1.0091656205258232E-3</v>
      </c>
      <c r="E595" s="87">
        <f t="shared" si="29"/>
        <v>1.0333569560840414E-3</v>
      </c>
      <c r="F595" s="87">
        <f t="shared" si="29"/>
        <v>1.0644284584034091E-3</v>
      </c>
      <c r="G595" s="87">
        <f t="shared" si="29"/>
        <v>1.0902476715350822E-3</v>
      </c>
      <c r="H595" s="87">
        <f t="shared" si="29"/>
        <v>1.131500157701832E-3</v>
      </c>
      <c r="I595" s="88">
        <f t="shared" si="29"/>
        <v>1.2468592327677154E-3</v>
      </c>
    </row>
    <row r="596" spans="1:9" s="5" customFormat="1" ht="15" customHeight="1" x14ac:dyDescent="0.25">
      <c r="A596" s="46" t="str">
        <f t="shared" si="28"/>
        <v>28A_Tudela Norte</v>
      </c>
      <c r="B596" s="4" t="str">
        <f t="shared" si="20"/>
        <v>Salida Nacional / National exit</v>
      </c>
      <c r="C596" s="87">
        <f t="shared" si="29"/>
        <v>9.8817649698581585E-3</v>
      </c>
      <c r="D596" s="87">
        <f t="shared" si="29"/>
        <v>9.6810917810970492E-3</v>
      </c>
      <c r="E596" s="87">
        <f t="shared" si="29"/>
        <v>9.5780191215547317E-3</v>
      </c>
      <c r="F596" s="87">
        <f t="shared" si="29"/>
        <v>9.4564767699531916E-3</v>
      </c>
      <c r="G596" s="87">
        <f t="shared" si="29"/>
        <v>8.9456192395015316E-3</v>
      </c>
      <c r="H596" s="87">
        <f t="shared" si="29"/>
        <v>8.0297523907355492E-3</v>
      </c>
      <c r="I596" s="88">
        <f t="shared" si="29"/>
        <v>5.5882886393310892E-3</v>
      </c>
    </row>
    <row r="597" spans="1:9" s="5" customFormat="1" ht="15" customHeight="1" x14ac:dyDescent="0.25">
      <c r="A597" s="46" t="str">
        <f t="shared" si="28"/>
        <v>29_Alfaro</v>
      </c>
      <c r="B597" s="4" t="str">
        <f t="shared" si="20"/>
        <v>Salida Nacional / National exit</v>
      </c>
      <c r="C597" s="87">
        <f t="shared" si="29"/>
        <v>2.708045841181811E-4</v>
      </c>
      <c r="D597" s="87">
        <f t="shared" si="29"/>
        <v>2.7030019153511498E-4</v>
      </c>
      <c r="E597" s="87">
        <f t="shared" si="29"/>
        <v>2.7256577318739064E-4</v>
      </c>
      <c r="F597" s="87">
        <f t="shared" si="29"/>
        <v>2.7694827018984565E-4</v>
      </c>
      <c r="G597" s="87">
        <f t="shared" si="29"/>
        <v>2.7983824163433822E-4</v>
      </c>
      <c r="H597" s="87">
        <f t="shared" si="29"/>
        <v>2.8669568041535276E-4</v>
      </c>
      <c r="I597" s="88">
        <f t="shared" si="29"/>
        <v>3.1195104542970582E-4</v>
      </c>
    </row>
    <row r="598" spans="1:9" s="5" customFormat="1" ht="15" customHeight="1" x14ac:dyDescent="0.25">
      <c r="A598" s="46" t="str">
        <f t="shared" si="28"/>
        <v>30_Rioja Baja</v>
      </c>
      <c r="B598" s="4" t="str">
        <f t="shared" si="20"/>
        <v>Salida Nacional / National exit</v>
      </c>
      <c r="C598" s="87">
        <f t="shared" si="29"/>
        <v>4.2072026823388603E-4</v>
      </c>
      <c r="D598" s="87">
        <f t="shared" si="29"/>
        <v>4.2543319758017473E-4</v>
      </c>
      <c r="E598" s="87">
        <f t="shared" si="29"/>
        <v>4.358028289957323E-4</v>
      </c>
      <c r="F598" s="87">
        <f t="shared" si="29"/>
        <v>4.4906968970620921E-4</v>
      </c>
      <c r="G598" s="87">
        <f t="shared" si="29"/>
        <v>4.5911772946084426E-4</v>
      </c>
      <c r="H598" s="87">
        <f t="shared" si="29"/>
        <v>4.7509390875740104E-4</v>
      </c>
      <c r="I598" s="88">
        <f t="shared" si="29"/>
        <v>5.2140442887359901E-4</v>
      </c>
    </row>
    <row r="599" spans="1:9" s="5" customFormat="1" ht="15" customHeight="1" x14ac:dyDescent="0.25">
      <c r="A599" s="46" t="str">
        <f t="shared" si="28"/>
        <v>32_Sequero</v>
      </c>
      <c r="B599" s="4" t="str">
        <f t="shared" si="20"/>
        <v>Salida Nacional / National exit</v>
      </c>
      <c r="C599" s="87">
        <f t="shared" si="29"/>
        <v>0</v>
      </c>
      <c r="D599" s="87">
        <f t="shared" si="29"/>
        <v>0</v>
      </c>
      <c r="E599" s="87">
        <f t="shared" si="29"/>
        <v>0</v>
      </c>
      <c r="F599" s="87">
        <f t="shared" si="29"/>
        <v>0</v>
      </c>
      <c r="G599" s="87">
        <f t="shared" si="29"/>
        <v>0</v>
      </c>
      <c r="H599" s="87">
        <f t="shared" si="29"/>
        <v>0</v>
      </c>
      <c r="I599" s="88">
        <f t="shared" si="29"/>
        <v>0</v>
      </c>
    </row>
    <row r="600" spans="1:9" s="5" customFormat="1" ht="15" customHeight="1" x14ac:dyDescent="0.25">
      <c r="A600" s="46" t="str">
        <f t="shared" si="28"/>
        <v>33_Logroño</v>
      </c>
      <c r="B600" s="4" t="str">
        <f t="shared" si="20"/>
        <v>Salida Nacional / National exit</v>
      </c>
      <c r="C600" s="87">
        <f t="shared" si="29"/>
        <v>1.2810485242242682E-2</v>
      </c>
      <c r="D600" s="87">
        <f t="shared" si="29"/>
        <v>1.2637207167315938E-2</v>
      </c>
      <c r="E600" s="87">
        <f t="shared" si="29"/>
        <v>1.2600378049839418E-2</v>
      </c>
      <c r="F600" s="87">
        <f t="shared" si="29"/>
        <v>1.2551440343428281E-2</v>
      </c>
      <c r="G600" s="87">
        <f t="shared" si="29"/>
        <v>1.1997142443522322E-2</v>
      </c>
      <c r="H600" s="87">
        <f t="shared" si="29"/>
        <v>1.0990144098240718E-2</v>
      </c>
      <c r="I600" s="88">
        <f t="shared" si="29"/>
        <v>8.3824156796729089E-3</v>
      </c>
    </row>
    <row r="601" spans="1:9" s="5" customFormat="1" ht="15" customHeight="1" x14ac:dyDescent="0.25">
      <c r="A601" s="46" t="str">
        <f t="shared" si="28"/>
        <v>33X_Navarrete</v>
      </c>
      <c r="B601" s="4" t="str">
        <f t="shared" si="20"/>
        <v>Salida Nacional / National exit</v>
      </c>
      <c r="C601" s="87">
        <f t="shared" si="29"/>
        <v>6.6443835731351894E-5</v>
      </c>
      <c r="D601" s="87">
        <f t="shared" si="29"/>
        <v>6.6515861379454251E-5</v>
      </c>
      <c r="E601" s="87">
        <f t="shared" si="29"/>
        <v>6.7313913047951289E-5</v>
      </c>
      <c r="F601" s="87">
        <f t="shared" si="29"/>
        <v>6.8628358681258828E-5</v>
      </c>
      <c r="G601" s="87">
        <f t="shared" si="29"/>
        <v>6.9276821106390975E-5</v>
      </c>
      <c r="H601" s="87">
        <f t="shared" si="29"/>
        <v>7.0779176338144154E-5</v>
      </c>
      <c r="I601" s="88">
        <f t="shared" si="29"/>
        <v>7.6721036536080774E-5</v>
      </c>
    </row>
    <row r="602" spans="1:9" s="5" customFormat="1" ht="15" customHeight="1" x14ac:dyDescent="0.25">
      <c r="A602" s="46" t="str">
        <f t="shared" si="28"/>
        <v>34_Cenicero</v>
      </c>
      <c r="B602" s="4" t="str">
        <f t="shared" si="20"/>
        <v>Salida Nacional / National exit</v>
      </c>
      <c r="C602" s="87">
        <f t="shared" si="29"/>
        <v>4.1466278069020985E-4</v>
      </c>
      <c r="D602" s="87">
        <f t="shared" si="29"/>
        <v>4.1903933203794262E-4</v>
      </c>
      <c r="E602" s="87">
        <f t="shared" si="29"/>
        <v>4.290504807785378E-4</v>
      </c>
      <c r="F602" s="87">
        <f t="shared" si="29"/>
        <v>4.4212407828041677E-4</v>
      </c>
      <c r="G602" s="87">
        <f t="shared" si="29"/>
        <v>4.5057026201688499E-4</v>
      </c>
      <c r="H602" s="87">
        <f t="shared" si="29"/>
        <v>4.6434746984864105E-4</v>
      </c>
      <c r="I602" s="88">
        <f t="shared" si="29"/>
        <v>5.0748241968466394E-4</v>
      </c>
    </row>
    <row r="603" spans="1:9" s="5" customFormat="1" ht="15" customHeight="1" x14ac:dyDescent="0.25">
      <c r="A603" s="46" t="str">
        <f t="shared" si="28"/>
        <v>35_Haro</v>
      </c>
      <c r="B603" s="4" t="str">
        <f t="shared" si="20"/>
        <v>Salida Nacional / National exit</v>
      </c>
      <c r="C603" s="87">
        <f t="shared" si="29"/>
        <v>1.8556570762267164E-4</v>
      </c>
      <c r="D603" s="87">
        <f t="shared" si="29"/>
        <v>1.8579841769224712E-4</v>
      </c>
      <c r="E603" s="87">
        <f t="shared" si="29"/>
        <v>1.8806077613742759E-4</v>
      </c>
      <c r="F603" s="87">
        <f t="shared" si="29"/>
        <v>1.9176797120180674E-4</v>
      </c>
      <c r="G603" s="87">
        <f t="shared" si="29"/>
        <v>1.9327853978878226E-4</v>
      </c>
      <c r="H603" s="87">
        <f t="shared" si="29"/>
        <v>1.9703530402429318E-4</v>
      </c>
      <c r="I603" s="88">
        <f t="shared" si="29"/>
        <v>2.1302844819862471E-4</v>
      </c>
    </row>
    <row r="604" spans="1:9" s="5" customFormat="1" ht="15" customHeight="1" x14ac:dyDescent="0.25">
      <c r="A604" s="46" t="str">
        <f t="shared" si="28"/>
        <v>35X_Genfibre</v>
      </c>
      <c r="B604" s="4" t="str">
        <f t="shared" si="20"/>
        <v>Salida Nacional / National exit</v>
      </c>
      <c r="C604" s="87">
        <f t="shared" si="29"/>
        <v>1.4138085740644012E-3</v>
      </c>
      <c r="D604" s="87">
        <f t="shared" si="29"/>
        <v>1.4271974811217313E-3</v>
      </c>
      <c r="E604" s="87">
        <f t="shared" si="29"/>
        <v>1.4614351323735007E-3</v>
      </c>
      <c r="F604" s="87">
        <f t="shared" si="29"/>
        <v>1.509801519007917E-3</v>
      </c>
      <c r="G604" s="87">
        <f t="shared" si="29"/>
        <v>1.5454897283227393E-3</v>
      </c>
      <c r="H604" s="87">
        <f t="shared" si="29"/>
        <v>1.6040892650041633E-3</v>
      </c>
      <c r="I604" s="88">
        <f t="shared" si="29"/>
        <v>1.7711969082243727E-3</v>
      </c>
    </row>
    <row r="605" spans="1:9" s="5" customFormat="1" ht="15" customHeight="1" x14ac:dyDescent="0.25">
      <c r="A605" s="46" t="str">
        <f t="shared" si="28"/>
        <v>36_Miranda</v>
      </c>
      <c r="B605" s="4" t="str">
        <f t="shared" si="20"/>
        <v>Salida Nacional / National exit</v>
      </c>
      <c r="C605" s="87">
        <f t="shared" si="29"/>
        <v>1.3980623089323283E-3</v>
      </c>
      <c r="D605" s="87">
        <f t="shared" si="29"/>
        <v>1.4270518335212133E-3</v>
      </c>
      <c r="E605" s="87">
        <f t="shared" si="29"/>
        <v>1.4787962045443737E-3</v>
      </c>
      <c r="F605" s="87">
        <f t="shared" si="29"/>
        <v>1.5398904441731615E-3</v>
      </c>
      <c r="G605" s="87">
        <f t="shared" si="29"/>
        <v>1.5816338887905397E-3</v>
      </c>
      <c r="H605" s="87">
        <f t="shared" si="29"/>
        <v>1.6399178308822691E-3</v>
      </c>
      <c r="I605" s="88">
        <f t="shared" si="29"/>
        <v>1.8007312237924651E-3</v>
      </c>
    </row>
    <row r="606" spans="1:9" s="5" customFormat="1" ht="15" customHeight="1" x14ac:dyDescent="0.25">
      <c r="A606" s="46" t="str">
        <f t="shared" si="28"/>
        <v>38_Vitoria</v>
      </c>
      <c r="B606" s="4" t="str">
        <f t="shared" si="28"/>
        <v>Salida Nacional / National exit</v>
      </c>
      <c r="C606" s="87">
        <f t="shared" si="29"/>
        <v>5.549912848885427E-3</v>
      </c>
      <c r="D606" s="87">
        <f t="shared" si="29"/>
        <v>5.6259375836814956E-3</v>
      </c>
      <c r="E606" s="87">
        <f t="shared" si="29"/>
        <v>5.7818566174972705E-3</v>
      </c>
      <c r="F606" s="87">
        <f t="shared" si="29"/>
        <v>5.9772602257115006E-3</v>
      </c>
      <c r="G606" s="87">
        <f t="shared" si="29"/>
        <v>6.0974677327956563E-3</v>
      </c>
      <c r="H606" s="87">
        <f t="shared" si="29"/>
        <v>6.2830750572625818E-3</v>
      </c>
      <c r="I606" s="88">
        <f t="shared" si="29"/>
        <v>6.8602952545479771E-3</v>
      </c>
    </row>
    <row r="607" spans="1:9" s="5" customFormat="1" ht="15" customHeight="1" x14ac:dyDescent="0.25">
      <c r="A607" s="46" t="str">
        <f t="shared" ref="A607:B622" si="30">A342</f>
        <v>38X.02_Parque Tecnologico</v>
      </c>
      <c r="B607" s="4" t="str">
        <f t="shared" si="30"/>
        <v>Salida Nacional / National exit</v>
      </c>
      <c r="C607" s="87">
        <f t="shared" ref="C607:I622" si="31">(C342*C77)/SUMPRODUCT(C$12:C$270,C$277:C$535)</f>
        <v>9.1011493779823697E-5</v>
      </c>
      <c r="D607" s="87">
        <f t="shared" si="31"/>
        <v>9.2289523625428604E-5</v>
      </c>
      <c r="E607" s="87">
        <f t="shared" si="31"/>
        <v>9.4889644823883964E-5</v>
      </c>
      <c r="F607" s="87">
        <f t="shared" si="31"/>
        <v>9.8138888231015325E-5</v>
      </c>
      <c r="G607" s="87">
        <f t="shared" si="31"/>
        <v>1.0012285629859032E-4</v>
      </c>
      <c r="H607" s="87">
        <f t="shared" si="31"/>
        <v>1.0317027402952168E-4</v>
      </c>
      <c r="I607" s="88">
        <f t="shared" si="31"/>
        <v>1.1264779617477943E-4</v>
      </c>
    </row>
    <row r="608" spans="1:9" s="5" customFormat="1" ht="15" customHeight="1" x14ac:dyDescent="0.25">
      <c r="A608" s="46" t="str">
        <f t="shared" si="30"/>
        <v>39.01_Legutiano</v>
      </c>
      <c r="B608" s="4" t="str">
        <f t="shared" si="30"/>
        <v>Salida Nacional / National exit</v>
      </c>
      <c r="C608" s="87">
        <f t="shared" si="31"/>
        <v>3.9134451887913829E-4</v>
      </c>
      <c r="D608" s="87">
        <f t="shared" si="31"/>
        <v>3.9811668904143514E-4</v>
      </c>
      <c r="E608" s="87">
        <f t="shared" si="31"/>
        <v>4.1093755041349755E-4</v>
      </c>
      <c r="F608" s="87">
        <f t="shared" si="31"/>
        <v>4.2649471505536477E-4</v>
      </c>
      <c r="G608" s="87">
        <f t="shared" si="31"/>
        <v>4.3639118418704501E-4</v>
      </c>
      <c r="H608" s="87">
        <f t="shared" si="31"/>
        <v>4.5081821910257676E-4</v>
      </c>
      <c r="I608" s="88">
        <f t="shared" si="31"/>
        <v>4.9337658392471068E-4</v>
      </c>
    </row>
    <row r="609" spans="1:9" s="5" customFormat="1" ht="15" customHeight="1" x14ac:dyDescent="0.25">
      <c r="A609" s="46" t="str">
        <f t="shared" si="30"/>
        <v>4_Papiol</v>
      </c>
      <c r="B609" s="4" t="str">
        <f t="shared" si="30"/>
        <v>Salida Nacional / National exit</v>
      </c>
      <c r="C609" s="87">
        <f t="shared" si="31"/>
        <v>1.8866142025060505E-2</v>
      </c>
      <c r="D609" s="87">
        <f t="shared" si="31"/>
        <v>1.8648148539624581E-2</v>
      </c>
      <c r="E609" s="87">
        <f t="shared" si="31"/>
        <v>1.862165817004954E-2</v>
      </c>
      <c r="F609" s="87">
        <f t="shared" si="31"/>
        <v>1.8740540268434493E-2</v>
      </c>
      <c r="G609" s="87">
        <f t="shared" si="31"/>
        <v>1.9054780808932466E-2</v>
      </c>
      <c r="H609" s="87">
        <f t="shared" si="31"/>
        <v>1.9793966453110504E-2</v>
      </c>
      <c r="I609" s="88">
        <f t="shared" si="31"/>
        <v>2.198541274671487E-2</v>
      </c>
    </row>
    <row r="610" spans="1:9" s="5" customFormat="1" ht="15" customHeight="1" x14ac:dyDescent="0.25">
      <c r="A610" s="46" t="str">
        <f t="shared" si="30"/>
        <v>40_Mondragon</v>
      </c>
      <c r="B610" s="4" t="str">
        <f t="shared" si="30"/>
        <v>Salida Nacional / National exit</v>
      </c>
      <c r="C610" s="87">
        <f t="shared" si="31"/>
        <v>1.5648633392695496E-3</v>
      </c>
      <c r="D610" s="87">
        <f t="shared" si="31"/>
        <v>1.6012800913520371E-3</v>
      </c>
      <c r="E610" s="87">
        <f t="shared" si="31"/>
        <v>1.6646011834568991E-3</v>
      </c>
      <c r="F610" s="87">
        <f t="shared" si="31"/>
        <v>1.7385199204939825E-3</v>
      </c>
      <c r="G610" s="87">
        <f t="shared" si="31"/>
        <v>1.7878943505288359E-3</v>
      </c>
      <c r="H610" s="87">
        <f t="shared" si="31"/>
        <v>1.8549817062409014E-3</v>
      </c>
      <c r="I610" s="88">
        <f t="shared" si="31"/>
        <v>2.0380536727565351E-3</v>
      </c>
    </row>
    <row r="611" spans="1:9" s="5" customFormat="1" ht="15" customHeight="1" x14ac:dyDescent="0.25">
      <c r="A611" s="46" t="str">
        <f t="shared" si="30"/>
        <v>41.01_ERM_Legazpia</v>
      </c>
      <c r="B611" s="4" t="str">
        <f t="shared" si="30"/>
        <v>Salida Nacional / National exit</v>
      </c>
      <c r="C611" s="87">
        <f t="shared" si="31"/>
        <v>1.153522263806106E-2</v>
      </c>
      <c r="D611" s="87">
        <f t="shared" si="31"/>
        <v>1.1734428145110795E-2</v>
      </c>
      <c r="E611" s="87">
        <f t="shared" si="31"/>
        <v>1.2112507776674846E-2</v>
      </c>
      <c r="F611" s="87">
        <f t="shared" si="31"/>
        <v>1.2571585277394553E-2</v>
      </c>
      <c r="G611" s="87">
        <f t="shared" si="31"/>
        <v>1.2857897454073425E-2</v>
      </c>
      <c r="H611" s="87">
        <f t="shared" si="31"/>
        <v>1.3275600661063841E-2</v>
      </c>
      <c r="I611" s="88">
        <f t="shared" si="31"/>
        <v>1.4520568331188631E-2</v>
      </c>
    </row>
    <row r="612" spans="1:9" s="5" customFormat="1" ht="15" customHeight="1" x14ac:dyDescent="0.25">
      <c r="A612" s="46" t="str">
        <f t="shared" si="30"/>
        <v>41.03_ERM_Zaldibia</v>
      </c>
      <c r="B612" s="4" t="str">
        <f t="shared" si="30"/>
        <v>Salida Nacional / National exit</v>
      </c>
      <c r="C612" s="87">
        <f t="shared" si="31"/>
        <v>6.8288610344535347E-4</v>
      </c>
      <c r="D612" s="87">
        <f t="shared" si="31"/>
        <v>7.0184303031320405E-4</v>
      </c>
      <c r="E612" s="87">
        <f t="shared" si="31"/>
        <v>7.3334786589963614E-4</v>
      </c>
      <c r="F612" s="87">
        <f t="shared" si="31"/>
        <v>7.6922152216212056E-4</v>
      </c>
      <c r="G612" s="87">
        <f t="shared" si="31"/>
        <v>7.943804383961304E-4</v>
      </c>
      <c r="H612" s="87">
        <f t="shared" si="31"/>
        <v>8.2726587396250804E-4</v>
      </c>
      <c r="I612" s="88">
        <f t="shared" si="31"/>
        <v>9.1183421724483772E-4</v>
      </c>
    </row>
    <row r="613" spans="1:9" s="5" customFormat="1" ht="15" customHeight="1" x14ac:dyDescent="0.25">
      <c r="A613" s="46" t="str">
        <f t="shared" si="30"/>
        <v>41.03X01_ERM_Legorreta</v>
      </c>
      <c r="B613" s="4" t="str">
        <f t="shared" si="30"/>
        <v>Salida Nacional / National exit</v>
      </c>
      <c r="C613" s="87">
        <f t="shared" si="31"/>
        <v>3.0100455880587986E-5</v>
      </c>
      <c r="D613" s="87">
        <f t="shared" si="31"/>
        <v>3.0945243185967988E-5</v>
      </c>
      <c r="E613" s="87">
        <f t="shared" si="31"/>
        <v>3.23453588280311E-5</v>
      </c>
      <c r="F613" s="87">
        <f t="shared" si="31"/>
        <v>3.3936966269734414E-5</v>
      </c>
      <c r="G613" s="87">
        <f t="shared" si="31"/>
        <v>3.5057386860198722E-5</v>
      </c>
      <c r="H613" s="87">
        <f t="shared" si="31"/>
        <v>3.6518583799342959E-5</v>
      </c>
      <c r="I613" s="88">
        <f t="shared" si="31"/>
        <v>4.0260859960158115E-5</v>
      </c>
    </row>
    <row r="614" spans="1:9" s="5" customFormat="1" ht="15" customHeight="1" x14ac:dyDescent="0.25">
      <c r="A614" s="46" t="str">
        <f t="shared" si="30"/>
        <v>41.04_ERM_Altzo</v>
      </c>
      <c r="B614" s="4" t="str">
        <f t="shared" si="30"/>
        <v>Salida Nacional / National exit</v>
      </c>
      <c r="C614" s="87">
        <f t="shared" si="31"/>
        <v>1.4775752643935881E-4</v>
      </c>
      <c r="D614" s="87">
        <f t="shared" si="31"/>
        <v>1.5183868906011683E-4</v>
      </c>
      <c r="E614" s="87">
        <f t="shared" si="31"/>
        <v>1.5862400972227873E-4</v>
      </c>
      <c r="F614" s="87">
        <f t="shared" si="31"/>
        <v>1.6634562206904616E-4</v>
      </c>
      <c r="G614" s="87">
        <f t="shared" si="31"/>
        <v>1.7178434524983772E-4</v>
      </c>
      <c r="H614" s="87">
        <f t="shared" si="31"/>
        <v>1.7890036700160192E-4</v>
      </c>
      <c r="I614" s="88">
        <f t="shared" si="31"/>
        <v>1.9718186417730285E-4</v>
      </c>
    </row>
    <row r="615" spans="1:9" s="5" customFormat="1" ht="15" customHeight="1" x14ac:dyDescent="0.25">
      <c r="A615" s="46" t="str">
        <f t="shared" si="30"/>
        <v>41.05_ERM_Belanuntza_Tolosa</v>
      </c>
      <c r="B615" s="4" t="str">
        <f t="shared" si="30"/>
        <v>Salida Nacional / National exit</v>
      </c>
      <c r="C615" s="87">
        <f t="shared" si="31"/>
        <v>3.800881434897838E-4</v>
      </c>
      <c r="D615" s="87">
        <f t="shared" si="31"/>
        <v>3.8450584960646541E-4</v>
      </c>
      <c r="E615" s="87">
        <f t="shared" si="31"/>
        <v>3.941907751164188E-4</v>
      </c>
      <c r="F615" s="87">
        <f t="shared" si="31"/>
        <v>4.065842446902116E-4</v>
      </c>
      <c r="G615" s="87">
        <f t="shared" si="31"/>
        <v>4.1376857165780374E-4</v>
      </c>
      <c r="H615" s="87">
        <f t="shared" si="31"/>
        <v>4.2535037664247975E-4</v>
      </c>
      <c r="I615" s="88">
        <f t="shared" si="31"/>
        <v>4.6329839770960419E-4</v>
      </c>
    </row>
    <row r="616" spans="1:9" s="5" customFormat="1" ht="15" customHeight="1" x14ac:dyDescent="0.25">
      <c r="A616" s="46" t="str">
        <f t="shared" si="30"/>
        <v>41.06_ERM_Billabona</v>
      </c>
      <c r="B616" s="4" t="str">
        <f t="shared" si="30"/>
        <v>Salida Nacional / National exit</v>
      </c>
      <c r="C616" s="87">
        <f t="shared" si="31"/>
        <v>3.7743949456194042E-4</v>
      </c>
      <c r="D616" s="87">
        <f t="shared" si="31"/>
        <v>3.8786262862079322E-4</v>
      </c>
      <c r="E616" s="87">
        <f t="shared" si="31"/>
        <v>4.0517594780799438E-4</v>
      </c>
      <c r="F616" s="87">
        <f t="shared" si="31"/>
        <v>4.2484822677962922E-4</v>
      </c>
      <c r="G616" s="87">
        <f t="shared" si="31"/>
        <v>4.3879788790871465E-4</v>
      </c>
      <c r="H616" s="87">
        <f t="shared" si="31"/>
        <v>4.5704921122166235E-4</v>
      </c>
      <c r="I616" s="88">
        <f t="shared" si="31"/>
        <v>5.0379095195939646E-4</v>
      </c>
    </row>
    <row r="617" spans="1:9" s="5" customFormat="1" ht="15" customHeight="1" x14ac:dyDescent="0.25">
      <c r="A617" s="46" t="str">
        <f t="shared" si="30"/>
        <v>41.07X_Hernani_Osiñaga</v>
      </c>
      <c r="B617" s="4" t="str">
        <f t="shared" si="30"/>
        <v>Salida Nacional / National exit</v>
      </c>
      <c r="C617" s="87">
        <f t="shared" si="31"/>
        <v>1.9545759693715423E-3</v>
      </c>
      <c r="D617" s="87">
        <f t="shared" si="31"/>
        <v>2.0084646351490147E-3</v>
      </c>
      <c r="E617" s="87">
        <f t="shared" si="31"/>
        <v>2.09799642302843E-3</v>
      </c>
      <c r="F617" s="87">
        <f t="shared" si="31"/>
        <v>2.1997223332999726E-3</v>
      </c>
      <c r="G617" s="87">
        <f t="shared" si="31"/>
        <v>2.2719094321797971E-3</v>
      </c>
      <c r="H617" s="87">
        <f t="shared" si="31"/>
        <v>2.3663874870836345E-3</v>
      </c>
      <c r="I617" s="88">
        <f t="shared" si="31"/>
        <v>2.6083453892683066E-3</v>
      </c>
    </row>
    <row r="618" spans="1:9" s="5" customFormat="1" ht="15" customHeight="1" x14ac:dyDescent="0.25">
      <c r="A618" s="46" t="str">
        <f t="shared" si="30"/>
        <v>41.10_ERM_Irun</v>
      </c>
      <c r="B618" s="4" t="str">
        <f t="shared" si="30"/>
        <v>Salida Nacional / National exit</v>
      </c>
      <c r="C618" s="87">
        <f t="shared" si="31"/>
        <v>1.2187604749581179E-3</v>
      </c>
      <c r="D618" s="87">
        <f t="shared" si="31"/>
        <v>1.237790614820967E-3</v>
      </c>
      <c r="E618" s="87">
        <f t="shared" si="31"/>
        <v>1.2749140172464636E-3</v>
      </c>
      <c r="F618" s="87">
        <f t="shared" si="31"/>
        <v>1.3201674259738891E-3</v>
      </c>
      <c r="G618" s="87">
        <f t="shared" si="31"/>
        <v>1.3493567717723569E-3</v>
      </c>
      <c r="H618" s="87">
        <f t="shared" si="31"/>
        <v>1.3927629348195346E-3</v>
      </c>
      <c r="I618" s="88">
        <f t="shared" si="31"/>
        <v>1.5223076308352405E-3</v>
      </c>
    </row>
    <row r="619" spans="1:9" s="5" customFormat="1" ht="15" customHeight="1" x14ac:dyDescent="0.25">
      <c r="A619" s="46" t="str">
        <f t="shared" si="30"/>
        <v>41-16_Vergara</v>
      </c>
      <c r="B619" s="4" t="str">
        <f t="shared" si="30"/>
        <v>Salida Nacional / National exit</v>
      </c>
      <c r="C619" s="87">
        <f t="shared" si="31"/>
        <v>2.2035625127085636E-4</v>
      </c>
      <c r="D619" s="87">
        <f t="shared" si="31"/>
        <v>2.2105281615241365E-4</v>
      </c>
      <c r="E619" s="87">
        <f t="shared" si="31"/>
        <v>2.2430421954908406E-4</v>
      </c>
      <c r="F619" s="87">
        <f t="shared" si="31"/>
        <v>2.2926677232041348E-4</v>
      </c>
      <c r="G619" s="87">
        <f t="shared" si="31"/>
        <v>2.3119817605452429E-4</v>
      </c>
      <c r="H619" s="87">
        <f t="shared" si="31"/>
        <v>2.3567120317028199E-4</v>
      </c>
      <c r="I619" s="88">
        <f t="shared" si="31"/>
        <v>2.5475207018234243E-4</v>
      </c>
    </row>
    <row r="620" spans="1:9" s="5" customFormat="1" ht="15" customHeight="1" x14ac:dyDescent="0.25">
      <c r="A620" s="46" t="str">
        <f t="shared" si="30"/>
        <v>43X.00_Dima</v>
      </c>
      <c r="B620" s="4" t="str">
        <f t="shared" si="30"/>
        <v>Salida Nacional / National exit</v>
      </c>
      <c r="C620" s="87">
        <f t="shared" si="31"/>
        <v>1.6012161452088579E-2</v>
      </c>
      <c r="D620" s="87">
        <f t="shared" si="31"/>
        <v>1.6181291703961553E-2</v>
      </c>
      <c r="E620" s="87">
        <f t="shared" si="31"/>
        <v>1.6589056944704181E-2</v>
      </c>
      <c r="F620" s="87">
        <f t="shared" si="31"/>
        <v>1.707068665665273E-2</v>
      </c>
      <c r="G620" s="87">
        <f t="shared" si="31"/>
        <v>1.7152664000423007E-2</v>
      </c>
      <c r="H620" s="87">
        <f t="shared" si="31"/>
        <v>1.7176511414459496E-2</v>
      </c>
      <c r="I620" s="88">
        <f t="shared" si="31"/>
        <v>1.739168194946402E-2</v>
      </c>
    </row>
    <row r="621" spans="1:9" s="5" customFormat="1" ht="15" customHeight="1" x14ac:dyDescent="0.25">
      <c r="A621" s="46" t="str">
        <f t="shared" si="30"/>
        <v>45.01DXC_Zabalgarbi</v>
      </c>
      <c r="B621" s="4" t="str">
        <f t="shared" si="30"/>
        <v>Salida Nacional / National exit</v>
      </c>
      <c r="C621" s="87">
        <f t="shared" si="31"/>
        <v>1.7952243392746921E-3</v>
      </c>
      <c r="D621" s="87">
        <f t="shared" si="31"/>
        <v>1.818107307204447E-3</v>
      </c>
      <c r="E621" s="87">
        <f t="shared" si="31"/>
        <v>1.8699100923097341E-3</v>
      </c>
      <c r="F621" s="87">
        <f t="shared" si="31"/>
        <v>1.9400690144373844E-3</v>
      </c>
      <c r="G621" s="87">
        <f t="shared" si="31"/>
        <v>1.988086929257964E-3</v>
      </c>
      <c r="H621" s="87">
        <f t="shared" si="31"/>
        <v>2.0637872245642453E-3</v>
      </c>
      <c r="I621" s="88">
        <f t="shared" si="31"/>
        <v>2.2796492067998857E-3</v>
      </c>
    </row>
    <row r="622" spans="1:9" s="5" customFormat="1" ht="15" customHeight="1" x14ac:dyDescent="0.25">
      <c r="A622" s="46" t="str">
        <f t="shared" si="30"/>
        <v>45.01X_ESC Rezola</v>
      </c>
      <c r="B622" s="4" t="str">
        <f t="shared" si="30"/>
        <v>Salida Nacional / National exit</v>
      </c>
      <c r="C622" s="87">
        <f t="shared" si="31"/>
        <v>2.48101988086124E-5</v>
      </c>
      <c r="D622" s="87">
        <f t="shared" si="31"/>
        <v>2.5126495847385686E-5</v>
      </c>
      <c r="E622" s="87">
        <f t="shared" si="31"/>
        <v>2.584255192849905E-5</v>
      </c>
      <c r="F622" s="87">
        <f t="shared" si="31"/>
        <v>2.6812413636800145E-5</v>
      </c>
      <c r="G622" s="87">
        <f t="shared" si="31"/>
        <v>2.747708620366132E-5</v>
      </c>
      <c r="H622" s="87">
        <f t="shared" si="31"/>
        <v>2.8524782838938425E-5</v>
      </c>
      <c r="I622" s="88">
        <f t="shared" si="31"/>
        <v>3.1510149354391764E-5</v>
      </c>
    </row>
    <row r="623" spans="1:9" s="5" customFormat="1" ht="15" customHeight="1" x14ac:dyDescent="0.25">
      <c r="A623" s="46" t="str">
        <f t="shared" ref="A623:B638" si="32">A358</f>
        <v>45.02_Barakaldo</v>
      </c>
      <c r="B623" s="4" t="str">
        <f t="shared" si="32"/>
        <v>Salida Nacional / National exit</v>
      </c>
      <c r="C623" s="87">
        <f t="shared" ref="C623:I638" si="33">(C358*C93)/SUMPRODUCT(C$12:C$270,C$277:C$535)</f>
        <v>2.0064896678330091E-3</v>
      </c>
      <c r="D623" s="87">
        <f t="shared" si="33"/>
        <v>2.0290622154383797E-3</v>
      </c>
      <c r="E623" s="87">
        <f t="shared" si="33"/>
        <v>2.0824150743253425E-3</v>
      </c>
      <c r="F623" s="87">
        <f t="shared" si="33"/>
        <v>2.1449994938051637E-3</v>
      </c>
      <c r="G623" s="87">
        <f t="shared" si="33"/>
        <v>2.1559979455893492E-3</v>
      </c>
      <c r="H623" s="87">
        <f t="shared" si="33"/>
        <v>2.1593322031065692E-3</v>
      </c>
      <c r="I623" s="88">
        <f t="shared" si="33"/>
        <v>2.1870059744529104E-3</v>
      </c>
    </row>
    <row r="624" spans="1:9" s="5" customFormat="1" ht="15" customHeight="1" x14ac:dyDescent="0.25">
      <c r="A624" s="46" t="str">
        <f t="shared" si="32"/>
        <v>45.05.0 BBC Zierbana-Superpuerto</v>
      </c>
      <c r="B624" s="4" t="str">
        <f t="shared" si="32"/>
        <v>Salida Nacional / National exit</v>
      </c>
      <c r="C624" s="87">
        <f t="shared" si="33"/>
        <v>9.5813615061910024E-3</v>
      </c>
      <c r="D624" s="87">
        <f t="shared" si="33"/>
        <v>9.7286737582232899E-3</v>
      </c>
      <c r="E624" s="87">
        <f t="shared" si="33"/>
        <v>1.0038312436767617E-2</v>
      </c>
      <c r="F624" s="87">
        <f t="shared" si="33"/>
        <v>1.0442417802969128E-2</v>
      </c>
      <c r="G624" s="87">
        <f t="shared" si="33"/>
        <v>1.0715924595401429E-2</v>
      </c>
      <c r="H624" s="87">
        <f t="shared" si="33"/>
        <v>1.1131568636350581E-2</v>
      </c>
      <c r="I624" s="88">
        <f t="shared" si="33"/>
        <v>1.2299628791327127E-2</v>
      </c>
    </row>
    <row r="625" spans="1:9" s="5" customFormat="1" ht="15" customHeight="1" x14ac:dyDescent="0.25">
      <c r="A625" s="46" t="str">
        <f t="shared" si="32"/>
        <v>45_16_Arrigorriaga_16</v>
      </c>
      <c r="B625" s="4" t="str">
        <f t="shared" si="32"/>
        <v>Salida Nacional / National exit</v>
      </c>
      <c r="C625" s="87">
        <f t="shared" si="33"/>
        <v>0</v>
      </c>
      <c r="D625" s="87">
        <f t="shared" si="33"/>
        <v>0</v>
      </c>
      <c r="E625" s="87">
        <f t="shared" si="33"/>
        <v>0</v>
      </c>
      <c r="F625" s="87">
        <f t="shared" si="33"/>
        <v>0</v>
      </c>
      <c r="G625" s="87">
        <f t="shared" si="33"/>
        <v>0</v>
      </c>
      <c r="H625" s="87">
        <f t="shared" si="33"/>
        <v>0</v>
      </c>
      <c r="I625" s="88">
        <f t="shared" si="33"/>
        <v>0</v>
      </c>
    </row>
    <row r="626" spans="1:9" s="5" customFormat="1" ht="15" customHeight="1" x14ac:dyDescent="0.25">
      <c r="A626" s="46" t="str">
        <f t="shared" si="32"/>
        <v>6_Subirats</v>
      </c>
      <c r="B626" s="4" t="str">
        <f t="shared" si="32"/>
        <v>Salida Nacional / National exit</v>
      </c>
      <c r="C626" s="87">
        <f t="shared" si="33"/>
        <v>1.6842577237964656E-2</v>
      </c>
      <c r="D626" s="87">
        <f t="shared" si="33"/>
        <v>1.6703891680882033E-2</v>
      </c>
      <c r="E626" s="87">
        <f t="shared" si="33"/>
        <v>1.6748018729650357E-2</v>
      </c>
      <c r="F626" s="87">
        <f t="shared" si="33"/>
        <v>1.6919283763697033E-2</v>
      </c>
      <c r="G626" s="87">
        <f t="shared" si="33"/>
        <v>1.7266183131964201E-2</v>
      </c>
      <c r="H626" s="87">
        <f t="shared" si="33"/>
        <v>1.7998520491459117E-2</v>
      </c>
      <c r="I626" s="88">
        <f t="shared" si="33"/>
        <v>2.0057261020101778E-2</v>
      </c>
    </row>
    <row r="627" spans="1:9" s="5" customFormat="1" ht="15" customHeight="1" x14ac:dyDescent="0.25">
      <c r="A627" s="46" t="str">
        <f t="shared" si="32"/>
        <v>7A_Vilafranca</v>
      </c>
      <c r="B627" s="4" t="str">
        <f t="shared" si="32"/>
        <v>Salida Nacional / National exit</v>
      </c>
      <c r="C627" s="87">
        <f t="shared" si="33"/>
        <v>0</v>
      </c>
      <c r="D627" s="87">
        <f t="shared" si="33"/>
        <v>0</v>
      </c>
      <c r="E627" s="87">
        <f t="shared" si="33"/>
        <v>0</v>
      </c>
      <c r="F627" s="87">
        <f t="shared" si="33"/>
        <v>0</v>
      </c>
      <c r="G627" s="87">
        <f t="shared" si="33"/>
        <v>0</v>
      </c>
      <c r="H627" s="87">
        <f t="shared" si="33"/>
        <v>0</v>
      </c>
      <c r="I627" s="88">
        <f t="shared" si="33"/>
        <v>0</v>
      </c>
    </row>
    <row r="628" spans="1:9" s="5" customFormat="1" ht="15" customHeight="1" x14ac:dyDescent="0.25">
      <c r="A628" s="46" t="str">
        <f t="shared" si="32"/>
        <v>7B_Santa Margarita</v>
      </c>
      <c r="B628" s="4" t="str">
        <f t="shared" si="32"/>
        <v>Salida Nacional / National exit</v>
      </c>
      <c r="C628" s="87">
        <f t="shared" si="33"/>
        <v>8.213118448943921E-4</v>
      </c>
      <c r="D628" s="87">
        <f t="shared" si="33"/>
        <v>8.1299746168959951E-4</v>
      </c>
      <c r="E628" s="87">
        <f t="shared" si="33"/>
        <v>8.1287114901983191E-4</v>
      </c>
      <c r="F628" s="87">
        <f t="shared" si="33"/>
        <v>8.1854558362845227E-4</v>
      </c>
      <c r="G628" s="87">
        <f t="shared" si="33"/>
        <v>8.3218953180899777E-4</v>
      </c>
      <c r="H628" s="87">
        <f t="shared" si="33"/>
        <v>8.6368980571538932E-4</v>
      </c>
      <c r="I628" s="88">
        <f t="shared" si="33"/>
        <v>9.5742546231861886E-4</v>
      </c>
    </row>
    <row r="629" spans="1:9" s="5" customFormat="1" ht="15" customHeight="1" x14ac:dyDescent="0.25">
      <c r="A629" s="46" t="str">
        <f t="shared" si="32"/>
        <v>A1_Sabiñanigo</v>
      </c>
      <c r="B629" s="4" t="str">
        <f t="shared" si="32"/>
        <v>Salida Nacional / National exit</v>
      </c>
      <c r="C629" s="87">
        <f t="shared" si="33"/>
        <v>8.8812983419681414E-4</v>
      </c>
      <c r="D629" s="87">
        <f t="shared" si="33"/>
        <v>8.9174594594327455E-4</v>
      </c>
      <c r="E629" s="87">
        <f t="shared" si="33"/>
        <v>9.0533888488693857E-4</v>
      </c>
      <c r="F629" s="87">
        <f t="shared" si="33"/>
        <v>9.2507620544329946E-4</v>
      </c>
      <c r="G629" s="87">
        <f t="shared" si="33"/>
        <v>9.448711864651039E-4</v>
      </c>
      <c r="H629" s="87">
        <f t="shared" si="33"/>
        <v>9.7992374628255697E-4</v>
      </c>
      <c r="I629" s="88">
        <f t="shared" si="33"/>
        <v>1.0797805932428841E-3</v>
      </c>
    </row>
    <row r="630" spans="1:9" s="5" customFormat="1" ht="15" customHeight="1" x14ac:dyDescent="0.25">
      <c r="A630" s="46" t="str">
        <f t="shared" si="32"/>
        <v>A10_Zaragoza</v>
      </c>
      <c r="B630" s="4" t="str">
        <f t="shared" si="32"/>
        <v>Salida Nacional / National exit</v>
      </c>
      <c r="C630" s="87">
        <f t="shared" si="33"/>
        <v>0</v>
      </c>
      <c r="D630" s="87">
        <f t="shared" si="33"/>
        <v>0</v>
      </c>
      <c r="E630" s="87">
        <f t="shared" si="33"/>
        <v>0</v>
      </c>
      <c r="F630" s="87">
        <f t="shared" si="33"/>
        <v>0</v>
      </c>
      <c r="G630" s="87">
        <f t="shared" si="33"/>
        <v>0</v>
      </c>
      <c r="H630" s="87">
        <f t="shared" si="33"/>
        <v>0</v>
      </c>
      <c r="I630" s="88">
        <f t="shared" si="33"/>
        <v>0</v>
      </c>
    </row>
    <row r="631" spans="1:9" s="5" customFormat="1" ht="15" customHeight="1" x14ac:dyDescent="0.25">
      <c r="A631" s="46" t="str">
        <f t="shared" si="32"/>
        <v>A36 Barcelona</v>
      </c>
      <c r="B631" s="4" t="str">
        <f t="shared" si="32"/>
        <v>Salida Nacional / National exit</v>
      </c>
      <c r="C631" s="87">
        <f t="shared" si="33"/>
        <v>4.2567693205855114E-2</v>
      </c>
      <c r="D631" s="87">
        <f t="shared" si="33"/>
        <v>4.2080861473568022E-2</v>
      </c>
      <c r="E631" s="87">
        <f t="shared" si="33"/>
        <v>4.2030573392051213E-2</v>
      </c>
      <c r="F631" s="87">
        <f t="shared" si="33"/>
        <v>4.2307331401199827E-2</v>
      </c>
      <c r="G631" s="87">
        <f t="shared" si="33"/>
        <v>4.3020080589904884E-2</v>
      </c>
      <c r="H631" s="87">
        <f t="shared" si="33"/>
        <v>4.4690698040044954E-2</v>
      </c>
      <c r="I631" s="88">
        <f t="shared" si="33"/>
        <v>4.9641914203534872E-2</v>
      </c>
    </row>
    <row r="632" spans="1:9" s="5" customFormat="1" ht="15" customHeight="1" x14ac:dyDescent="0.25">
      <c r="A632" s="46" t="str">
        <f t="shared" si="32"/>
        <v>A5A_Gurrea Gallego</v>
      </c>
      <c r="B632" s="4" t="str">
        <f t="shared" si="32"/>
        <v>Salida Nacional / National exit</v>
      </c>
      <c r="C632" s="87">
        <f t="shared" si="33"/>
        <v>5.8059583283348556E-5</v>
      </c>
      <c r="D632" s="87">
        <f t="shared" si="33"/>
        <v>5.8833875429730264E-5</v>
      </c>
      <c r="E632" s="87">
        <f t="shared" si="33"/>
        <v>6.0404207260153701E-5</v>
      </c>
      <c r="F632" s="87">
        <f t="shared" si="33"/>
        <v>6.2330520085322974E-5</v>
      </c>
      <c r="G632" s="87">
        <f t="shared" si="33"/>
        <v>6.4211964685103622E-5</v>
      </c>
      <c r="H632" s="87">
        <f t="shared" si="33"/>
        <v>6.7105177879212406E-5</v>
      </c>
      <c r="I632" s="88">
        <f t="shared" si="33"/>
        <v>7.4484377501449629E-5</v>
      </c>
    </row>
    <row r="633" spans="1:9" s="5" customFormat="1" ht="15" customHeight="1" x14ac:dyDescent="0.25">
      <c r="A633" s="46" t="str">
        <f t="shared" si="32"/>
        <v>A6_Zuera</v>
      </c>
      <c r="B633" s="4" t="str">
        <f t="shared" si="32"/>
        <v>Salida Nacional / National exit</v>
      </c>
      <c r="C633" s="87">
        <f t="shared" si="33"/>
        <v>3.5340129893414343E-4</v>
      </c>
      <c r="D633" s="87">
        <f t="shared" si="33"/>
        <v>3.5448887267171286E-4</v>
      </c>
      <c r="E633" s="87">
        <f t="shared" si="33"/>
        <v>3.5977693046999361E-4</v>
      </c>
      <c r="F633" s="87">
        <f t="shared" si="33"/>
        <v>3.6787199340678367E-4</v>
      </c>
      <c r="G633" s="87">
        <f t="shared" si="33"/>
        <v>3.7634804020064276E-4</v>
      </c>
      <c r="H633" s="87">
        <f t="shared" si="33"/>
        <v>3.9143445732308209E-4</v>
      </c>
      <c r="I633" s="88">
        <f t="shared" si="33"/>
        <v>4.3333571148924309E-4</v>
      </c>
    </row>
    <row r="634" spans="1:9" s="5" customFormat="1" ht="15" customHeight="1" x14ac:dyDescent="0.25">
      <c r="A634" s="46" t="str">
        <f t="shared" si="32"/>
        <v>A7_Villanueva de Gallego</v>
      </c>
      <c r="B634" s="4" t="str">
        <f t="shared" si="32"/>
        <v>Salida Nacional / National exit</v>
      </c>
      <c r="C634" s="87">
        <f t="shared" si="33"/>
        <v>6.8544218374758583E-5</v>
      </c>
      <c r="D634" s="87">
        <f t="shared" si="33"/>
        <v>6.8324989785764517E-5</v>
      </c>
      <c r="E634" s="87">
        <f t="shared" si="33"/>
        <v>6.8824176272720952E-5</v>
      </c>
      <c r="F634" s="87">
        <f t="shared" si="33"/>
        <v>6.991277585220692E-5</v>
      </c>
      <c r="G634" s="87">
        <f t="shared" si="33"/>
        <v>7.1103567720138912E-5</v>
      </c>
      <c r="H634" s="87">
        <f t="shared" si="33"/>
        <v>7.3569247989417724E-5</v>
      </c>
      <c r="I634" s="88">
        <f t="shared" si="33"/>
        <v>8.1066171652071205E-5</v>
      </c>
    </row>
    <row r="635" spans="1:9" s="5" customFormat="1" ht="15" customHeight="1" x14ac:dyDescent="0.25">
      <c r="A635" s="46" t="str">
        <f t="shared" si="32"/>
        <v>A8_Zorongo</v>
      </c>
      <c r="B635" s="4" t="str">
        <f t="shared" si="32"/>
        <v>Salida Nacional / National exit</v>
      </c>
      <c r="C635" s="87">
        <f t="shared" si="33"/>
        <v>2.2065527108162585E-5</v>
      </c>
      <c r="D635" s="87">
        <f t="shared" si="33"/>
        <v>2.1995258882510744E-5</v>
      </c>
      <c r="E635" s="87">
        <f t="shared" si="33"/>
        <v>2.2156881730016148E-5</v>
      </c>
      <c r="F635" s="87">
        <f t="shared" si="33"/>
        <v>2.2508280767180805E-5</v>
      </c>
      <c r="G635" s="87">
        <f t="shared" si="33"/>
        <v>2.289223834525489E-5</v>
      </c>
      <c r="H635" s="87">
        <f t="shared" si="33"/>
        <v>2.3686813712507551E-5</v>
      </c>
      <c r="I635" s="88">
        <f t="shared" si="33"/>
        <v>2.610218894138293E-5</v>
      </c>
    </row>
    <row r="636" spans="1:9" s="5" customFormat="1" ht="15" customHeight="1" x14ac:dyDescent="0.25">
      <c r="A636" s="46" t="str">
        <f t="shared" si="32"/>
        <v>A9_Juslibol</v>
      </c>
      <c r="B636" s="4" t="str">
        <f t="shared" si="32"/>
        <v>Salida Nacional / National exit</v>
      </c>
      <c r="C636" s="87">
        <f t="shared" si="33"/>
        <v>1.1883477230381528E-2</v>
      </c>
      <c r="D636" s="87">
        <f t="shared" si="33"/>
        <v>1.1845907665970195E-2</v>
      </c>
      <c r="E636" s="87">
        <f t="shared" si="33"/>
        <v>1.1933781206764775E-2</v>
      </c>
      <c r="F636" s="87">
        <f t="shared" si="33"/>
        <v>1.2123890219130046E-2</v>
      </c>
      <c r="G636" s="87">
        <f t="shared" si="33"/>
        <v>1.2331229826006339E-2</v>
      </c>
      <c r="H636" s="87">
        <f t="shared" si="33"/>
        <v>1.2759897584973446E-2</v>
      </c>
      <c r="I636" s="88">
        <f t="shared" si="33"/>
        <v>1.4062492824679692E-2</v>
      </c>
    </row>
    <row r="637" spans="1:9" s="5" customFormat="1" ht="15" customHeight="1" x14ac:dyDescent="0.25">
      <c r="A637" s="46" t="str">
        <f t="shared" si="32"/>
        <v>A9A_Ramal Utebo-Sobradiel</v>
      </c>
      <c r="B637" s="4" t="str">
        <f t="shared" si="32"/>
        <v>Salida Nacional / National exit</v>
      </c>
      <c r="C637" s="87">
        <f t="shared" si="33"/>
        <v>3.4758588303113744E-4</v>
      </c>
      <c r="D637" s="87">
        <f t="shared" si="33"/>
        <v>3.4648873975247325E-4</v>
      </c>
      <c r="E637" s="87">
        <f t="shared" si="33"/>
        <v>3.4906430523882923E-4</v>
      </c>
      <c r="F637" s="87">
        <f t="shared" si="33"/>
        <v>3.5463040457122302E-4</v>
      </c>
      <c r="G637" s="87">
        <f t="shared" si="33"/>
        <v>3.6069854893665504E-4</v>
      </c>
      <c r="H637" s="87">
        <f t="shared" si="33"/>
        <v>3.7324163608975125E-4</v>
      </c>
      <c r="I637" s="88">
        <f t="shared" si="33"/>
        <v>4.113533120477514E-4</v>
      </c>
    </row>
    <row r="638" spans="1:9" s="5" customFormat="1" ht="15" customHeight="1" x14ac:dyDescent="0.25">
      <c r="A638" s="46" t="str">
        <f t="shared" si="32"/>
        <v>A9B_Zaragoza Plaza</v>
      </c>
      <c r="B638" s="4" t="str">
        <f t="shared" si="32"/>
        <v>Salida Nacional / National exit</v>
      </c>
      <c r="C638" s="87">
        <f t="shared" si="33"/>
        <v>1.2243667961912272E-4</v>
      </c>
      <c r="D638" s="87">
        <f t="shared" si="33"/>
        <v>1.2205274093758948E-4</v>
      </c>
      <c r="E638" s="87">
        <f t="shared" si="33"/>
        <v>1.229676580242455E-4</v>
      </c>
      <c r="F638" s="87">
        <f t="shared" si="33"/>
        <v>1.2493627094022267E-4</v>
      </c>
      <c r="G638" s="87">
        <f t="shared" si="33"/>
        <v>1.2707892026422694E-4</v>
      </c>
      <c r="H638" s="87">
        <f t="shared" si="33"/>
        <v>1.3150409980066272E-4</v>
      </c>
      <c r="I638" s="88">
        <f t="shared" si="33"/>
        <v>1.4494538452462815E-4</v>
      </c>
    </row>
    <row r="639" spans="1:9" s="5" customFormat="1" ht="15" customHeight="1" x14ac:dyDescent="0.25">
      <c r="A639" s="46" t="str">
        <f t="shared" ref="A639:B654" si="34">A374</f>
        <v>Abegondo (I15)</v>
      </c>
      <c r="B639" s="4" t="str">
        <f t="shared" si="34"/>
        <v>Salida Nacional / National exit</v>
      </c>
      <c r="C639" s="87">
        <f t="shared" ref="C639:I654" si="35">(C374*C109)/SUMPRODUCT(C$12:C$270,C$277:C$535)</f>
        <v>4.4326001470505966E-3</v>
      </c>
      <c r="D639" s="87">
        <f t="shared" si="35"/>
        <v>4.4500329839420767E-3</v>
      </c>
      <c r="E639" s="87">
        <f t="shared" si="35"/>
        <v>4.5204052005661088E-3</v>
      </c>
      <c r="F639" s="87">
        <f t="shared" si="35"/>
        <v>4.6178049197419385E-3</v>
      </c>
      <c r="G639" s="87">
        <f t="shared" si="35"/>
        <v>4.6989446133975828E-3</v>
      </c>
      <c r="H639" s="87">
        <f t="shared" si="35"/>
        <v>4.8454715534415578E-3</v>
      </c>
      <c r="I639" s="88">
        <f t="shared" si="35"/>
        <v>5.298856759794187E-3</v>
      </c>
    </row>
    <row r="640" spans="1:9" s="5" customFormat="1" ht="15" customHeight="1" x14ac:dyDescent="0.25">
      <c r="A640" s="46" t="str">
        <f t="shared" si="34"/>
        <v>Andosilla</v>
      </c>
      <c r="B640" s="4" t="str">
        <f t="shared" si="34"/>
        <v>Salida Nacional / National exit</v>
      </c>
      <c r="C640" s="87">
        <f t="shared" si="35"/>
        <v>8.6368314383383077E-3</v>
      </c>
      <c r="D640" s="87">
        <f t="shared" si="35"/>
        <v>8.7034039211340494E-3</v>
      </c>
      <c r="E640" s="87">
        <f t="shared" si="35"/>
        <v>8.8764458386622249E-3</v>
      </c>
      <c r="F640" s="87">
        <f t="shared" si="35"/>
        <v>9.1099978603360696E-3</v>
      </c>
      <c r="G640" s="87">
        <f t="shared" si="35"/>
        <v>9.2712572257976772E-3</v>
      </c>
      <c r="H640" s="87">
        <f t="shared" si="35"/>
        <v>9.5477308343494931E-3</v>
      </c>
      <c r="I640" s="88">
        <f t="shared" si="35"/>
        <v>1.0422288769469958E-2</v>
      </c>
    </row>
    <row r="641" spans="1:9" s="5" customFormat="1" ht="15" customHeight="1" x14ac:dyDescent="0.25">
      <c r="A641" s="46" t="str">
        <f t="shared" si="34"/>
        <v>B02_Briviesca</v>
      </c>
      <c r="B641" s="4" t="str">
        <f t="shared" si="34"/>
        <v>Salida Nacional / National exit</v>
      </c>
      <c r="C641" s="87">
        <f t="shared" si="35"/>
        <v>1.3103825350245294E-3</v>
      </c>
      <c r="D641" s="87">
        <f t="shared" si="35"/>
        <v>1.3234354268116899E-3</v>
      </c>
      <c r="E641" s="87">
        <f t="shared" si="35"/>
        <v>1.355664939763933E-3</v>
      </c>
      <c r="F641" s="87">
        <f t="shared" si="35"/>
        <v>1.4005016656136028E-3</v>
      </c>
      <c r="G641" s="87">
        <f t="shared" si="35"/>
        <v>1.4337660129116435E-3</v>
      </c>
      <c r="H641" s="87">
        <f t="shared" si="35"/>
        <v>1.4877250392571764E-3</v>
      </c>
      <c r="I641" s="88">
        <f t="shared" si="35"/>
        <v>1.6409991655725821E-3</v>
      </c>
    </row>
    <row r="642" spans="1:9" s="5" customFormat="1" ht="15" customHeight="1" x14ac:dyDescent="0.25">
      <c r="A642" s="46" t="str">
        <f t="shared" si="34"/>
        <v>B04_Burgos</v>
      </c>
      <c r="B642" s="4" t="str">
        <f t="shared" si="34"/>
        <v>Salida Nacional / National exit</v>
      </c>
      <c r="C642" s="87">
        <f t="shared" si="35"/>
        <v>0</v>
      </c>
      <c r="D642" s="87">
        <f t="shared" si="35"/>
        <v>0</v>
      </c>
      <c r="E642" s="87">
        <f t="shared" si="35"/>
        <v>0</v>
      </c>
      <c r="F642" s="87">
        <f t="shared" si="35"/>
        <v>0</v>
      </c>
      <c r="G642" s="87">
        <f t="shared" si="35"/>
        <v>0</v>
      </c>
      <c r="H642" s="87">
        <f t="shared" si="35"/>
        <v>0</v>
      </c>
      <c r="I642" s="88">
        <f t="shared" si="35"/>
        <v>0</v>
      </c>
    </row>
    <row r="643" spans="1:9" s="5" customFormat="1" ht="15" customHeight="1" x14ac:dyDescent="0.25">
      <c r="A643" s="46" t="str">
        <f t="shared" si="34"/>
        <v>B05_Villalonquejar</v>
      </c>
      <c r="B643" s="4" t="str">
        <f t="shared" si="34"/>
        <v>Salida Nacional / National exit</v>
      </c>
      <c r="C643" s="87">
        <f t="shared" si="35"/>
        <v>6.42122433472929E-3</v>
      </c>
      <c r="D643" s="87">
        <f t="shared" si="35"/>
        <v>6.5165714313290667E-3</v>
      </c>
      <c r="E643" s="87">
        <f t="shared" si="35"/>
        <v>6.7032724692039827E-3</v>
      </c>
      <c r="F643" s="87">
        <f t="shared" si="35"/>
        <v>6.931220204307263E-3</v>
      </c>
      <c r="G643" s="87">
        <f t="shared" si="35"/>
        <v>7.0864093220230394E-3</v>
      </c>
      <c r="H643" s="87">
        <f t="shared" si="35"/>
        <v>7.3189004129080538E-3</v>
      </c>
      <c r="I643" s="88">
        <f t="shared" si="35"/>
        <v>8.0012832460302323E-3</v>
      </c>
    </row>
    <row r="644" spans="1:9" s="5" customFormat="1" ht="15" customHeight="1" x14ac:dyDescent="0.25">
      <c r="A644" s="46" t="str">
        <f t="shared" si="34"/>
        <v>B08_Lerma</v>
      </c>
      <c r="B644" s="4" t="str">
        <f t="shared" si="34"/>
        <v>Salida Nacional / National exit</v>
      </c>
      <c r="C644" s="87">
        <f t="shared" si="35"/>
        <v>3.5331763511435957E-5</v>
      </c>
      <c r="D644" s="87">
        <f t="shared" si="35"/>
        <v>3.5275788430716856E-5</v>
      </c>
      <c r="E644" s="87">
        <f t="shared" si="35"/>
        <v>3.555762558429041E-5</v>
      </c>
      <c r="F644" s="87">
        <f t="shared" si="35"/>
        <v>3.6091755650352143E-5</v>
      </c>
      <c r="G644" s="87">
        <f t="shared" si="35"/>
        <v>3.6318887655460264E-5</v>
      </c>
      <c r="H644" s="87">
        <f t="shared" si="35"/>
        <v>3.6978707985763898E-5</v>
      </c>
      <c r="I644" s="88">
        <f t="shared" si="35"/>
        <v>3.9871925331226266E-5</v>
      </c>
    </row>
    <row r="645" spans="1:9" s="5" customFormat="1" ht="15" customHeight="1" x14ac:dyDescent="0.25">
      <c r="A645" s="46" t="str">
        <f t="shared" si="34"/>
        <v>B10_Aranda de Duero</v>
      </c>
      <c r="B645" s="4" t="str">
        <f t="shared" si="34"/>
        <v>Salida Nacional / National exit</v>
      </c>
      <c r="C645" s="87">
        <f t="shared" si="35"/>
        <v>4.1538617643927479E-3</v>
      </c>
      <c r="D645" s="87">
        <f t="shared" si="35"/>
        <v>4.1915377294492063E-3</v>
      </c>
      <c r="E645" s="87">
        <f t="shared" si="35"/>
        <v>4.281919854334541E-3</v>
      </c>
      <c r="F645" s="87">
        <f t="shared" si="35"/>
        <v>4.4017343311990881E-3</v>
      </c>
      <c r="G645" s="87">
        <f t="shared" si="35"/>
        <v>4.4912518944979244E-3</v>
      </c>
      <c r="H645" s="87">
        <f t="shared" si="35"/>
        <v>4.6377461205820208E-3</v>
      </c>
      <c r="I645" s="88">
        <f t="shared" si="35"/>
        <v>5.0721514939936685E-3</v>
      </c>
    </row>
    <row r="646" spans="1:9" s="5" customFormat="1" ht="15" customHeight="1" x14ac:dyDescent="0.25">
      <c r="A646" s="46" t="str">
        <f t="shared" si="34"/>
        <v>B18_Algete</v>
      </c>
      <c r="B646" s="4" t="str">
        <f t="shared" si="34"/>
        <v>Salida Nacional / National exit</v>
      </c>
      <c r="C646" s="87">
        <f t="shared" si="35"/>
        <v>1.1102690979048976E-2</v>
      </c>
      <c r="D646" s="87">
        <f t="shared" si="35"/>
        <v>1.1054338587773226E-2</v>
      </c>
      <c r="E646" s="87">
        <f t="shared" si="35"/>
        <v>1.1097569906809242E-2</v>
      </c>
      <c r="F646" s="87">
        <f t="shared" si="35"/>
        <v>1.1210519196491514E-2</v>
      </c>
      <c r="G646" s="87">
        <f t="shared" si="35"/>
        <v>1.129957701302456E-2</v>
      </c>
      <c r="H646" s="87">
        <f t="shared" si="35"/>
        <v>1.154108711027255E-2</v>
      </c>
      <c r="I646" s="88">
        <f t="shared" si="35"/>
        <v>1.2470672616874831E-2</v>
      </c>
    </row>
    <row r="647" spans="1:9" s="5" customFormat="1" ht="15" customHeight="1" x14ac:dyDescent="0.25">
      <c r="A647" s="46" t="str">
        <f t="shared" si="34"/>
        <v>B19_San Fernando</v>
      </c>
      <c r="B647" s="4" t="str">
        <f t="shared" si="34"/>
        <v>Salida Nacional / National exit</v>
      </c>
      <c r="C647" s="87">
        <f t="shared" si="35"/>
        <v>9.0715778101921468E-3</v>
      </c>
      <c r="D647" s="87">
        <f t="shared" si="35"/>
        <v>9.0250922149547729E-3</v>
      </c>
      <c r="E647" s="87">
        <f t="shared" si="35"/>
        <v>9.0514925772559769E-3</v>
      </c>
      <c r="F647" s="87">
        <f t="shared" si="35"/>
        <v>9.1343341980754632E-3</v>
      </c>
      <c r="G647" s="87">
        <f t="shared" si="35"/>
        <v>9.2037091998854337E-3</v>
      </c>
      <c r="H647" s="87">
        <f t="shared" si="35"/>
        <v>9.3990867546872997E-3</v>
      </c>
      <c r="I647" s="88">
        <f t="shared" si="35"/>
        <v>1.0154452182567738E-2</v>
      </c>
    </row>
    <row r="648" spans="1:9" s="5" customFormat="1" ht="15" customHeight="1" x14ac:dyDescent="0.25">
      <c r="A648" s="46" t="str">
        <f t="shared" si="34"/>
        <v>B20_Rivas</v>
      </c>
      <c r="B648" s="4" t="str">
        <f t="shared" si="34"/>
        <v>Salida Nacional / National exit</v>
      </c>
      <c r="C648" s="87">
        <f t="shared" si="35"/>
        <v>1.0053729486894087E-2</v>
      </c>
      <c r="D648" s="87">
        <f t="shared" si="35"/>
        <v>1.0011839198297824E-2</v>
      </c>
      <c r="E648" s="87">
        <f t="shared" si="35"/>
        <v>1.0052758915750554E-2</v>
      </c>
      <c r="F648" s="87">
        <f t="shared" si="35"/>
        <v>1.0154257305281579E-2</v>
      </c>
      <c r="G648" s="87">
        <f t="shared" si="35"/>
        <v>1.0244422375782132E-2</v>
      </c>
      <c r="H648" s="87">
        <f t="shared" si="35"/>
        <v>1.0475120694853049E-2</v>
      </c>
      <c r="I648" s="88">
        <f t="shared" si="35"/>
        <v>1.1329636453531465E-2</v>
      </c>
    </row>
    <row r="649" spans="1:9" s="5" customFormat="1" ht="15" customHeight="1" x14ac:dyDescent="0.25">
      <c r="A649" s="46" t="str">
        <f t="shared" si="34"/>
        <v>BI Madrid</v>
      </c>
      <c r="B649" s="4" t="str">
        <f t="shared" si="34"/>
        <v>Salida Nacional / National exit</v>
      </c>
      <c r="C649" s="87">
        <f t="shared" si="35"/>
        <v>6.093551191245693E-6</v>
      </c>
      <c r="D649" s="87">
        <f t="shared" si="35"/>
        <v>6.1905145255321319E-6</v>
      </c>
      <c r="E649" s="87">
        <f t="shared" si="35"/>
        <v>6.3666954074048973E-6</v>
      </c>
      <c r="F649" s="87">
        <f t="shared" si="35"/>
        <v>6.5673700430777228E-6</v>
      </c>
      <c r="G649" s="87">
        <f t="shared" si="35"/>
        <v>6.7521602988655306E-6</v>
      </c>
      <c r="H649" s="87">
        <f t="shared" si="35"/>
        <v>7.0209375374487099E-6</v>
      </c>
      <c r="I649" s="88">
        <f t="shared" si="35"/>
        <v>7.709217500218843E-6</v>
      </c>
    </row>
    <row r="650" spans="1:9" s="5" customFormat="1" ht="15" customHeight="1" x14ac:dyDescent="0.25">
      <c r="A650" s="46" t="str">
        <f t="shared" si="34"/>
        <v>B22_Getafe</v>
      </c>
      <c r="B650" s="4" t="str">
        <f t="shared" si="34"/>
        <v>Salida Nacional / National exit</v>
      </c>
      <c r="C650" s="87">
        <f t="shared" si="35"/>
        <v>9.6576382497773859E-7</v>
      </c>
      <c r="D650" s="87">
        <f t="shared" si="35"/>
        <v>9.5987223928167943E-7</v>
      </c>
      <c r="E650" s="87">
        <f t="shared" si="35"/>
        <v>9.614642626109712E-7</v>
      </c>
      <c r="F650" s="87">
        <f t="shared" si="35"/>
        <v>9.6894699118762356E-7</v>
      </c>
      <c r="G650" s="87">
        <f t="shared" si="35"/>
        <v>9.7598863462658554E-7</v>
      </c>
      <c r="H650" s="87">
        <f t="shared" si="35"/>
        <v>9.9667270811738672E-7</v>
      </c>
      <c r="I650" s="88">
        <f t="shared" si="35"/>
        <v>1.076658451814438E-6</v>
      </c>
    </row>
    <row r="651" spans="1:9" s="5" customFormat="1" ht="15" customHeight="1" x14ac:dyDescent="0.25">
      <c r="A651" s="46" t="str">
        <f t="shared" si="34"/>
        <v>C1.01_Arrieta</v>
      </c>
      <c r="B651" s="4" t="str">
        <f t="shared" si="34"/>
        <v>Salida Nacional / National exit</v>
      </c>
      <c r="C651" s="87">
        <f t="shared" si="35"/>
        <v>2.2577652381299794E-5</v>
      </c>
      <c r="D651" s="87">
        <f t="shared" si="35"/>
        <v>2.2804919821062129E-5</v>
      </c>
      <c r="E651" s="87">
        <f t="shared" si="35"/>
        <v>2.3363910355174117E-5</v>
      </c>
      <c r="F651" s="87">
        <f t="shared" si="35"/>
        <v>2.4026893303901326E-5</v>
      </c>
      <c r="G651" s="87">
        <f t="shared" si="35"/>
        <v>2.4137835217511508E-5</v>
      </c>
      <c r="H651" s="87">
        <f t="shared" si="35"/>
        <v>2.4170071469384644E-5</v>
      </c>
      <c r="I651" s="88">
        <f t="shared" si="35"/>
        <v>2.4469673452851776E-5</v>
      </c>
    </row>
    <row r="652" spans="1:9" s="5" customFormat="1" ht="15" customHeight="1" x14ac:dyDescent="0.25">
      <c r="A652" s="46" t="str">
        <f t="shared" si="34"/>
        <v>C2X.01_Sollube</v>
      </c>
      <c r="B652" s="4" t="str">
        <f t="shared" si="34"/>
        <v>Salida Nacional / National exit</v>
      </c>
      <c r="C652" s="87">
        <f t="shared" si="35"/>
        <v>3.3001806073896438E-4</v>
      </c>
      <c r="D652" s="87">
        <f t="shared" si="35"/>
        <v>3.3705442875863145E-4</v>
      </c>
      <c r="E652" s="87">
        <f t="shared" si="35"/>
        <v>3.4959879270068641E-4</v>
      </c>
      <c r="F652" s="87">
        <f t="shared" si="35"/>
        <v>3.644503835812006E-4</v>
      </c>
      <c r="G652" s="87">
        <f t="shared" si="35"/>
        <v>3.7410010676979064E-4</v>
      </c>
      <c r="H652" s="87">
        <f t="shared" si="35"/>
        <v>3.8749469181385929E-4</v>
      </c>
      <c r="I652" s="88">
        <f t="shared" si="35"/>
        <v>4.2516471855972936E-4</v>
      </c>
    </row>
    <row r="653" spans="1:9" s="5" customFormat="1" ht="15" customHeight="1" x14ac:dyDescent="0.25">
      <c r="A653" s="46" t="str">
        <f t="shared" si="34"/>
        <v>Cas Tresorer</v>
      </c>
      <c r="B653" s="4" t="str">
        <f t="shared" si="34"/>
        <v>Salida Nacional / National exit</v>
      </c>
      <c r="C653" s="87">
        <f t="shared" si="35"/>
        <v>2.2764958793719512E-2</v>
      </c>
      <c r="D653" s="87">
        <f t="shared" si="35"/>
        <v>2.1764614032922666E-2</v>
      </c>
      <c r="E653" s="87">
        <f t="shared" si="35"/>
        <v>2.088900959674014E-2</v>
      </c>
      <c r="F653" s="87">
        <f t="shared" si="35"/>
        <v>1.9957603620582194E-2</v>
      </c>
      <c r="G653" s="87">
        <f t="shared" si="35"/>
        <v>1.8588932909844435E-2</v>
      </c>
      <c r="H653" s="87">
        <f t="shared" si="35"/>
        <v>1.638166570011167E-2</v>
      </c>
      <c r="I653" s="88">
        <f t="shared" si="35"/>
        <v>1.0415251846265195E-2</v>
      </c>
    </row>
    <row r="654" spans="1:9" s="5" customFormat="1" ht="15" customHeight="1" x14ac:dyDescent="0.25">
      <c r="A654" s="46" t="str">
        <f t="shared" si="34"/>
        <v>cc Escatron</v>
      </c>
      <c r="B654" s="4" t="str">
        <f t="shared" si="34"/>
        <v>Salida Nacional / National exit</v>
      </c>
      <c r="C654" s="87">
        <f t="shared" si="35"/>
        <v>3.3095268014745629E-6</v>
      </c>
      <c r="D654" s="87">
        <f t="shared" si="35"/>
        <v>3.1994291403663621E-6</v>
      </c>
      <c r="E654" s="87">
        <f t="shared" si="35"/>
        <v>3.1161918264127999E-6</v>
      </c>
      <c r="F654" s="87">
        <f t="shared" si="35"/>
        <v>3.0267021016031765E-6</v>
      </c>
      <c r="G654" s="87">
        <f t="shared" si="35"/>
        <v>2.8305410185098268E-6</v>
      </c>
      <c r="H654" s="87">
        <f t="shared" si="35"/>
        <v>2.4959062842042269E-6</v>
      </c>
      <c r="I654" s="88">
        <f t="shared" si="35"/>
        <v>1.5894823058875407E-6</v>
      </c>
    </row>
    <row r="655" spans="1:9" s="5" customFormat="1" ht="15" customHeight="1" x14ac:dyDescent="0.25">
      <c r="A655" s="46" t="str">
        <f t="shared" ref="A655:B670" si="36">A390</f>
        <v>cc SAGUNTO</v>
      </c>
      <c r="B655" s="4" t="str">
        <f t="shared" si="36"/>
        <v>Salida Nacional / National exit</v>
      </c>
      <c r="C655" s="87">
        <f t="shared" ref="C655:I670" si="37">(C390*C125)/SUMPRODUCT(C$12:C$270,C$277:C$535)</f>
        <v>1.3900193764485543E-2</v>
      </c>
      <c r="D655" s="87">
        <f t="shared" si="37"/>
        <v>1.3265585499313786E-2</v>
      </c>
      <c r="E655" s="87">
        <f t="shared" si="37"/>
        <v>1.2713759100459255E-2</v>
      </c>
      <c r="F655" s="87">
        <f t="shared" si="37"/>
        <v>1.2138670376809414E-2</v>
      </c>
      <c r="G655" s="87">
        <f t="shared" si="37"/>
        <v>1.1316211875161615E-2</v>
      </c>
      <c r="H655" s="87">
        <f t="shared" si="37"/>
        <v>9.9983655107602123E-3</v>
      </c>
      <c r="I655" s="88">
        <f t="shared" si="37"/>
        <v>6.3912006330836876E-3</v>
      </c>
    </row>
    <row r="656" spans="1:9" s="5" customFormat="1" ht="15" customHeight="1" x14ac:dyDescent="0.25">
      <c r="A656" s="46" t="str">
        <f t="shared" si="36"/>
        <v>Conex Olite</v>
      </c>
      <c r="B656" s="4" t="str">
        <f t="shared" si="36"/>
        <v>Salida Nacional / National exit</v>
      </c>
      <c r="C656" s="87">
        <f t="shared" si="37"/>
        <v>0</v>
      </c>
      <c r="D656" s="87">
        <f t="shared" si="37"/>
        <v>0</v>
      </c>
      <c r="E656" s="87">
        <f t="shared" si="37"/>
        <v>0</v>
      </c>
      <c r="F656" s="87">
        <f t="shared" si="37"/>
        <v>0</v>
      </c>
      <c r="G656" s="87">
        <f t="shared" si="37"/>
        <v>0</v>
      </c>
      <c r="H656" s="87">
        <f t="shared" si="37"/>
        <v>0</v>
      </c>
      <c r="I656" s="88">
        <f t="shared" si="37"/>
        <v>0</v>
      </c>
    </row>
    <row r="657" spans="1:9" s="5" customFormat="1" ht="15" customHeight="1" x14ac:dyDescent="0.25">
      <c r="A657" s="46" t="str">
        <f t="shared" si="36"/>
        <v>CT Ibiza</v>
      </c>
      <c r="B657" s="4" t="str">
        <f t="shared" si="36"/>
        <v>Salida Nacional / National exit</v>
      </c>
      <c r="C657" s="87">
        <f t="shared" si="37"/>
        <v>1.0034478136177721E-2</v>
      </c>
      <c r="D657" s="87">
        <f t="shared" si="37"/>
        <v>9.5930849162137576E-3</v>
      </c>
      <c r="E657" s="87">
        <f t="shared" si="37"/>
        <v>9.2065928760665435E-3</v>
      </c>
      <c r="F657" s="87">
        <f t="shared" si="37"/>
        <v>8.7955532001447144E-3</v>
      </c>
      <c r="G657" s="87">
        <f t="shared" si="37"/>
        <v>8.1922838557739255E-3</v>
      </c>
      <c r="H657" s="87">
        <f t="shared" si="37"/>
        <v>7.2196155814178839E-3</v>
      </c>
      <c r="I657" s="88">
        <f t="shared" si="37"/>
        <v>4.5902565815118057E-3</v>
      </c>
    </row>
    <row r="658" spans="1:9" s="5" customFormat="1" ht="15" customHeight="1" x14ac:dyDescent="0.25">
      <c r="A658" s="46" t="str">
        <f t="shared" si="36"/>
        <v>CT Son Reus</v>
      </c>
      <c r="B658" s="4" t="str">
        <f t="shared" si="36"/>
        <v>Salida Nacional / National exit</v>
      </c>
      <c r="C658" s="87">
        <f t="shared" si="37"/>
        <v>2.1590120312774276E-2</v>
      </c>
      <c r="D658" s="87">
        <f t="shared" si="37"/>
        <v>2.0647204270549398E-2</v>
      </c>
      <c r="E658" s="87">
        <f t="shared" si="37"/>
        <v>1.9823644658763566E-2</v>
      </c>
      <c r="F658" s="87">
        <f t="shared" si="37"/>
        <v>1.8946539596307387E-2</v>
      </c>
      <c r="G658" s="87">
        <f t="shared" si="37"/>
        <v>1.76482252858207E-2</v>
      </c>
      <c r="H658" s="87">
        <f t="shared" si="37"/>
        <v>1.5551496354738539E-2</v>
      </c>
      <c r="I658" s="88">
        <f t="shared" si="37"/>
        <v>9.8859352018966316E-3</v>
      </c>
    </row>
    <row r="659" spans="1:9" s="5" customFormat="1" ht="15" customHeight="1" x14ac:dyDescent="0.25">
      <c r="A659" s="46" t="str">
        <f t="shared" si="36"/>
        <v>ctcc Barcelona</v>
      </c>
      <c r="B659" s="4" t="str">
        <f t="shared" si="36"/>
        <v>Salida Nacional / National exit</v>
      </c>
      <c r="C659" s="87">
        <f t="shared" si="37"/>
        <v>1.4650754431017043E-2</v>
      </c>
      <c r="D659" s="87">
        <f t="shared" si="37"/>
        <v>1.4086378483011365E-2</v>
      </c>
      <c r="E659" s="87">
        <f t="shared" si="37"/>
        <v>1.364984413327661E-2</v>
      </c>
      <c r="F659" s="87">
        <f t="shared" si="37"/>
        <v>1.3190277042755107E-2</v>
      </c>
      <c r="G659" s="87">
        <f t="shared" si="37"/>
        <v>1.2340574932385604E-2</v>
      </c>
      <c r="H659" s="87">
        <f t="shared" si="37"/>
        <v>1.0919486261202264E-2</v>
      </c>
      <c r="I659" s="88">
        <f t="shared" si="37"/>
        <v>7.001958016633272E-3</v>
      </c>
    </row>
    <row r="660" spans="1:9" s="5" customFormat="1" ht="15" customHeight="1" x14ac:dyDescent="0.25">
      <c r="A660" s="46" t="str">
        <f t="shared" si="36"/>
        <v>D01A_Montorio</v>
      </c>
      <c r="B660" s="4" t="str">
        <f t="shared" si="36"/>
        <v>Salida Nacional / National exit</v>
      </c>
      <c r="C660" s="87">
        <f t="shared" si="37"/>
        <v>4.6774362420478736E-5</v>
      </c>
      <c r="D660" s="87">
        <f t="shared" si="37"/>
        <v>4.7920000632256443E-5</v>
      </c>
      <c r="E660" s="87">
        <f t="shared" si="37"/>
        <v>4.9856298961670095E-5</v>
      </c>
      <c r="F660" s="87">
        <f t="shared" si="37"/>
        <v>5.2063855484028878E-5</v>
      </c>
      <c r="G660" s="87">
        <f t="shared" si="37"/>
        <v>5.3716522124233367E-5</v>
      </c>
      <c r="H660" s="87">
        <f t="shared" si="37"/>
        <v>5.5938750762603363E-5</v>
      </c>
      <c r="I660" s="88">
        <f t="shared" si="37"/>
        <v>6.1629321951346837E-5</v>
      </c>
    </row>
    <row r="661" spans="1:9" s="5" customFormat="1" ht="15" customHeight="1" x14ac:dyDescent="0.25">
      <c r="A661" s="46" t="str">
        <f t="shared" si="36"/>
        <v>D03A_Aguilar</v>
      </c>
      <c r="B661" s="4" t="str">
        <f t="shared" si="36"/>
        <v>Salida Nacional / National exit</v>
      </c>
      <c r="C661" s="87">
        <f t="shared" si="37"/>
        <v>4.0574751737103363E-4</v>
      </c>
      <c r="D661" s="87">
        <f t="shared" si="37"/>
        <v>4.1360638810304375E-4</v>
      </c>
      <c r="E661" s="87">
        <f t="shared" si="37"/>
        <v>4.2779090676996895E-4</v>
      </c>
      <c r="F661" s="87">
        <f t="shared" si="37"/>
        <v>4.4438549577871083E-4</v>
      </c>
      <c r="G661" s="87">
        <f t="shared" si="37"/>
        <v>4.5678824007780461E-4</v>
      </c>
      <c r="H661" s="87">
        <f t="shared" si="37"/>
        <v>4.7432109995563994E-4</v>
      </c>
      <c r="I661" s="88">
        <f t="shared" si="37"/>
        <v>5.2135662959816023E-4</v>
      </c>
    </row>
    <row r="662" spans="1:9" s="5" customFormat="1" ht="15" customHeight="1" x14ac:dyDescent="0.25">
      <c r="A662" s="46" t="str">
        <f t="shared" si="36"/>
        <v>D04_Reinosa</v>
      </c>
      <c r="B662" s="4" t="str">
        <f t="shared" si="36"/>
        <v>Salida Nacional / National exit</v>
      </c>
      <c r="C662" s="87">
        <f t="shared" si="37"/>
        <v>7.7561484902016276E-4</v>
      </c>
      <c r="D662" s="87">
        <f t="shared" si="37"/>
        <v>7.8941071939617787E-4</v>
      </c>
      <c r="E662" s="87">
        <f t="shared" si="37"/>
        <v>8.1498357571651333E-4</v>
      </c>
      <c r="F662" s="87">
        <f t="shared" si="37"/>
        <v>8.4521413449176012E-4</v>
      </c>
      <c r="G662" s="87">
        <f t="shared" si="37"/>
        <v>8.6771834631954234E-4</v>
      </c>
      <c r="H662" s="87">
        <f t="shared" si="37"/>
        <v>9.0010747654918838E-4</v>
      </c>
      <c r="I662" s="88">
        <f t="shared" si="37"/>
        <v>9.8850975582639718E-4</v>
      </c>
    </row>
    <row r="663" spans="1:9" s="5" customFormat="1" ht="15" customHeight="1" x14ac:dyDescent="0.25">
      <c r="A663" s="46" t="str">
        <f t="shared" si="36"/>
        <v>D06_Corrales</v>
      </c>
      <c r="B663" s="4" t="str">
        <f t="shared" si="36"/>
        <v>Salida Nacional / National exit</v>
      </c>
      <c r="C663" s="87">
        <f t="shared" si="37"/>
        <v>0</v>
      </c>
      <c r="D663" s="87">
        <f t="shared" si="37"/>
        <v>0</v>
      </c>
      <c r="E663" s="87">
        <f t="shared" si="37"/>
        <v>0</v>
      </c>
      <c r="F663" s="87">
        <f t="shared" si="37"/>
        <v>0</v>
      </c>
      <c r="G663" s="87">
        <f t="shared" si="37"/>
        <v>0</v>
      </c>
      <c r="H663" s="87">
        <f t="shared" si="37"/>
        <v>0</v>
      </c>
      <c r="I663" s="88">
        <f t="shared" si="37"/>
        <v>0</v>
      </c>
    </row>
    <row r="664" spans="1:9" s="5" customFormat="1" ht="15" customHeight="1" x14ac:dyDescent="0.25">
      <c r="A664" s="46" t="str">
        <f t="shared" si="36"/>
        <v>D06A_Reocin</v>
      </c>
      <c r="B664" s="4" t="str">
        <f t="shared" si="36"/>
        <v>Salida Nacional / National exit</v>
      </c>
      <c r="C664" s="87">
        <f t="shared" si="37"/>
        <v>2.2580297896700753E-5</v>
      </c>
      <c r="D664" s="87">
        <f t="shared" si="37"/>
        <v>2.2787390649200783E-5</v>
      </c>
      <c r="E664" s="87">
        <f t="shared" si="37"/>
        <v>2.328752060524037E-5</v>
      </c>
      <c r="F664" s="87">
        <f t="shared" si="37"/>
        <v>2.3933143449508253E-5</v>
      </c>
      <c r="G664" s="87">
        <f t="shared" si="37"/>
        <v>2.4391185647937565E-5</v>
      </c>
      <c r="H664" s="87">
        <f t="shared" si="37"/>
        <v>2.5145991615373219E-5</v>
      </c>
      <c r="I664" s="88">
        <f t="shared" si="37"/>
        <v>2.746678661478244E-5</v>
      </c>
    </row>
    <row r="665" spans="1:9" s="5" customFormat="1" ht="15" customHeight="1" x14ac:dyDescent="0.25">
      <c r="A665" s="46" t="str">
        <f t="shared" si="36"/>
        <v>D07.14_Cicero</v>
      </c>
      <c r="B665" s="4" t="str">
        <f t="shared" si="36"/>
        <v>Salida Nacional / National exit</v>
      </c>
      <c r="C665" s="87">
        <f t="shared" si="37"/>
        <v>5.6847951166026851E-4</v>
      </c>
      <c r="D665" s="87">
        <f t="shared" si="37"/>
        <v>5.7584913661656726E-4</v>
      </c>
      <c r="E665" s="87">
        <f t="shared" si="37"/>
        <v>5.9162016222866437E-4</v>
      </c>
      <c r="F665" s="87">
        <f t="shared" si="37"/>
        <v>6.1153611422075946E-4</v>
      </c>
      <c r="G665" s="87">
        <f t="shared" si="37"/>
        <v>6.22795155931653E-4</v>
      </c>
      <c r="H665" s="87">
        <f t="shared" si="37"/>
        <v>6.405654239054388E-4</v>
      </c>
      <c r="I665" s="88">
        <f t="shared" si="37"/>
        <v>6.9854556360650637E-4</v>
      </c>
    </row>
    <row r="666" spans="1:9" s="5" customFormat="1" ht="15" customHeight="1" x14ac:dyDescent="0.25">
      <c r="A666" s="46" t="str">
        <f t="shared" si="36"/>
        <v>D07_Villapresente</v>
      </c>
      <c r="B666" s="4" t="str">
        <f t="shared" si="36"/>
        <v>Salida Nacional / National exit</v>
      </c>
      <c r="C666" s="87">
        <f t="shared" si="37"/>
        <v>1.3024164863186787E-2</v>
      </c>
      <c r="D666" s="87">
        <f t="shared" si="37"/>
        <v>1.311850671086923E-2</v>
      </c>
      <c r="E666" s="87">
        <f t="shared" si="37"/>
        <v>1.3387245038572703E-2</v>
      </c>
      <c r="F666" s="87">
        <f t="shared" si="37"/>
        <v>1.3761624175386419E-2</v>
      </c>
      <c r="G666" s="87">
        <f t="shared" si="37"/>
        <v>1.4056178664014497E-2</v>
      </c>
      <c r="H666" s="87">
        <f t="shared" si="37"/>
        <v>1.4553173102352898E-2</v>
      </c>
      <c r="I666" s="88">
        <f t="shared" si="37"/>
        <v>1.6001297283238354E-2</v>
      </c>
    </row>
    <row r="667" spans="1:9" s="5" customFormat="1" ht="15" customHeight="1" x14ac:dyDescent="0.25">
      <c r="A667" s="46" t="str">
        <f t="shared" si="36"/>
        <v>D07A_Ruiloba</v>
      </c>
      <c r="B667" s="4" t="str">
        <f t="shared" si="36"/>
        <v>Salida Nacional / National exit</v>
      </c>
      <c r="C667" s="87">
        <f t="shared" si="37"/>
        <v>2.848199000789687E-5</v>
      </c>
      <c r="D667" s="87">
        <f t="shared" si="37"/>
        <v>2.8383691906705008E-5</v>
      </c>
      <c r="E667" s="87">
        <f t="shared" si="37"/>
        <v>2.8561872832822155E-5</v>
      </c>
      <c r="F667" s="87">
        <f t="shared" si="37"/>
        <v>2.8947262245606875E-5</v>
      </c>
      <c r="G667" s="87">
        <f t="shared" si="37"/>
        <v>2.9135795090814034E-5</v>
      </c>
      <c r="H667" s="87">
        <f t="shared" si="37"/>
        <v>2.9703287764038103E-5</v>
      </c>
      <c r="I667" s="88">
        <f t="shared" si="37"/>
        <v>3.2112132641711769E-5</v>
      </c>
    </row>
    <row r="668" spans="1:9" s="5" customFormat="1" ht="15" customHeight="1" x14ac:dyDescent="0.25">
      <c r="A668" s="46" t="str">
        <f t="shared" si="36"/>
        <v>D08A_San Vicente Barquera</v>
      </c>
      <c r="B668" s="4" t="str">
        <f t="shared" si="36"/>
        <v>Salida Nacional / National exit</v>
      </c>
      <c r="C668" s="87">
        <f t="shared" si="37"/>
        <v>2.2346186056240631E-5</v>
      </c>
      <c r="D668" s="87">
        <f t="shared" si="37"/>
        <v>2.2264435568705435E-5</v>
      </c>
      <c r="E668" s="87">
        <f t="shared" si="37"/>
        <v>2.239879712886073E-5</v>
      </c>
      <c r="F668" s="87">
        <f t="shared" si="37"/>
        <v>2.2695475917203913E-5</v>
      </c>
      <c r="G668" s="87">
        <f t="shared" si="37"/>
        <v>2.2842425305711353E-5</v>
      </c>
      <c r="H668" s="87">
        <f t="shared" si="37"/>
        <v>2.3288274261920962E-5</v>
      </c>
      <c r="I668" s="88">
        <f t="shared" si="37"/>
        <v>2.5178844569200391E-5</v>
      </c>
    </row>
    <row r="669" spans="1:9" s="5" customFormat="1" ht="15" customHeight="1" x14ac:dyDescent="0.25">
      <c r="A669" s="46" t="str">
        <f t="shared" si="36"/>
        <v>D10A_Llanes</v>
      </c>
      <c r="B669" s="4" t="str">
        <f t="shared" si="36"/>
        <v>Salida Nacional / National exit</v>
      </c>
      <c r="C669" s="87">
        <f t="shared" si="37"/>
        <v>4.9181811959182638E-5</v>
      </c>
      <c r="D669" s="87">
        <f t="shared" si="37"/>
        <v>4.8978412695998832E-5</v>
      </c>
      <c r="E669" s="87">
        <f t="shared" si="37"/>
        <v>4.9246568591289641E-5</v>
      </c>
      <c r="F669" s="87">
        <f t="shared" si="37"/>
        <v>4.9870686751462076E-5</v>
      </c>
      <c r="G669" s="87">
        <f t="shared" si="37"/>
        <v>5.0189197366083793E-5</v>
      </c>
      <c r="H669" s="87">
        <f t="shared" si="37"/>
        <v>5.1173560922227577E-5</v>
      </c>
      <c r="I669" s="88">
        <f t="shared" si="37"/>
        <v>5.5337856219538564E-5</v>
      </c>
    </row>
    <row r="670" spans="1:9" s="5" customFormat="1" ht="15" customHeight="1" x14ac:dyDescent="0.25">
      <c r="A670" s="46" t="str">
        <f t="shared" si="36"/>
        <v>D12A_Ribadesella</v>
      </c>
      <c r="B670" s="4" t="str">
        <f t="shared" si="36"/>
        <v>Salida Nacional / National exit</v>
      </c>
      <c r="C670" s="87">
        <f t="shared" si="37"/>
        <v>2.1823055399327354E-4</v>
      </c>
      <c r="D670" s="87">
        <f t="shared" si="37"/>
        <v>2.2194289069518404E-4</v>
      </c>
      <c r="E670" s="87">
        <f t="shared" si="37"/>
        <v>2.2894338442887383E-4</v>
      </c>
      <c r="F670" s="87">
        <f t="shared" si="37"/>
        <v>2.3717649470920358E-4</v>
      </c>
      <c r="G670" s="87">
        <f t="shared" si="37"/>
        <v>2.4374051957341765E-4</v>
      </c>
      <c r="H670" s="87">
        <f t="shared" si="37"/>
        <v>2.5327801607280168E-4</v>
      </c>
      <c r="I670" s="88">
        <f t="shared" si="37"/>
        <v>2.7872981568901034E-4</v>
      </c>
    </row>
    <row r="671" spans="1:9" s="5" customFormat="1" ht="15" customHeight="1" x14ac:dyDescent="0.25">
      <c r="A671" s="46" t="str">
        <f t="shared" ref="A671:B686" si="38">A406</f>
        <v>D13_Huerges</v>
      </c>
      <c r="B671" s="4" t="str">
        <f t="shared" si="38"/>
        <v>Salida Nacional / National exit</v>
      </c>
      <c r="C671" s="87">
        <f t="shared" ref="C671:I686" si="39">(C406*C141)/SUMPRODUCT(C$12:C$270,C$277:C$535)</f>
        <v>9.0170539647694287E-5</v>
      </c>
      <c r="D671" s="87">
        <f t="shared" si="39"/>
        <v>8.9741610770461747E-5</v>
      </c>
      <c r="E671" s="87">
        <f t="shared" si="39"/>
        <v>9.016748520617597E-5</v>
      </c>
      <c r="F671" s="87">
        <f t="shared" si="39"/>
        <v>9.1242925225645967E-5</v>
      </c>
      <c r="G671" s="87">
        <f t="shared" si="39"/>
        <v>9.1815168169809486E-5</v>
      </c>
      <c r="H671" s="87">
        <f t="shared" si="39"/>
        <v>9.3627292383691168E-5</v>
      </c>
      <c r="I671" s="88">
        <f t="shared" si="39"/>
        <v>1.0127011202971238E-4</v>
      </c>
    </row>
    <row r="672" spans="1:9" s="5" customFormat="1" ht="15" customHeight="1" x14ac:dyDescent="0.25">
      <c r="A672" s="46" t="str">
        <f t="shared" si="38"/>
        <v>D13A_Piloña</v>
      </c>
      <c r="B672" s="4" t="str">
        <f t="shared" si="38"/>
        <v>Salida Nacional / National exit</v>
      </c>
      <c r="C672" s="87">
        <f t="shared" si="39"/>
        <v>3.057420624893593E-4</v>
      </c>
      <c r="D672" s="87">
        <f t="shared" si="39"/>
        <v>3.1154905114295391E-4</v>
      </c>
      <c r="E672" s="87">
        <f t="shared" si="39"/>
        <v>3.2212025134674557E-4</v>
      </c>
      <c r="F672" s="87">
        <f t="shared" si="39"/>
        <v>3.343595742482883E-4</v>
      </c>
      <c r="G672" s="87">
        <f t="shared" si="39"/>
        <v>3.4428225152514068E-4</v>
      </c>
      <c r="H672" s="87">
        <f t="shared" si="39"/>
        <v>3.5839787526434336E-4</v>
      </c>
      <c r="I672" s="88">
        <f t="shared" si="39"/>
        <v>3.9507301037586322E-4</v>
      </c>
    </row>
    <row r="673" spans="1:9" s="5" customFormat="1" ht="15" customHeight="1" x14ac:dyDescent="0.25">
      <c r="A673" s="46" t="str">
        <f t="shared" si="38"/>
        <v>D14_Villarriba</v>
      </c>
      <c r="B673" s="4" t="str">
        <f t="shared" si="38"/>
        <v>Salida Nacional / National exit</v>
      </c>
      <c r="C673" s="87">
        <f t="shared" si="39"/>
        <v>1.7718092373679454E-5</v>
      </c>
      <c r="D673" s="87">
        <f t="shared" si="39"/>
        <v>1.7632412273461734E-5</v>
      </c>
      <c r="E673" s="87">
        <f t="shared" si="39"/>
        <v>1.7714844265498238E-5</v>
      </c>
      <c r="F673" s="87">
        <f t="shared" si="39"/>
        <v>1.792458962799077E-5</v>
      </c>
      <c r="G673" s="87">
        <f t="shared" si="39"/>
        <v>1.8036953152797214E-5</v>
      </c>
      <c r="H673" s="87">
        <f t="shared" si="39"/>
        <v>1.8393449266924012E-5</v>
      </c>
      <c r="I673" s="88">
        <f t="shared" si="39"/>
        <v>1.9895906208087244E-5</v>
      </c>
    </row>
    <row r="674" spans="1:9" s="5" customFormat="1" ht="15" customHeight="1" x14ac:dyDescent="0.25">
      <c r="A674" s="46" t="str">
        <f t="shared" si="38"/>
        <v>D15_Careses</v>
      </c>
      <c r="B674" s="4" t="str">
        <f t="shared" si="38"/>
        <v>Salida Nacional / National exit</v>
      </c>
      <c r="C674" s="87">
        <f t="shared" si="39"/>
        <v>5.9734880072561465E-5</v>
      </c>
      <c r="D674" s="87">
        <f t="shared" si="39"/>
        <v>5.9446870079290584E-5</v>
      </c>
      <c r="E674" s="87">
        <f t="shared" si="39"/>
        <v>5.9728109723638129E-5</v>
      </c>
      <c r="F674" s="87">
        <f t="shared" si="39"/>
        <v>6.0437149647282079E-5</v>
      </c>
      <c r="G674" s="87">
        <f t="shared" si="39"/>
        <v>6.0817419231206713E-5</v>
      </c>
      <c r="H674" s="87">
        <f t="shared" si="39"/>
        <v>6.2020618212649969E-5</v>
      </c>
      <c r="I674" s="88">
        <f t="shared" si="39"/>
        <v>6.7088749899666241E-5</v>
      </c>
    </row>
    <row r="675" spans="1:9" s="5" customFormat="1" ht="15" customHeight="1" x14ac:dyDescent="0.25">
      <c r="A675" s="46" t="str">
        <f t="shared" si="38"/>
        <v>D16_Llanera</v>
      </c>
      <c r="B675" s="4" t="str">
        <f t="shared" si="38"/>
        <v>Salida Nacional / National exit</v>
      </c>
      <c r="C675" s="87">
        <f t="shared" si="39"/>
        <v>0</v>
      </c>
      <c r="D675" s="87">
        <f t="shared" si="39"/>
        <v>0</v>
      </c>
      <c r="E675" s="87">
        <f t="shared" si="39"/>
        <v>0</v>
      </c>
      <c r="F675" s="87">
        <f t="shared" si="39"/>
        <v>0</v>
      </c>
      <c r="G675" s="87">
        <f t="shared" si="39"/>
        <v>0</v>
      </c>
      <c r="H675" s="87">
        <f t="shared" si="39"/>
        <v>0</v>
      </c>
      <c r="I675" s="88">
        <f t="shared" si="39"/>
        <v>0</v>
      </c>
    </row>
    <row r="676" spans="1:9" s="5" customFormat="1" ht="15" customHeight="1" x14ac:dyDescent="0.25">
      <c r="A676" s="46" t="str">
        <f t="shared" si="38"/>
        <v>E01_Calahorra</v>
      </c>
      <c r="B676" s="4" t="str">
        <f t="shared" si="38"/>
        <v>Salida Nacional / National exit</v>
      </c>
      <c r="C676" s="87">
        <f t="shared" si="39"/>
        <v>3.6589570439364197E-4</v>
      </c>
      <c r="D676" s="87">
        <f t="shared" si="39"/>
        <v>3.6900676718889868E-4</v>
      </c>
      <c r="E676" s="87">
        <f t="shared" si="39"/>
        <v>3.7674613436740773E-4</v>
      </c>
      <c r="F676" s="87">
        <f t="shared" si="39"/>
        <v>3.8706569034706805E-4</v>
      </c>
      <c r="G676" s="87">
        <f t="shared" si="39"/>
        <v>3.9443849995762878E-4</v>
      </c>
      <c r="H676" s="87">
        <f t="shared" si="39"/>
        <v>4.0682016024393093E-4</v>
      </c>
      <c r="I676" s="88">
        <f t="shared" si="39"/>
        <v>4.4492855941697924E-4</v>
      </c>
    </row>
    <row r="677" spans="1:9" s="5" customFormat="1" ht="15" customHeight="1" x14ac:dyDescent="0.25">
      <c r="A677" s="46" t="str">
        <f t="shared" si="38"/>
        <v>E02_San Adrian</v>
      </c>
      <c r="B677" s="4" t="str">
        <f t="shared" si="38"/>
        <v>Salida Nacional / National exit</v>
      </c>
      <c r="C677" s="87">
        <f t="shared" si="39"/>
        <v>1.760170848844943E-3</v>
      </c>
      <c r="D677" s="87">
        <f t="shared" si="39"/>
        <v>1.7839723863167115E-3</v>
      </c>
      <c r="E677" s="87">
        <f t="shared" si="39"/>
        <v>1.8322781110001619E-3</v>
      </c>
      <c r="F677" s="87">
        <f t="shared" si="39"/>
        <v>1.8923299683670698E-3</v>
      </c>
      <c r="G677" s="87">
        <f t="shared" si="39"/>
        <v>1.937479626653097E-3</v>
      </c>
      <c r="H677" s="87">
        <f t="shared" si="39"/>
        <v>2.0066450857360355E-3</v>
      </c>
      <c r="I677" s="88">
        <f t="shared" si="39"/>
        <v>2.2027837928543276E-3</v>
      </c>
    </row>
    <row r="678" spans="1:9" s="5" customFormat="1" ht="15" customHeight="1" x14ac:dyDescent="0.25">
      <c r="A678" s="46" t="str">
        <f t="shared" si="38"/>
        <v>E15_Aibar</v>
      </c>
      <c r="B678" s="4" t="str">
        <f t="shared" si="38"/>
        <v>Salida Nacional / National exit</v>
      </c>
      <c r="C678" s="87">
        <f t="shared" si="39"/>
        <v>1.8990896412713191E-3</v>
      </c>
      <c r="D678" s="87">
        <f t="shared" si="39"/>
        <v>1.9378587637088711E-3</v>
      </c>
      <c r="E678" s="87">
        <f t="shared" si="39"/>
        <v>2.0059212644624232E-3</v>
      </c>
      <c r="F678" s="87">
        <f t="shared" si="39"/>
        <v>2.0850945209468313E-3</v>
      </c>
      <c r="G678" s="87">
        <f t="shared" si="39"/>
        <v>2.1476782470441443E-3</v>
      </c>
      <c r="H678" s="87">
        <f t="shared" si="39"/>
        <v>2.2355463379435843E-3</v>
      </c>
      <c r="I678" s="88">
        <f t="shared" si="39"/>
        <v>2.4632084544426477E-3</v>
      </c>
    </row>
    <row r="679" spans="1:9" s="5" customFormat="1" ht="15" customHeight="1" x14ac:dyDescent="0.25">
      <c r="A679" s="46" t="str">
        <f t="shared" si="38"/>
        <v>EC Arbós</v>
      </c>
      <c r="B679" s="4" t="str">
        <f t="shared" si="38"/>
        <v>Salida Nacional / National exit</v>
      </c>
      <c r="C679" s="87">
        <f t="shared" si="39"/>
        <v>2.2962800234211768E-3</v>
      </c>
      <c r="D679" s="87">
        <f t="shared" si="39"/>
        <v>2.268595593510267E-3</v>
      </c>
      <c r="E679" s="87">
        <f t="shared" si="39"/>
        <v>2.2629280260877678E-3</v>
      </c>
      <c r="F679" s="87">
        <f t="shared" si="39"/>
        <v>2.2743445181814042E-3</v>
      </c>
      <c r="G679" s="87">
        <f t="shared" si="39"/>
        <v>2.3087010159625727E-3</v>
      </c>
      <c r="H679" s="87">
        <f t="shared" si="39"/>
        <v>2.3932600097033513E-3</v>
      </c>
      <c r="I679" s="88">
        <f t="shared" si="39"/>
        <v>2.6506006380915309E-3</v>
      </c>
    </row>
    <row r="680" spans="1:9" s="5" customFormat="1" ht="15" customHeight="1" x14ac:dyDescent="0.25">
      <c r="A680" s="46" t="str">
        <f t="shared" si="38"/>
        <v>Esquedas</v>
      </c>
      <c r="B680" s="4" t="str">
        <f t="shared" si="38"/>
        <v>Salida Nacional / National exit</v>
      </c>
      <c r="C680" s="87">
        <f t="shared" si="39"/>
        <v>4.0023110913644921E-3</v>
      </c>
      <c r="D680" s="87">
        <f t="shared" si="39"/>
        <v>4.0050193783141754E-3</v>
      </c>
      <c r="E680" s="87">
        <f t="shared" si="39"/>
        <v>4.0524528110643578E-3</v>
      </c>
      <c r="F680" s="87">
        <f t="shared" si="39"/>
        <v>4.132525842226553E-3</v>
      </c>
      <c r="G680" s="87">
        <f t="shared" si="39"/>
        <v>4.2180574846989657E-3</v>
      </c>
      <c r="H680" s="87">
        <f t="shared" si="39"/>
        <v>4.378187073680275E-3</v>
      </c>
      <c r="I680" s="88">
        <f t="shared" si="39"/>
        <v>4.8371348678717205E-3</v>
      </c>
    </row>
    <row r="681" spans="1:9" s="5" customFormat="1" ht="15" customHeight="1" x14ac:dyDescent="0.25">
      <c r="A681" s="46" t="str">
        <f t="shared" si="38"/>
        <v>F_00</v>
      </c>
      <c r="B681" s="4" t="str">
        <f t="shared" si="38"/>
        <v>Salida Nacional / National exit</v>
      </c>
      <c r="C681" s="87">
        <f t="shared" si="39"/>
        <v>6.5407395243679148E-3</v>
      </c>
      <c r="D681" s="87">
        <f t="shared" si="39"/>
        <v>6.4000476906306281E-3</v>
      </c>
      <c r="E681" s="87">
        <f t="shared" si="39"/>
        <v>6.3245968322009627E-3</v>
      </c>
      <c r="F681" s="87">
        <f t="shared" si="39"/>
        <v>6.2376370287565075E-3</v>
      </c>
      <c r="G681" s="87">
        <f t="shared" si="39"/>
        <v>5.9684723528137537E-3</v>
      </c>
      <c r="H681" s="87">
        <f t="shared" si="39"/>
        <v>5.4991891578091258E-3</v>
      </c>
      <c r="I681" s="88">
        <f t="shared" si="39"/>
        <v>4.2546190228674348E-3</v>
      </c>
    </row>
    <row r="682" spans="1:9" s="5" customFormat="1" ht="15" customHeight="1" x14ac:dyDescent="0.25">
      <c r="A682" s="46" t="str">
        <f t="shared" si="38"/>
        <v>F02_Palos de la Frontera</v>
      </c>
      <c r="B682" s="4" t="str">
        <f t="shared" si="38"/>
        <v>Salida Nacional / National exit</v>
      </c>
      <c r="C682" s="87">
        <f t="shared" si="39"/>
        <v>1.3908313260591618E-2</v>
      </c>
      <c r="D682" s="87">
        <f t="shared" si="39"/>
        <v>1.3866582164803267E-2</v>
      </c>
      <c r="E682" s="87">
        <f t="shared" si="39"/>
        <v>1.3995804195171473E-2</v>
      </c>
      <c r="F682" s="87">
        <f t="shared" si="39"/>
        <v>1.4238689656942496E-2</v>
      </c>
      <c r="G682" s="87">
        <f t="shared" si="39"/>
        <v>1.4533636997515687E-2</v>
      </c>
      <c r="H682" s="87">
        <f t="shared" si="39"/>
        <v>1.5103318494629642E-2</v>
      </c>
      <c r="I682" s="88">
        <f t="shared" si="39"/>
        <v>1.6709341111379603E-2</v>
      </c>
    </row>
    <row r="683" spans="1:9" s="5" customFormat="1" ht="15" customHeight="1" x14ac:dyDescent="0.25">
      <c r="A683" s="46" t="str">
        <f t="shared" si="38"/>
        <v>F06.2_Palomares del Rio</v>
      </c>
      <c r="B683" s="4" t="str">
        <f t="shared" si="38"/>
        <v>Salida Nacional / National exit</v>
      </c>
      <c r="C683" s="87">
        <f t="shared" si="39"/>
        <v>0</v>
      </c>
      <c r="D683" s="87">
        <f t="shared" si="39"/>
        <v>0</v>
      </c>
      <c r="E683" s="87">
        <f t="shared" si="39"/>
        <v>0</v>
      </c>
      <c r="F683" s="87">
        <f t="shared" si="39"/>
        <v>0</v>
      </c>
      <c r="G683" s="87">
        <f t="shared" si="39"/>
        <v>0</v>
      </c>
      <c r="H683" s="87">
        <f t="shared" si="39"/>
        <v>0</v>
      </c>
      <c r="I683" s="88">
        <f t="shared" si="39"/>
        <v>0</v>
      </c>
    </row>
    <row r="684" spans="1:9" s="5" customFormat="1" ht="15" customHeight="1" x14ac:dyDescent="0.25">
      <c r="A684" s="46" t="str">
        <f t="shared" si="38"/>
        <v>F07.01_Alcala de Guadaira</v>
      </c>
      <c r="B684" s="4" t="str">
        <f t="shared" si="38"/>
        <v>Salida Nacional / National exit</v>
      </c>
      <c r="C684" s="87">
        <f t="shared" si="39"/>
        <v>2.7497253154263348E-5</v>
      </c>
      <c r="D684" s="87">
        <f t="shared" si="39"/>
        <v>2.7620541156394832E-5</v>
      </c>
      <c r="E684" s="87">
        <f t="shared" si="39"/>
        <v>2.8074161859799272E-5</v>
      </c>
      <c r="F684" s="87">
        <f t="shared" si="39"/>
        <v>2.8657733751538794E-5</v>
      </c>
      <c r="G684" s="87">
        <f t="shared" si="39"/>
        <v>2.9251067295070627E-5</v>
      </c>
      <c r="H684" s="87">
        <f t="shared" si="39"/>
        <v>3.0274441283863571E-5</v>
      </c>
      <c r="I684" s="88">
        <f t="shared" si="39"/>
        <v>3.3203216802949454E-5</v>
      </c>
    </row>
    <row r="685" spans="1:9" s="5" customFormat="1" ht="15" customHeight="1" x14ac:dyDescent="0.25">
      <c r="A685" s="46" t="str">
        <f t="shared" si="38"/>
        <v>F07.04_Ecija</v>
      </c>
      <c r="B685" s="4" t="str">
        <f t="shared" si="38"/>
        <v>Salida Nacional / National exit</v>
      </c>
      <c r="C685" s="87">
        <f t="shared" si="39"/>
        <v>8.6317190621823973E-6</v>
      </c>
      <c r="D685" s="87">
        <f t="shared" si="39"/>
        <v>8.5307658824429705E-6</v>
      </c>
      <c r="E685" s="87">
        <f t="shared" si="39"/>
        <v>8.4965882301527242E-6</v>
      </c>
      <c r="F685" s="87">
        <f t="shared" si="39"/>
        <v>8.514620720459614E-6</v>
      </c>
      <c r="G685" s="87">
        <f t="shared" si="39"/>
        <v>8.5485003121172038E-6</v>
      </c>
      <c r="H685" s="87">
        <f t="shared" si="39"/>
        <v>8.7141328699384962E-6</v>
      </c>
      <c r="I685" s="88">
        <f t="shared" si="39"/>
        <v>9.4153658214765984E-6</v>
      </c>
    </row>
    <row r="686" spans="1:9" s="5" customFormat="1" ht="15" customHeight="1" x14ac:dyDescent="0.25">
      <c r="A686" s="46" t="str">
        <f t="shared" si="38"/>
        <v>F07_Sevilla</v>
      </c>
      <c r="B686" s="4" t="str">
        <f t="shared" si="38"/>
        <v>Salida Nacional / National exit</v>
      </c>
      <c r="C686" s="87">
        <f t="shared" si="39"/>
        <v>5.4447615313789463E-3</v>
      </c>
      <c r="D686" s="87">
        <f t="shared" si="39"/>
        <v>5.4639503974753985E-3</v>
      </c>
      <c r="E686" s="87">
        <f t="shared" si="39"/>
        <v>5.547679982768867E-3</v>
      </c>
      <c r="F686" s="87">
        <f t="shared" si="39"/>
        <v>5.6578381663193039E-3</v>
      </c>
      <c r="G686" s="87">
        <f t="shared" si="39"/>
        <v>5.7700594022913644E-3</v>
      </c>
      <c r="H686" s="87">
        <f t="shared" si="39"/>
        <v>5.9676750433403716E-3</v>
      </c>
      <c r="I686" s="88">
        <f t="shared" si="39"/>
        <v>6.5416835416155662E-3</v>
      </c>
    </row>
    <row r="687" spans="1:9" s="5" customFormat="1" ht="15" customHeight="1" x14ac:dyDescent="0.25">
      <c r="A687" s="46" t="str">
        <f t="shared" ref="A687:B702" si="40">A422</f>
        <v>F08_Alcala de Guadaira</v>
      </c>
      <c r="B687" s="4" t="str">
        <f t="shared" si="40"/>
        <v>Salida Nacional / National exit</v>
      </c>
      <c r="C687" s="87">
        <f t="shared" ref="C687:I702" si="41">(C422*C157)/SUMPRODUCT(C$12:C$270,C$277:C$535)</f>
        <v>0</v>
      </c>
      <c r="D687" s="87">
        <f t="shared" si="41"/>
        <v>0</v>
      </c>
      <c r="E687" s="87">
        <f t="shared" si="41"/>
        <v>0</v>
      </c>
      <c r="F687" s="87">
        <f t="shared" si="41"/>
        <v>0</v>
      </c>
      <c r="G687" s="87">
        <f t="shared" si="41"/>
        <v>0</v>
      </c>
      <c r="H687" s="87">
        <f t="shared" si="41"/>
        <v>0</v>
      </c>
      <c r="I687" s="88">
        <f t="shared" si="41"/>
        <v>0</v>
      </c>
    </row>
    <row r="688" spans="1:9" s="5" customFormat="1" ht="15" customHeight="1" x14ac:dyDescent="0.25">
      <c r="A688" s="46" t="str">
        <f t="shared" si="40"/>
        <v>F09_Carmona</v>
      </c>
      <c r="B688" s="4" t="str">
        <f t="shared" si="40"/>
        <v>Salida Nacional / National exit</v>
      </c>
      <c r="C688" s="87">
        <f t="shared" si="41"/>
        <v>3.9940528225743093E-6</v>
      </c>
      <c r="D688" s="87">
        <f t="shared" si="41"/>
        <v>3.9478957082986088E-6</v>
      </c>
      <c r="E688" s="87">
        <f t="shared" si="41"/>
        <v>3.9339234003983019E-6</v>
      </c>
      <c r="F688" s="87">
        <f t="shared" si="41"/>
        <v>3.9446269147703615E-6</v>
      </c>
      <c r="G688" s="87">
        <f t="shared" si="41"/>
        <v>3.9618214784249083E-6</v>
      </c>
      <c r="H688" s="87">
        <f t="shared" si="41"/>
        <v>4.0407767888590528E-6</v>
      </c>
      <c r="I688" s="88">
        <f t="shared" si="41"/>
        <v>4.3709092795627545E-6</v>
      </c>
    </row>
    <row r="689" spans="1:9" s="5" customFormat="1" ht="15" customHeight="1" x14ac:dyDescent="0.25">
      <c r="A689" s="46" t="str">
        <f t="shared" si="40"/>
        <v>F11_Palma del Rio</v>
      </c>
      <c r="B689" s="4" t="str">
        <f t="shared" si="40"/>
        <v>Salida Nacional / National exit</v>
      </c>
      <c r="C689" s="87">
        <f t="shared" si="41"/>
        <v>1.1031742613947062E-4</v>
      </c>
      <c r="D689" s="87">
        <f t="shared" si="41"/>
        <v>1.1010526029357968E-4</v>
      </c>
      <c r="E689" s="87">
        <f t="shared" si="41"/>
        <v>1.1118822241948567E-4</v>
      </c>
      <c r="F689" s="87">
        <f t="shared" si="41"/>
        <v>1.1316525910116773E-4</v>
      </c>
      <c r="G689" s="87">
        <f t="shared" si="41"/>
        <v>1.1564492093055231E-4</v>
      </c>
      <c r="H689" s="87">
        <f t="shared" si="41"/>
        <v>1.2026677855653419E-4</v>
      </c>
      <c r="I689" s="88">
        <f t="shared" si="41"/>
        <v>1.3297302313564806E-4</v>
      </c>
    </row>
    <row r="690" spans="1:9" s="5" customFormat="1" ht="15" customHeight="1" x14ac:dyDescent="0.25">
      <c r="A690" s="46" t="str">
        <f t="shared" si="40"/>
        <v>F13_Cordoba</v>
      </c>
      <c r="B690" s="4" t="str">
        <f t="shared" si="40"/>
        <v>Salida Nacional / National exit</v>
      </c>
      <c r="C690" s="87">
        <f t="shared" si="41"/>
        <v>0</v>
      </c>
      <c r="D690" s="87">
        <f t="shared" si="41"/>
        <v>0</v>
      </c>
      <c r="E690" s="87">
        <f t="shared" si="41"/>
        <v>0</v>
      </c>
      <c r="F690" s="87">
        <f t="shared" si="41"/>
        <v>0</v>
      </c>
      <c r="G690" s="87">
        <f t="shared" si="41"/>
        <v>0</v>
      </c>
      <c r="H690" s="87">
        <f t="shared" si="41"/>
        <v>0</v>
      </c>
      <c r="I690" s="88">
        <f t="shared" si="41"/>
        <v>0</v>
      </c>
    </row>
    <row r="691" spans="1:9" s="5" customFormat="1" ht="15" customHeight="1" x14ac:dyDescent="0.25">
      <c r="A691" s="46" t="str">
        <f t="shared" si="40"/>
        <v>F14_Villafranca de Cordoba</v>
      </c>
      <c r="B691" s="4" t="str">
        <f t="shared" si="40"/>
        <v>Salida Nacional / National exit</v>
      </c>
      <c r="C691" s="87">
        <f t="shared" si="41"/>
        <v>1.0466287361696469E-3</v>
      </c>
      <c r="D691" s="87">
        <f t="shared" si="41"/>
        <v>1.0458999344412979E-3</v>
      </c>
      <c r="E691" s="87">
        <f t="shared" si="41"/>
        <v>1.0555367675262775E-3</v>
      </c>
      <c r="F691" s="87">
        <f t="shared" si="41"/>
        <v>1.0701456771528266E-3</v>
      </c>
      <c r="G691" s="87">
        <f t="shared" si="41"/>
        <v>1.0861141015774856E-3</v>
      </c>
      <c r="H691" s="87">
        <f t="shared" si="41"/>
        <v>1.1177509136589491E-3</v>
      </c>
      <c r="I691" s="88">
        <f t="shared" si="41"/>
        <v>1.2172522250605178E-3</v>
      </c>
    </row>
    <row r="692" spans="1:9" s="5" customFormat="1" ht="15" customHeight="1" x14ac:dyDescent="0.25">
      <c r="A692" s="46" t="str">
        <f t="shared" si="40"/>
        <v>F19.01_Puertollano</v>
      </c>
      <c r="B692" s="4" t="str">
        <f t="shared" si="40"/>
        <v>Salida Nacional / National exit</v>
      </c>
      <c r="C692" s="87">
        <f t="shared" si="41"/>
        <v>3.8387136877318331E-4</v>
      </c>
      <c r="D692" s="87">
        <f t="shared" si="41"/>
        <v>3.8267765722745567E-4</v>
      </c>
      <c r="E692" s="87">
        <f t="shared" si="41"/>
        <v>3.8490000374466363E-4</v>
      </c>
      <c r="F692" s="87">
        <f t="shared" si="41"/>
        <v>3.8928870615722645E-4</v>
      </c>
      <c r="G692" s="87">
        <f t="shared" si="41"/>
        <v>3.9288248909693656E-4</v>
      </c>
      <c r="H692" s="87">
        <f t="shared" si="41"/>
        <v>4.0167807417601834E-4</v>
      </c>
      <c r="I692" s="88">
        <f t="shared" si="41"/>
        <v>4.3432572523619201E-4</v>
      </c>
    </row>
    <row r="693" spans="1:9" s="5" customFormat="1" ht="15" customHeight="1" x14ac:dyDescent="0.25">
      <c r="A693" s="46" t="str">
        <f t="shared" si="40"/>
        <v>F19_Almodovar</v>
      </c>
      <c r="B693" s="4" t="str">
        <f t="shared" si="40"/>
        <v>Salida Nacional / National exit</v>
      </c>
      <c r="C693" s="87">
        <f t="shared" si="41"/>
        <v>1.1875873520847888E-2</v>
      </c>
      <c r="D693" s="87">
        <f t="shared" si="41"/>
        <v>1.1879552672641127E-2</v>
      </c>
      <c r="E693" s="87">
        <f t="shared" si="41"/>
        <v>1.2017181415440456E-2</v>
      </c>
      <c r="F693" s="87">
        <f t="shared" si="41"/>
        <v>1.2249015643409477E-2</v>
      </c>
      <c r="G693" s="87">
        <f t="shared" si="41"/>
        <v>1.2490946531682099E-2</v>
      </c>
      <c r="H693" s="87">
        <f t="shared" si="41"/>
        <v>1.294013307334582E-2</v>
      </c>
      <c r="I693" s="88">
        <f t="shared" si="41"/>
        <v>1.4226567944058315E-2</v>
      </c>
    </row>
    <row r="694" spans="1:9" s="5" customFormat="1" ht="15" customHeight="1" x14ac:dyDescent="0.25">
      <c r="A694" s="46" t="str">
        <f t="shared" si="40"/>
        <v>F21_Ciudad Real</v>
      </c>
      <c r="B694" s="4" t="str">
        <f t="shared" si="40"/>
        <v>Salida Nacional / National exit</v>
      </c>
      <c r="C694" s="87">
        <f t="shared" si="41"/>
        <v>1.3013343363305542E-3</v>
      </c>
      <c r="D694" s="87">
        <f t="shared" si="41"/>
        <v>1.3011901257728533E-3</v>
      </c>
      <c r="E694" s="87">
        <f t="shared" si="41"/>
        <v>1.3134538028154248E-3</v>
      </c>
      <c r="F694" s="87">
        <f t="shared" si="41"/>
        <v>1.3327352871588844E-3</v>
      </c>
      <c r="G694" s="87">
        <f t="shared" si="41"/>
        <v>1.349192811457653E-3</v>
      </c>
      <c r="H694" s="87">
        <f t="shared" si="41"/>
        <v>1.3832997322506171E-3</v>
      </c>
      <c r="I694" s="88">
        <f t="shared" si="41"/>
        <v>1.4995673989806756E-3</v>
      </c>
    </row>
    <row r="695" spans="1:9" s="5" customFormat="1" ht="15" customHeight="1" x14ac:dyDescent="0.25">
      <c r="A695" s="46" t="str">
        <f t="shared" si="40"/>
        <v>F25_Mascaraque</v>
      </c>
      <c r="B695" s="4" t="str">
        <f t="shared" si="40"/>
        <v>Salida Nacional / National exit</v>
      </c>
      <c r="C695" s="87">
        <f t="shared" si="41"/>
        <v>3.0591355239874751E-4</v>
      </c>
      <c r="D695" s="87">
        <f t="shared" si="41"/>
        <v>3.0859562227093183E-4</v>
      </c>
      <c r="E695" s="87">
        <f t="shared" si="41"/>
        <v>3.1479012093882413E-4</v>
      </c>
      <c r="F695" s="87">
        <f t="shared" si="41"/>
        <v>3.2239432690591558E-4</v>
      </c>
      <c r="G695" s="87">
        <f t="shared" si="41"/>
        <v>3.2927860012075942E-4</v>
      </c>
      <c r="H695" s="87">
        <f t="shared" si="41"/>
        <v>3.4034997810499656E-4</v>
      </c>
      <c r="I695" s="88">
        <f t="shared" si="41"/>
        <v>3.7170067645428054E-4</v>
      </c>
    </row>
    <row r="696" spans="1:9" s="5" customFormat="1" ht="15" customHeight="1" x14ac:dyDescent="0.25">
      <c r="A696" s="46" t="str">
        <f t="shared" si="40"/>
        <v>F26.02_Aranjuez Oeste</v>
      </c>
      <c r="B696" s="4" t="str">
        <f t="shared" si="40"/>
        <v>Salida Nacional / National exit</v>
      </c>
      <c r="C696" s="87">
        <f t="shared" si="41"/>
        <v>0</v>
      </c>
      <c r="D696" s="87">
        <f t="shared" si="41"/>
        <v>0</v>
      </c>
      <c r="E696" s="87">
        <f t="shared" si="41"/>
        <v>0</v>
      </c>
      <c r="F696" s="87">
        <f t="shared" si="41"/>
        <v>0</v>
      </c>
      <c r="G696" s="87">
        <f t="shared" si="41"/>
        <v>0</v>
      </c>
      <c r="H696" s="87">
        <f t="shared" si="41"/>
        <v>0</v>
      </c>
      <c r="I696" s="88">
        <f t="shared" si="41"/>
        <v>0</v>
      </c>
    </row>
    <row r="697" spans="1:9" s="5" customFormat="1" ht="15" customHeight="1" x14ac:dyDescent="0.25">
      <c r="A697" s="46" t="str">
        <f t="shared" si="40"/>
        <v>F26_Aranjuez</v>
      </c>
      <c r="B697" s="4" t="str">
        <f t="shared" si="40"/>
        <v>Salida Nacional / National exit</v>
      </c>
      <c r="C697" s="87">
        <f t="shared" si="41"/>
        <v>1.4663164606573822E-2</v>
      </c>
      <c r="D697" s="87">
        <f t="shared" si="41"/>
        <v>1.4341115653814745E-2</v>
      </c>
      <c r="E697" s="87">
        <f t="shared" si="41"/>
        <v>1.4132531364563205E-2</v>
      </c>
      <c r="F697" s="87">
        <f t="shared" si="41"/>
        <v>1.3890159447204115E-2</v>
      </c>
      <c r="G697" s="87">
        <f t="shared" si="41"/>
        <v>1.3192292693122424E-2</v>
      </c>
      <c r="H697" s="87">
        <f t="shared" si="41"/>
        <v>1.1990285613633961E-2</v>
      </c>
      <c r="I697" s="88">
        <f t="shared" si="41"/>
        <v>8.8990208231933491E-3</v>
      </c>
    </row>
    <row r="698" spans="1:9" s="5" customFormat="1" ht="15" customHeight="1" x14ac:dyDescent="0.25">
      <c r="A698" s="46" t="str">
        <f t="shared" si="40"/>
        <v>F26A_Ceramicas Toledo</v>
      </c>
      <c r="B698" s="4" t="str">
        <f t="shared" si="40"/>
        <v>Salida Nacional / National exit</v>
      </c>
      <c r="C698" s="87">
        <f t="shared" si="41"/>
        <v>2.0742380609357421E-3</v>
      </c>
      <c r="D698" s="87">
        <f t="shared" si="41"/>
        <v>2.090552219802836E-3</v>
      </c>
      <c r="E698" s="87">
        <f t="shared" si="41"/>
        <v>2.1306525768237171E-3</v>
      </c>
      <c r="F698" s="87">
        <f t="shared" si="41"/>
        <v>2.1815263195796826E-3</v>
      </c>
      <c r="G698" s="87">
        <f t="shared" si="41"/>
        <v>2.2294934437053961E-3</v>
      </c>
      <c r="H698" s="87">
        <f t="shared" si="41"/>
        <v>2.3076294057763785E-3</v>
      </c>
      <c r="I698" s="88">
        <f t="shared" si="41"/>
        <v>2.5255411162805972E-3</v>
      </c>
    </row>
    <row r="699" spans="1:9" s="5" customFormat="1" ht="15" customHeight="1" x14ac:dyDescent="0.25">
      <c r="A699" s="46" t="str">
        <f t="shared" si="40"/>
        <v>F27_Yeles</v>
      </c>
      <c r="B699" s="4" t="str">
        <f t="shared" si="40"/>
        <v>Salida Nacional / National exit</v>
      </c>
      <c r="C699" s="87">
        <f t="shared" si="41"/>
        <v>0</v>
      </c>
      <c r="D699" s="87">
        <f t="shared" si="41"/>
        <v>0</v>
      </c>
      <c r="E699" s="87">
        <f t="shared" si="41"/>
        <v>0</v>
      </c>
      <c r="F699" s="87">
        <f t="shared" si="41"/>
        <v>0</v>
      </c>
      <c r="G699" s="87">
        <f t="shared" si="41"/>
        <v>0</v>
      </c>
      <c r="H699" s="87">
        <f t="shared" si="41"/>
        <v>0</v>
      </c>
      <c r="I699" s="88">
        <f t="shared" si="41"/>
        <v>0</v>
      </c>
    </row>
    <row r="700" spans="1:9" s="5" customFormat="1" ht="15" customHeight="1" x14ac:dyDescent="0.25">
      <c r="A700" s="46" t="str">
        <f t="shared" si="40"/>
        <v>F28_ Pinto</v>
      </c>
      <c r="B700" s="4" t="str">
        <f t="shared" si="40"/>
        <v>Salida Nacional / National exit</v>
      </c>
      <c r="C700" s="87">
        <f t="shared" si="41"/>
        <v>2.7861310822686239E-2</v>
      </c>
      <c r="D700" s="87">
        <f t="shared" si="41"/>
        <v>2.7693797733207865E-2</v>
      </c>
      <c r="E700" s="87">
        <f t="shared" si="41"/>
        <v>2.7743552696967894E-2</v>
      </c>
      <c r="F700" s="87">
        <f t="shared" si="41"/>
        <v>2.7962898311557106E-2</v>
      </c>
      <c r="G700" s="87">
        <f t="shared" si="41"/>
        <v>2.8167150162973158E-2</v>
      </c>
      <c r="H700" s="87">
        <f t="shared" si="41"/>
        <v>2.8764240535499468E-2</v>
      </c>
      <c r="I700" s="88">
        <f t="shared" si="41"/>
        <v>3.1072830642890868E-2</v>
      </c>
    </row>
    <row r="701" spans="1:9" s="5" customFormat="1" ht="15" customHeight="1" x14ac:dyDescent="0.25">
      <c r="A701" s="46" t="str">
        <f t="shared" si="40"/>
        <v>G04_Lumbier</v>
      </c>
      <c r="B701" s="4" t="str">
        <f t="shared" si="40"/>
        <v>Salida Nacional / National exit</v>
      </c>
      <c r="C701" s="87">
        <f t="shared" si="41"/>
        <v>0</v>
      </c>
      <c r="D701" s="87">
        <f t="shared" si="41"/>
        <v>0</v>
      </c>
      <c r="E701" s="87">
        <f t="shared" si="41"/>
        <v>0</v>
      </c>
      <c r="F701" s="87">
        <f t="shared" si="41"/>
        <v>0</v>
      </c>
      <c r="G701" s="87">
        <f t="shared" si="41"/>
        <v>0</v>
      </c>
      <c r="H701" s="87">
        <f t="shared" si="41"/>
        <v>0</v>
      </c>
      <c r="I701" s="88">
        <f t="shared" si="41"/>
        <v>0</v>
      </c>
    </row>
    <row r="702" spans="1:9" s="5" customFormat="1" ht="15" customHeight="1" x14ac:dyDescent="0.25">
      <c r="A702" s="46" t="str">
        <f t="shared" si="40"/>
        <v>H1_Red Cartagena</v>
      </c>
      <c r="B702" s="4" t="str">
        <f t="shared" si="40"/>
        <v>Salida Nacional / National exit</v>
      </c>
      <c r="C702" s="87">
        <f t="shared" si="41"/>
        <v>1.893453769588593E-2</v>
      </c>
      <c r="D702" s="87">
        <f t="shared" si="41"/>
        <v>1.8166161285777731E-2</v>
      </c>
      <c r="E702" s="87">
        <f t="shared" si="41"/>
        <v>1.7465323142406054E-2</v>
      </c>
      <c r="F702" s="87">
        <f t="shared" si="41"/>
        <v>1.6798101944030405E-2</v>
      </c>
      <c r="G702" s="87">
        <f t="shared" si="41"/>
        <v>1.6262419705529788E-2</v>
      </c>
      <c r="H702" s="87">
        <f t="shared" si="41"/>
        <v>1.5606747667908061E-2</v>
      </c>
      <c r="I702" s="88">
        <f t="shared" si="41"/>
        <v>1.3872431846927194E-2</v>
      </c>
    </row>
    <row r="703" spans="1:9" s="5" customFormat="1" ht="15" customHeight="1" x14ac:dyDescent="0.25">
      <c r="A703" s="46" t="str">
        <f t="shared" ref="A703:B718" si="42">A438</f>
        <v>I001_Corvera</v>
      </c>
      <c r="B703" s="4" t="str">
        <f t="shared" si="42"/>
        <v>Salida Nacional / National exit</v>
      </c>
      <c r="C703" s="87">
        <f t="shared" ref="C703:I718" si="43">(C438*C173)/SUMPRODUCT(C$12:C$270,C$277:C$535)</f>
        <v>1.8672042042469598E-3</v>
      </c>
      <c r="D703" s="87">
        <f t="shared" si="43"/>
        <v>1.865975976224576E-3</v>
      </c>
      <c r="E703" s="87">
        <f t="shared" si="43"/>
        <v>1.8878006210951801E-3</v>
      </c>
      <c r="F703" s="87">
        <f t="shared" si="43"/>
        <v>1.9144430711681153E-3</v>
      </c>
      <c r="G703" s="87">
        <f t="shared" si="43"/>
        <v>1.9044266842472913E-3</v>
      </c>
      <c r="H703" s="87">
        <f t="shared" si="43"/>
        <v>1.8800984365710727E-3</v>
      </c>
      <c r="I703" s="88">
        <f t="shared" si="43"/>
        <v>1.8258153038950436E-3</v>
      </c>
    </row>
    <row r="704" spans="1:9" s="5" customFormat="1" ht="15" customHeight="1" x14ac:dyDescent="0.25">
      <c r="A704" s="46" t="str">
        <f t="shared" si="42"/>
        <v>I003_Cudillero</v>
      </c>
      <c r="B704" s="4" t="str">
        <f t="shared" si="42"/>
        <v>Salida Nacional / National exit</v>
      </c>
      <c r="C704" s="87">
        <f t="shared" si="43"/>
        <v>3.9652833375710616E-5</v>
      </c>
      <c r="D704" s="87">
        <f t="shared" si="43"/>
        <v>4.00977085175565E-5</v>
      </c>
      <c r="E704" s="87">
        <f t="shared" si="43"/>
        <v>4.108612985280021E-5</v>
      </c>
      <c r="F704" s="87">
        <f t="shared" si="43"/>
        <v>4.230790369523041E-5</v>
      </c>
      <c r="G704" s="87">
        <f t="shared" si="43"/>
        <v>4.3276696063157447E-5</v>
      </c>
      <c r="H704" s="87">
        <f t="shared" si="43"/>
        <v>4.4798411117820478E-5</v>
      </c>
      <c r="I704" s="88">
        <f t="shared" si="43"/>
        <v>4.9140166241867447E-5</v>
      </c>
    </row>
    <row r="705" spans="1:9" s="5" customFormat="1" ht="15" customHeight="1" x14ac:dyDescent="0.25">
      <c r="A705" s="46" t="str">
        <f t="shared" si="42"/>
        <v>I005_Luarca</v>
      </c>
      <c r="B705" s="4" t="str">
        <f t="shared" si="42"/>
        <v>Salida Nacional / National exit</v>
      </c>
      <c r="C705" s="87">
        <f t="shared" si="43"/>
        <v>2.9351812983873934E-5</v>
      </c>
      <c r="D705" s="87">
        <f t="shared" si="43"/>
        <v>2.9185822335102268E-5</v>
      </c>
      <c r="E705" s="87">
        <f t="shared" si="43"/>
        <v>2.9296377685076744E-5</v>
      </c>
      <c r="F705" s="87">
        <f t="shared" si="43"/>
        <v>2.9615630722360143E-5</v>
      </c>
      <c r="G705" s="87">
        <f t="shared" si="43"/>
        <v>2.9798276242546373E-5</v>
      </c>
      <c r="H705" s="87">
        <f t="shared" si="43"/>
        <v>3.0394078566064252E-5</v>
      </c>
      <c r="I705" s="88">
        <f t="shared" si="43"/>
        <v>3.2891009004248201E-5</v>
      </c>
    </row>
    <row r="706" spans="1:9" s="5" customFormat="1" ht="15" customHeight="1" x14ac:dyDescent="0.25">
      <c r="A706" s="46" t="str">
        <f t="shared" si="42"/>
        <v>I006_Navia</v>
      </c>
      <c r="B706" s="4" t="str">
        <f t="shared" si="42"/>
        <v>Salida Nacional / National exit</v>
      </c>
      <c r="C706" s="87">
        <f t="shared" si="43"/>
        <v>5.629935435907549E-4</v>
      </c>
      <c r="D706" s="87">
        <f t="shared" si="43"/>
        <v>5.7307243292960264E-4</v>
      </c>
      <c r="E706" s="87">
        <f t="shared" si="43"/>
        <v>5.9183697966968608E-4</v>
      </c>
      <c r="F706" s="87">
        <f t="shared" si="43"/>
        <v>6.1358369977829099E-4</v>
      </c>
      <c r="G706" s="87">
        <f t="shared" si="43"/>
        <v>6.3169123054783634E-4</v>
      </c>
      <c r="H706" s="87">
        <f t="shared" si="43"/>
        <v>6.5775632743838761E-4</v>
      </c>
      <c r="I706" s="88">
        <f t="shared" si="43"/>
        <v>7.2543880363462284E-4</v>
      </c>
    </row>
    <row r="707" spans="1:9" s="5" customFormat="1" ht="15" customHeight="1" x14ac:dyDescent="0.25">
      <c r="A707" s="46" t="str">
        <f t="shared" si="42"/>
        <v>I007_Castropol</v>
      </c>
      <c r="B707" s="4" t="str">
        <f t="shared" si="42"/>
        <v>Salida Nacional / National exit</v>
      </c>
      <c r="C707" s="87">
        <f t="shared" si="43"/>
        <v>1.2303115425555318E-5</v>
      </c>
      <c r="D707" s="87">
        <f t="shared" si="43"/>
        <v>1.2228522677088212E-5</v>
      </c>
      <c r="E707" s="87">
        <f t="shared" si="43"/>
        <v>1.2269003039929627E-5</v>
      </c>
      <c r="F707" s="87">
        <f t="shared" si="43"/>
        <v>1.2396773685919145E-5</v>
      </c>
      <c r="G707" s="87">
        <f t="shared" si="43"/>
        <v>1.2472361850554633E-5</v>
      </c>
      <c r="H707" s="87">
        <f t="shared" si="43"/>
        <v>1.2722918132965889E-5</v>
      </c>
      <c r="I707" s="88">
        <f t="shared" si="43"/>
        <v>1.3770642512155207E-5</v>
      </c>
    </row>
    <row r="708" spans="1:9" s="5" customFormat="1" ht="15" customHeight="1" x14ac:dyDescent="0.25">
      <c r="A708" s="46" t="str">
        <f t="shared" si="42"/>
        <v>I012_Villalba</v>
      </c>
      <c r="B708" s="4" t="str">
        <f t="shared" si="42"/>
        <v>Salida Nacional / National exit</v>
      </c>
      <c r="C708" s="87">
        <f t="shared" si="43"/>
        <v>3.0433262774290331E-3</v>
      </c>
      <c r="D708" s="87">
        <f t="shared" si="43"/>
        <v>3.0666074589472347E-3</v>
      </c>
      <c r="E708" s="87">
        <f t="shared" si="43"/>
        <v>3.129107777016213E-3</v>
      </c>
      <c r="F708" s="87">
        <f t="shared" si="43"/>
        <v>3.209439721794459E-3</v>
      </c>
      <c r="G708" s="87">
        <f t="shared" si="43"/>
        <v>3.2768357888171935E-3</v>
      </c>
      <c r="H708" s="87">
        <f t="shared" si="43"/>
        <v>3.3889037235699461E-3</v>
      </c>
      <c r="I708" s="88">
        <f t="shared" si="43"/>
        <v>3.7159069850289236E-3</v>
      </c>
    </row>
    <row r="709" spans="1:9" s="5" customFormat="1" ht="15" customHeight="1" x14ac:dyDescent="0.25">
      <c r="A709" s="46" t="str">
        <f t="shared" si="42"/>
        <v>I014 Irixoa</v>
      </c>
      <c r="B709" s="4" t="str">
        <f t="shared" si="42"/>
        <v>Salida Nacional / National exit</v>
      </c>
      <c r="C709" s="87">
        <f t="shared" si="43"/>
        <v>1.6362812567789124E-3</v>
      </c>
      <c r="D709" s="87">
        <f t="shared" si="43"/>
        <v>1.6492021254295543E-3</v>
      </c>
      <c r="E709" s="87">
        <f t="shared" si="43"/>
        <v>1.6833004694988152E-3</v>
      </c>
      <c r="F709" s="87">
        <f t="shared" si="43"/>
        <v>1.7268871949097046E-3</v>
      </c>
      <c r="G709" s="87">
        <f t="shared" si="43"/>
        <v>1.7638057199774071E-3</v>
      </c>
      <c r="H709" s="87">
        <f t="shared" si="43"/>
        <v>1.8248453790740175E-3</v>
      </c>
      <c r="I709" s="88">
        <f t="shared" si="43"/>
        <v>2.001673779393723E-3</v>
      </c>
    </row>
    <row r="710" spans="1:9" s="5" customFormat="1" ht="15" customHeight="1" x14ac:dyDescent="0.25">
      <c r="A710" s="46" t="str">
        <f t="shared" si="42"/>
        <v>I015ERM_Abegondo</v>
      </c>
      <c r="B710" s="4" t="str">
        <f t="shared" si="42"/>
        <v>Salida Nacional / National exit</v>
      </c>
      <c r="C710" s="87">
        <f t="shared" si="43"/>
        <v>6.8827787449299868E-5</v>
      </c>
      <c r="D710" s="87">
        <f t="shared" si="43"/>
        <v>6.8505481324686958E-5</v>
      </c>
      <c r="E710" s="87">
        <f t="shared" si="43"/>
        <v>6.8857136989089473E-5</v>
      </c>
      <c r="F710" s="87">
        <f t="shared" si="43"/>
        <v>6.9676341987887758E-5</v>
      </c>
      <c r="G710" s="87">
        <f t="shared" si="43"/>
        <v>7.0291496533807162E-5</v>
      </c>
      <c r="H710" s="87">
        <f t="shared" si="43"/>
        <v>7.1920634370939448E-5</v>
      </c>
      <c r="I710" s="88">
        <f t="shared" si="43"/>
        <v>7.808564802242013E-5</v>
      </c>
    </row>
    <row r="711" spans="1:9" s="5" customFormat="1" ht="15" customHeight="1" x14ac:dyDescent="0.25">
      <c r="A711" s="46" t="str">
        <f t="shared" si="42"/>
        <v>I016_Abegondo II</v>
      </c>
      <c r="B711" s="4" t="str">
        <f t="shared" si="42"/>
        <v>Salida Nacional / National exit</v>
      </c>
      <c r="C711" s="87">
        <f t="shared" si="43"/>
        <v>5.2367148927142263E-3</v>
      </c>
      <c r="D711" s="87">
        <f t="shared" si="43"/>
        <v>5.2765948938132317E-3</v>
      </c>
      <c r="E711" s="87">
        <f t="shared" si="43"/>
        <v>5.3900794017334372E-3</v>
      </c>
      <c r="F711" s="87">
        <f t="shared" si="43"/>
        <v>5.5452359367428351E-3</v>
      </c>
      <c r="G711" s="87">
        <f t="shared" si="43"/>
        <v>5.6930439142038672E-3</v>
      </c>
      <c r="H711" s="87">
        <f t="shared" si="43"/>
        <v>5.9338538073320235E-3</v>
      </c>
      <c r="I711" s="88">
        <f t="shared" si="43"/>
        <v>6.5737305739131677E-3</v>
      </c>
    </row>
    <row r="712" spans="1:9" s="5" customFormat="1" ht="15" customHeight="1" x14ac:dyDescent="0.25">
      <c r="A712" s="46" t="str">
        <f t="shared" si="42"/>
        <v>I018_Santiago de Compostela</v>
      </c>
      <c r="B712" s="4" t="str">
        <f t="shared" si="42"/>
        <v>Salida Nacional / National exit</v>
      </c>
      <c r="C712" s="87">
        <f t="shared" si="43"/>
        <v>3.0760463255806183E-3</v>
      </c>
      <c r="D712" s="87">
        <f t="shared" si="43"/>
        <v>3.0908452423628859E-3</v>
      </c>
      <c r="E712" s="87">
        <f t="shared" si="43"/>
        <v>3.1429830938000422E-3</v>
      </c>
      <c r="F712" s="87">
        <f t="shared" si="43"/>
        <v>3.2134900726716372E-3</v>
      </c>
      <c r="G712" s="87">
        <f t="shared" si="43"/>
        <v>3.2731736101539021E-3</v>
      </c>
      <c r="H712" s="87">
        <f t="shared" si="43"/>
        <v>3.3783930393615192E-3</v>
      </c>
      <c r="I712" s="88">
        <f t="shared" si="43"/>
        <v>3.6975598037504408E-3</v>
      </c>
    </row>
    <row r="713" spans="1:9" s="5" customFormat="1" ht="15" customHeight="1" x14ac:dyDescent="0.25">
      <c r="A713" s="46" t="str">
        <f t="shared" si="42"/>
        <v>I019_Rois</v>
      </c>
      <c r="B713" s="4" t="str">
        <f t="shared" si="42"/>
        <v>Salida Nacional / National exit</v>
      </c>
      <c r="C713" s="87">
        <f t="shared" si="43"/>
        <v>0</v>
      </c>
      <c r="D713" s="87">
        <f t="shared" si="43"/>
        <v>0</v>
      </c>
      <c r="E713" s="87">
        <f t="shared" si="43"/>
        <v>0</v>
      </c>
      <c r="F713" s="87">
        <f t="shared" si="43"/>
        <v>0</v>
      </c>
      <c r="G713" s="87">
        <f t="shared" si="43"/>
        <v>0</v>
      </c>
      <c r="H713" s="87">
        <f t="shared" si="43"/>
        <v>0</v>
      </c>
      <c r="I713" s="88">
        <f t="shared" si="43"/>
        <v>0</v>
      </c>
    </row>
    <row r="714" spans="1:9" s="5" customFormat="1" ht="15" customHeight="1" x14ac:dyDescent="0.25">
      <c r="A714" s="46" t="str">
        <f t="shared" si="42"/>
        <v>I020_Valga</v>
      </c>
      <c r="B714" s="4" t="str">
        <f t="shared" si="42"/>
        <v>Salida Nacional / National exit</v>
      </c>
      <c r="C714" s="87">
        <f t="shared" si="43"/>
        <v>9.5285567576444642E-4</v>
      </c>
      <c r="D714" s="87">
        <f t="shared" si="43"/>
        <v>9.6918119793411046E-4</v>
      </c>
      <c r="E714" s="87">
        <f t="shared" si="43"/>
        <v>9.999765880654096E-4</v>
      </c>
      <c r="F714" s="87">
        <f t="shared" si="43"/>
        <v>1.035464610885587E-3</v>
      </c>
      <c r="G714" s="87">
        <f t="shared" si="43"/>
        <v>1.0667883248597653E-3</v>
      </c>
      <c r="H714" s="87">
        <f t="shared" si="43"/>
        <v>1.1122785504674205E-3</v>
      </c>
      <c r="I714" s="88">
        <f t="shared" si="43"/>
        <v>1.2285558624558564E-3</v>
      </c>
    </row>
    <row r="715" spans="1:9" s="5" customFormat="1" ht="15" customHeight="1" x14ac:dyDescent="0.25">
      <c r="A715" s="46" t="str">
        <f t="shared" si="42"/>
        <v>I020A_Caldas de Reyes</v>
      </c>
      <c r="B715" s="4" t="str">
        <f t="shared" si="42"/>
        <v>Salida Nacional / National exit</v>
      </c>
      <c r="C715" s="87">
        <f t="shared" si="43"/>
        <v>5.3247612410832078E-4</v>
      </c>
      <c r="D715" s="87">
        <f t="shared" si="43"/>
        <v>5.3406576905325914E-4</v>
      </c>
      <c r="E715" s="87">
        <f t="shared" si="43"/>
        <v>5.418656863369933E-4</v>
      </c>
      <c r="F715" s="87">
        <f t="shared" si="43"/>
        <v>5.5289835296563308E-4</v>
      </c>
      <c r="G715" s="87">
        <f t="shared" si="43"/>
        <v>5.6224413477926592E-4</v>
      </c>
      <c r="H715" s="87">
        <f t="shared" si="43"/>
        <v>5.7949428926201273E-4</v>
      </c>
      <c r="I715" s="88">
        <f t="shared" si="43"/>
        <v>6.3339843383844073E-4</v>
      </c>
    </row>
    <row r="716" spans="1:9" s="5" customFormat="1" ht="15" customHeight="1" x14ac:dyDescent="0.25">
      <c r="A716" s="46" t="str">
        <f t="shared" si="42"/>
        <v>I022_Pontevedra</v>
      </c>
      <c r="B716" s="4" t="str">
        <f t="shared" si="42"/>
        <v>Salida Nacional / National exit</v>
      </c>
      <c r="C716" s="87">
        <f t="shared" si="43"/>
        <v>2.9467007588158079E-3</v>
      </c>
      <c r="D716" s="87">
        <f t="shared" si="43"/>
        <v>2.9500801709281283E-3</v>
      </c>
      <c r="E716" s="87">
        <f t="shared" si="43"/>
        <v>2.9864520792995267E-3</v>
      </c>
      <c r="F716" s="87">
        <f t="shared" si="43"/>
        <v>3.0410892499046814E-3</v>
      </c>
      <c r="G716" s="87">
        <f t="shared" si="43"/>
        <v>3.0871220331491322E-3</v>
      </c>
      <c r="H716" s="87">
        <f t="shared" si="43"/>
        <v>3.1769491681182412E-3</v>
      </c>
      <c r="I716" s="88">
        <f t="shared" si="43"/>
        <v>3.4675156173701272E-3</v>
      </c>
    </row>
    <row r="717" spans="1:9" s="5" customFormat="1" ht="15" customHeight="1" x14ac:dyDescent="0.25">
      <c r="A717" s="46" t="str">
        <f t="shared" si="42"/>
        <v>I023_Pazos de Borben</v>
      </c>
      <c r="B717" s="4" t="str">
        <f t="shared" si="42"/>
        <v>Salida Nacional / National exit</v>
      </c>
      <c r="C717" s="87">
        <f t="shared" si="43"/>
        <v>1.1222529473980512E-4</v>
      </c>
      <c r="D717" s="87">
        <f t="shared" si="43"/>
        <v>1.1131039182303836E-4</v>
      </c>
      <c r="E717" s="87">
        <f t="shared" si="43"/>
        <v>1.1139243461426113E-4</v>
      </c>
      <c r="F717" s="87">
        <f t="shared" si="43"/>
        <v>1.1225439794108692E-4</v>
      </c>
      <c r="G717" s="87">
        <f t="shared" si="43"/>
        <v>1.1288165188150306E-4</v>
      </c>
      <c r="H717" s="87">
        <f t="shared" si="43"/>
        <v>1.1517600838988098E-4</v>
      </c>
      <c r="I717" s="88">
        <f t="shared" si="43"/>
        <v>1.2471365282186748E-4</v>
      </c>
    </row>
    <row r="718" spans="1:9" s="5" customFormat="1" ht="15" customHeight="1" x14ac:dyDescent="0.25">
      <c r="A718" s="46" t="str">
        <f t="shared" si="42"/>
        <v>I024_Porriño</v>
      </c>
      <c r="B718" s="4" t="str">
        <f t="shared" si="42"/>
        <v>Salida Nacional / National exit</v>
      </c>
      <c r="C718" s="87">
        <f t="shared" si="43"/>
        <v>4.4274015058516037E-3</v>
      </c>
      <c r="D718" s="87">
        <f t="shared" si="43"/>
        <v>4.4424290852432789E-3</v>
      </c>
      <c r="E718" s="87">
        <f t="shared" si="43"/>
        <v>4.5094243286817864E-3</v>
      </c>
      <c r="F718" s="87">
        <f t="shared" si="43"/>
        <v>4.602874756594451E-3</v>
      </c>
      <c r="G718" s="87">
        <f t="shared" si="43"/>
        <v>4.6832713749363148E-3</v>
      </c>
      <c r="H718" s="87">
        <f t="shared" si="43"/>
        <v>4.8296477725188972E-3</v>
      </c>
      <c r="I718" s="88">
        <f t="shared" si="43"/>
        <v>5.281420750875127E-3</v>
      </c>
    </row>
    <row r="719" spans="1:9" s="5" customFormat="1" ht="15" customHeight="1" x14ac:dyDescent="0.25">
      <c r="A719" s="46" t="str">
        <f t="shared" ref="A719:B734" si="44">A454</f>
        <v>I025_Tuy</v>
      </c>
      <c r="B719" s="4" t="str">
        <f t="shared" si="44"/>
        <v>Salida Nacional / National exit</v>
      </c>
      <c r="C719" s="87">
        <f t="shared" ref="C719:I734" si="45">(C454*C189)/SUMPRODUCT(C$12:C$270,C$277:C$535)</f>
        <v>7.7238814192488259E-5</v>
      </c>
      <c r="D719" s="87">
        <f t="shared" si="45"/>
        <v>7.6600239378130428E-5</v>
      </c>
      <c r="E719" s="87">
        <f t="shared" si="45"/>
        <v>7.6644967784008795E-5</v>
      </c>
      <c r="F719" s="87">
        <f t="shared" si="45"/>
        <v>7.7225376120414944E-5</v>
      </c>
      <c r="G719" s="87">
        <f t="shared" si="45"/>
        <v>7.7653646560307962E-5</v>
      </c>
      <c r="H719" s="87">
        <f t="shared" si="45"/>
        <v>7.9231196349121032E-5</v>
      </c>
      <c r="I719" s="88">
        <f t="shared" si="45"/>
        <v>8.5790193970647626E-5</v>
      </c>
    </row>
    <row r="720" spans="1:9" s="5" customFormat="1" ht="15" customHeight="1" x14ac:dyDescent="0.25">
      <c r="A720" s="46" t="str">
        <f t="shared" si="44"/>
        <v>J01A_Quer</v>
      </c>
      <c r="B720" s="4" t="str">
        <f t="shared" si="44"/>
        <v>Salida Nacional / National exit</v>
      </c>
      <c r="C720" s="87">
        <f t="shared" si="45"/>
        <v>2.4903193125650605E-5</v>
      </c>
      <c r="D720" s="87">
        <f t="shared" si="45"/>
        <v>2.4697981570681039E-5</v>
      </c>
      <c r="E720" s="87">
        <f t="shared" si="45"/>
        <v>2.4671312195025489E-5</v>
      </c>
      <c r="F720" s="87">
        <f t="shared" si="45"/>
        <v>2.4808195041374619E-5</v>
      </c>
      <c r="G720" s="87">
        <f t="shared" si="45"/>
        <v>2.4901905648354512E-5</v>
      </c>
      <c r="H720" s="87">
        <f t="shared" si="45"/>
        <v>2.5337059248739824E-5</v>
      </c>
      <c r="I720" s="88">
        <f t="shared" si="45"/>
        <v>2.7277105951957667E-5</v>
      </c>
    </row>
    <row r="721" spans="1:9" s="5" customFormat="1" ht="15" customHeight="1" x14ac:dyDescent="0.25">
      <c r="A721" s="46" t="str">
        <f t="shared" si="44"/>
        <v>K02_Tarifa Oeste</v>
      </c>
      <c r="B721" s="4" t="str">
        <f t="shared" si="44"/>
        <v>Salida Nacional / National exit</v>
      </c>
      <c r="C721" s="87">
        <f t="shared" si="45"/>
        <v>5.9065986594367362E-2</v>
      </c>
      <c r="D721" s="87">
        <f t="shared" si="45"/>
        <v>5.8134769159782516E-2</v>
      </c>
      <c r="E721" s="87">
        <f t="shared" si="45"/>
        <v>5.77052811917632E-2</v>
      </c>
      <c r="F721" s="87">
        <f t="shared" si="45"/>
        <v>5.732379781096459E-2</v>
      </c>
      <c r="G721" s="87">
        <f t="shared" si="45"/>
        <v>5.5993695891598659E-2</v>
      </c>
      <c r="H721" s="87">
        <f t="shared" si="45"/>
        <v>5.3807544350599812E-2</v>
      </c>
      <c r="I721" s="88">
        <f t="shared" si="45"/>
        <v>4.8370284997742236E-2</v>
      </c>
    </row>
    <row r="722" spans="1:9" s="5" customFormat="1" ht="15" customHeight="1" x14ac:dyDescent="0.25">
      <c r="A722" s="46" t="str">
        <f t="shared" si="44"/>
        <v>K05_Benalup</v>
      </c>
      <c r="B722" s="4" t="str">
        <f t="shared" si="44"/>
        <v>Salida Nacional / National exit</v>
      </c>
      <c r="C722" s="87">
        <f t="shared" si="45"/>
        <v>7.184314212322806E-7</v>
      </c>
      <c r="D722" s="87">
        <f t="shared" si="45"/>
        <v>7.1048275807926581E-7</v>
      </c>
      <c r="E722" s="87">
        <f t="shared" si="45"/>
        <v>7.0724012057301507E-7</v>
      </c>
      <c r="F722" s="87">
        <f t="shared" si="45"/>
        <v>7.0775713148780167E-7</v>
      </c>
      <c r="G722" s="87">
        <f t="shared" si="45"/>
        <v>7.094357548912211E-7</v>
      </c>
      <c r="H722" s="87">
        <f t="shared" si="45"/>
        <v>7.2098590465846961E-7</v>
      </c>
      <c r="I722" s="88">
        <f t="shared" si="45"/>
        <v>7.7400426066482019E-7</v>
      </c>
    </row>
    <row r="723" spans="1:9" s="5" customFormat="1" ht="15" customHeight="1" x14ac:dyDescent="0.25">
      <c r="A723" s="46" t="str">
        <f t="shared" si="44"/>
        <v>K07_Medina Sidonia</v>
      </c>
      <c r="B723" s="4" t="str">
        <f t="shared" si="44"/>
        <v>Salida Nacional / National exit</v>
      </c>
      <c r="C723" s="87">
        <f t="shared" si="45"/>
        <v>2.3125616883400668E-6</v>
      </c>
      <c r="D723" s="87">
        <f t="shared" si="45"/>
        <v>2.286887564362721E-6</v>
      </c>
      <c r="E723" s="87">
        <f t="shared" si="45"/>
        <v>2.276437935029387E-6</v>
      </c>
      <c r="F723" s="87">
        <f t="shared" si="45"/>
        <v>2.278156732505681E-6</v>
      </c>
      <c r="G723" s="87">
        <f t="shared" si="45"/>
        <v>2.2836700731312554E-6</v>
      </c>
      <c r="H723" s="87">
        <f t="shared" si="45"/>
        <v>2.3210896529217665E-6</v>
      </c>
      <c r="I723" s="88">
        <f t="shared" si="45"/>
        <v>2.4923215697608427E-6</v>
      </c>
    </row>
    <row r="724" spans="1:9" s="5" customFormat="1" ht="15" customHeight="1" x14ac:dyDescent="0.25">
      <c r="A724" s="46" t="str">
        <f t="shared" si="44"/>
        <v>K11.01_Arcos</v>
      </c>
      <c r="B724" s="4" t="str">
        <f t="shared" si="44"/>
        <v>Salida Nacional / National exit</v>
      </c>
      <c r="C724" s="87">
        <f t="shared" si="45"/>
        <v>1.8415466437880348E-2</v>
      </c>
      <c r="D724" s="87">
        <f t="shared" si="45"/>
        <v>1.7936363570283748E-2</v>
      </c>
      <c r="E724" s="87">
        <f t="shared" si="45"/>
        <v>1.7594358869477446E-2</v>
      </c>
      <c r="F724" s="87">
        <f t="shared" si="45"/>
        <v>1.7172431937143264E-2</v>
      </c>
      <c r="G724" s="87">
        <f t="shared" si="45"/>
        <v>1.61435112180188E-2</v>
      </c>
      <c r="H724" s="87">
        <f t="shared" si="45"/>
        <v>1.4358855450587262E-2</v>
      </c>
      <c r="I724" s="88">
        <f t="shared" si="45"/>
        <v>9.6945198688056112E-3</v>
      </c>
    </row>
    <row r="725" spans="1:9" s="5" customFormat="1" ht="15" customHeight="1" x14ac:dyDescent="0.25">
      <c r="A725" s="46" t="str">
        <f t="shared" si="44"/>
        <v>K19_Moron de la Frontera</v>
      </c>
      <c r="B725" s="4" t="str">
        <f t="shared" si="44"/>
        <v>Salida Nacional / National exit</v>
      </c>
      <c r="C725" s="87">
        <f t="shared" si="45"/>
        <v>7.1548391367079087E-4</v>
      </c>
      <c r="D725" s="87">
        <f t="shared" si="45"/>
        <v>7.2493612079052962E-4</v>
      </c>
      <c r="E725" s="87">
        <f t="shared" si="45"/>
        <v>7.4340750410219181E-4</v>
      </c>
      <c r="F725" s="87">
        <f t="shared" si="45"/>
        <v>7.6402646405157734E-4</v>
      </c>
      <c r="G725" s="87">
        <f t="shared" si="45"/>
        <v>7.8458275209956083E-4</v>
      </c>
      <c r="H725" s="87">
        <f t="shared" si="45"/>
        <v>8.1519611468347953E-4</v>
      </c>
      <c r="I725" s="88">
        <f t="shared" si="45"/>
        <v>8.9396133393243084E-4</v>
      </c>
    </row>
    <row r="726" spans="1:9" s="5" customFormat="1" ht="15" customHeight="1" x14ac:dyDescent="0.25">
      <c r="A726" s="46" t="str">
        <f t="shared" si="44"/>
        <v>K25_Osuna</v>
      </c>
      <c r="B726" s="4" t="str">
        <f t="shared" si="44"/>
        <v>Salida Nacional / National exit</v>
      </c>
      <c r="C726" s="87">
        <f t="shared" si="45"/>
        <v>1.1673307021008981E-4</v>
      </c>
      <c r="D726" s="87">
        <f t="shared" si="45"/>
        <v>1.1807438562479416E-4</v>
      </c>
      <c r="E726" s="87">
        <f t="shared" si="45"/>
        <v>1.2085769943220977E-4</v>
      </c>
      <c r="F726" s="87">
        <f t="shared" si="45"/>
        <v>1.2402302415746887E-4</v>
      </c>
      <c r="G726" s="87">
        <f t="shared" si="45"/>
        <v>1.2720416982093567E-4</v>
      </c>
      <c r="H726" s="87">
        <f t="shared" si="45"/>
        <v>1.3205532011521275E-4</v>
      </c>
      <c r="I726" s="88">
        <f t="shared" si="45"/>
        <v>1.4477121844425419E-4</v>
      </c>
    </row>
    <row r="727" spans="1:9" s="5" customFormat="1" ht="15" customHeight="1" x14ac:dyDescent="0.25">
      <c r="A727" s="46" t="str">
        <f t="shared" si="44"/>
        <v>K29_Santaella_GN</v>
      </c>
      <c r="B727" s="4" t="str">
        <f t="shared" si="44"/>
        <v>Salida Nacional / National exit</v>
      </c>
      <c r="C727" s="87">
        <f t="shared" si="45"/>
        <v>2.0320652379745521E-2</v>
      </c>
      <c r="D727" s="87">
        <f t="shared" si="45"/>
        <v>1.9900035634791282E-2</v>
      </c>
      <c r="E727" s="87">
        <f t="shared" si="45"/>
        <v>1.9650180389058084E-2</v>
      </c>
      <c r="F727" s="87">
        <f t="shared" si="45"/>
        <v>1.9364063886981468E-2</v>
      </c>
      <c r="G727" s="87">
        <f t="shared" si="45"/>
        <v>1.8573169581104172E-2</v>
      </c>
      <c r="H727" s="87">
        <f t="shared" si="45"/>
        <v>1.7213905880950477E-2</v>
      </c>
      <c r="I727" s="88">
        <f t="shared" si="45"/>
        <v>1.3685182301184233E-2</v>
      </c>
    </row>
    <row r="728" spans="1:9" s="5" customFormat="1" ht="15" customHeight="1" x14ac:dyDescent="0.25">
      <c r="A728" s="46" t="str">
        <f t="shared" si="44"/>
        <v>K31_Santaella</v>
      </c>
      <c r="B728" s="4" t="str">
        <f t="shared" si="44"/>
        <v>Salida Nacional / National exit</v>
      </c>
      <c r="C728" s="87">
        <f t="shared" si="45"/>
        <v>1.609751770612514E-4</v>
      </c>
      <c r="D728" s="87">
        <f t="shared" si="45"/>
        <v>1.6059582237870642E-4</v>
      </c>
      <c r="E728" s="87">
        <f t="shared" si="45"/>
        <v>1.6170458067149538E-4</v>
      </c>
      <c r="F728" s="87">
        <f t="shared" si="45"/>
        <v>1.6357786275101682E-4</v>
      </c>
      <c r="G728" s="87">
        <f t="shared" si="45"/>
        <v>1.656569398643957E-4</v>
      </c>
      <c r="H728" s="87">
        <f t="shared" si="45"/>
        <v>1.7008357597113444E-4</v>
      </c>
      <c r="I728" s="88">
        <f t="shared" si="45"/>
        <v>1.8467985282763738E-4</v>
      </c>
    </row>
    <row r="729" spans="1:9" s="5" customFormat="1" ht="15" customHeight="1" x14ac:dyDescent="0.25">
      <c r="A729" s="46" t="str">
        <f t="shared" si="44"/>
        <v>K37_Azucarera</v>
      </c>
      <c r="B729" s="4" t="str">
        <f t="shared" si="44"/>
        <v>Salida Nacional / National exit</v>
      </c>
      <c r="C729" s="87">
        <f t="shared" si="45"/>
        <v>9.1952725595618855E-3</v>
      </c>
      <c r="D729" s="87">
        <f t="shared" si="45"/>
        <v>9.1902334902889179E-3</v>
      </c>
      <c r="E729" s="87">
        <f t="shared" si="45"/>
        <v>9.283287725301053E-3</v>
      </c>
      <c r="F729" s="87">
        <f t="shared" si="45"/>
        <v>9.4320944406765164E-3</v>
      </c>
      <c r="G729" s="87">
        <f t="shared" si="45"/>
        <v>9.6079739661537426E-3</v>
      </c>
      <c r="H729" s="87">
        <f t="shared" si="45"/>
        <v>9.9392370608464408E-3</v>
      </c>
      <c r="I729" s="88">
        <f t="shared" si="45"/>
        <v>1.0898535276615259E-2</v>
      </c>
    </row>
    <row r="730" spans="1:9" s="5" customFormat="1" ht="15" customHeight="1" x14ac:dyDescent="0.25">
      <c r="A730" s="46" t="str">
        <f t="shared" si="44"/>
        <v>K41_La Carolina</v>
      </c>
      <c r="B730" s="4" t="str">
        <f t="shared" si="44"/>
        <v>Salida Nacional / National exit</v>
      </c>
      <c r="C730" s="87">
        <f t="shared" si="45"/>
        <v>1.2604156805995041E-5</v>
      </c>
      <c r="D730" s="87">
        <f t="shared" si="45"/>
        <v>1.2417293615785414E-5</v>
      </c>
      <c r="E730" s="87">
        <f t="shared" si="45"/>
        <v>1.230883404155232E-5</v>
      </c>
      <c r="F730" s="87">
        <f t="shared" si="45"/>
        <v>1.2274464391217045E-5</v>
      </c>
      <c r="G730" s="87">
        <f t="shared" si="45"/>
        <v>1.2304317531453691E-5</v>
      </c>
      <c r="H730" s="87">
        <f t="shared" si="45"/>
        <v>1.2533550488322595E-5</v>
      </c>
      <c r="I730" s="88">
        <f t="shared" si="45"/>
        <v>1.3521392949358566E-5</v>
      </c>
    </row>
    <row r="731" spans="1:9" s="5" customFormat="1" ht="15" customHeight="1" x14ac:dyDescent="0.25">
      <c r="A731" s="46" t="str">
        <f t="shared" si="44"/>
        <v>K44_Torrenueva</v>
      </c>
      <c r="B731" s="4" t="str">
        <f t="shared" si="44"/>
        <v>Salida Nacional / National exit</v>
      </c>
      <c r="C731" s="87">
        <f t="shared" si="45"/>
        <v>4.642980743176406E-5</v>
      </c>
      <c r="D731" s="87">
        <f t="shared" si="45"/>
        <v>4.6516225455854628E-5</v>
      </c>
      <c r="E731" s="87">
        <f t="shared" si="45"/>
        <v>4.7057397929239277E-5</v>
      </c>
      <c r="F731" s="87">
        <f t="shared" si="45"/>
        <v>4.7784230068228928E-5</v>
      </c>
      <c r="G731" s="87">
        <f t="shared" si="45"/>
        <v>4.873324510542567E-5</v>
      </c>
      <c r="H731" s="87">
        <f t="shared" si="45"/>
        <v>5.0434156107108507E-5</v>
      </c>
      <c r="I731" s="88">
        <f t="shared" si="45"/>
        <v>5.5213860952861983E-5</v>
      </c>
    </row>
    <row r="732" spans="1:9" s="5" customFormat="1" ht="15" customHeight="1" x14ac:dyDescent="0.25">
      <c r="A732" s="46" t="str">
        <f t="shared" si="44"/>
        <v>K45_Valdepeñas</v>
      </c>
      <c r="B732" s="4" t="str">
        <f t="shared" si="44"/>
        <v>Salida Nacional / National exit</v>
      </c>
      <c r="C732" s="87">
        <f t="shared" si="45"/>
        <v>4.0087474939885234E-4</v>
      </c>
      <c r="D732" s="87">
        <f t="shared" si="45"/>
        <v>4.0122900743619756E-4</v>
      </c>
      <c r="E732" s="87">
        <f t="shared" si="45"/>
        <v>4.0540102397283067E-4</v>
      </c>
      <c r="F732" s="87">
        <f t="shared" si="45"/>
        <v>4.1121132760009324E-4</v>
      </c>
      <c r="G732" s="87">
        <f t="shared" si="45"/>
        <v>4.1905229051561742E-4</v>
      </c>
      <c r="H732" s="87">
        <f t="shared" si="45"/>
        <v>4.3341406889682013E-4</v>
      </c>
      <c r="I732" s="88">
        <f t="shared" si="45"/>
        <v>4.7423495909135589E-4</v>
      </c>
    </row>
    <row r="733" spans="1:9" s="5" customFormat="1" ht="15" customHeight="1" x14ac:dyDescent="0.25">
      <c r="A733" s="46" t="str">
        <f t="shared" si="44"/>
        <v>K46_Manzanares</v>
      </c>
      <c r="B733" s="4" t="str">
        <f t="shared" si="44"/>
        <v>Salida Nacional / National exit</v>
      </c>
      <c r="C733" s="87">
        <f t="shared" si="45"/>
        <v>1.8686545170746525E-4</v>
      </c>
      <c r="D733" s="87">
        <f t="shared" si="45"/>
        <v>1.8594335903527256E-4</v>
      </c>
      <c r="E733" s="87">
        <f t="shared" si="45"/>
        <v>1.8654049168342717E-4</v>
      </c>
      <c r="F733" s="87">
        <f t="shared" si="45"/>
        <v>1.8801611509163113E-4</v>
      </c>
      <c r="G733" s="87">
        <f t="shared" si="45"/>
        <v>1.9059029631394918E-4</v>
      </c>
      <c r="H733" s="87">
        <f t="shared" si="45"/>
        <v>1.9622609927027868E-4</v>
      </c>
      <c r="I733" s="88">
        <f t="shared" si="45"/>
        <v>2.1382356921823692E-4</v>
      </c>
    </row>
    <row r="734" spans="1:9" s="5" customFormat="1" ht="15" customHeight="1" x14ac:dyDescent="0.25">
      <c r="A734" s="46" t="str">
        <f t="shared" si="44"/>
        <v>K47_Tomelloso</v>
      </c>
      <c r="B734" s="4" t="str">
        <f t="shared" si="44"/>
        <v>Salida Nacional / National exit</v>
      </c>
      <c r="C734" s="87">
        <f t="shared" si="45"/>
        <v>6.3744553584710914E-4</v>
      </c>
      <c r="D734" s="87">
        <f t="shared" si="45"/>
        <v>6.3778353812248803E-4</v>
      </c>
      <c r="E734" s="87">
        <f t="shared" si="45"/>
        <v>6.4403506019557091E-4</v>
      </c>
      <c r="F734" s="87">
        <f t="shared" si="45"/>
        <v>6.5287520574799668E-4</v>
      </c>
      <c r="G734" s="87">
        <f t="shared" si="45"/>
        <v>6.6539463982976147E-4</v>
      </c>
      <c r="H734" s="87">
        <f t="shared" si="45"/>
        <v>6.8843953665802618E-4</v>
      </c>
      <c r="I734" s="88">
        <f t="shared" si="45"/>
        <v>7.5356164946406535E-4</v>
      </c>
    </row>
    <row r="735" spans="1:9" s="5" customFormat="1" ht="15" customHeight="1" x14ac:dyDescent="0.25">
      <c r="A735" s="46" t="str">
        <f t="shared" ref="A735:B750" si="46">A470</f>
        <v>K48.02_Socuellamos</v>
      </c>
      <c r="B735" s="4" t="str">
        <f t="shared" si="46"/>
        <v>Salida Nacional / National exit</v>
      </c>
      <c r="C735" s="87">
        <f t="shared" ref="C735:I750" si="47">(C470*C205)/SUMPRODUCT(C$12:C$270,C$277:C$535)</f>
        <v>4.3065201381651916E-5</v>
      </c>
      <c r="D735" s="87">
        <f t="shared" si="47"/>
        <v>4.2379319999286301E-5</v>
      </c>
      <c r="E735" s="87">
        <f t="shared" si="47"/>
        <v>4.1943421037564922E-5</v>
      </c>
      <c r="F735" s="87">
        <f t="shared" si="47"/>
        <v>4.1745082716893584E-5</v>
      </c>
      <c r="G735" s="87">
        <f t="shared" si="47"/>
        <v>4.1977958893544335E-5</v>
      </c>
      <c r="H735" s="87">
        <f t="shared" si="47"/>
        <v>4.2975604860507141E-5</v>
      </c>
      <c r="I735" s="88">
        <f t="shared" si="47"/>
        <v>4.6638215422173125E-5</v>
      </c>
    </row>
    <row r="736" spans="1:9" s="5" customFormat="1" ht="15" customHeight="1" x14ac:dyDescent="0.25">
      <c r="A736" s="46" t="str">
        <f t="shared" si="46"/>
        <v>K48.03_Villarrobledo</v>
      </c>
      <c r="B736" s="4" t="str">
        <f t="shared" si="46"/>
        <v>Salida Nacional / National exit</v>
      </c>
      <c r="C736" s="87">
        <f t="shared" si="47"/>
        <v>2.1071054800688677E-4</v>
      </c>
      <c r="D736" s="87">
        <f t="shared" si="47"/>
        <v>2.0912440903693354E-4</v>
      </c>
      <c r="E736" s="87">
        <f t="shared" si="47"/>
        <v>2.0914510295301907E-4</v>
      </c>
      <c r="F736" s="87">
        <f t="shared" si="47"/>
        <v>2.1007358402476707E-4</v>
      </c>
      <c r="G736" s="87">
        <f t="shared" si="47"/>
        <v>2.1323000743152107E-4</v>
      </c>
      <c r="H736" s="87">
        <f t="shared" si="47"/>
        <v>2.202540496013254E-4</v>
      </c>
      <c r="I736" s="88">
        <f t="shared" si="47"/>
        <v>2.4109309856626979E-4</v>
      </c>
    </row>
    <row r="737" spans="1:9" s="5" customFormat="1" ht="15" customHeight="1" x14ac:dyDescent="0.25">
      <c r="A737" s="46" t="str">
        <f t="shared" si="46"/>
        <v>K48.05_La Roda</v>
      </c>
      <c r="B737" s="4" t="str">
        <f t="shared" si="46"/>
        <v>Salida Nacional / National exit</v>
      </c>
      <c r="C737" s="87">
        <f t="shared" si="47"/>
        <v>1.3182755230077033E-4</v>
      </c>
      <c r="D737" s="87">
        <f t="shared" si="47"/>
        <v>1.2987586910153759E-4</v>
      </c>
      <c r="E737" s="87">
        <f t="shared" si="47"/>
        <v>1.2873221977698613E-4</v>
      </c>
      <c r="F737" s="87">
        <f t="shared" si="47"/>
        <v>1.2822736965083654E-4</v>
      </c>
      <c r="G737" s="87">
        <f t="shared" si="47"/>
        <v>1.2952844384322979E-4</v>
      </c>
      <c r="H737" s="87">
        <f t="shared" si="47"/>
        <v>1.333947648687224E-4</v>
      </c>
      <c r="I737" s="88">
        <f t="shared" si="47"/>
        <v>1.4575807442746526E-4</v>
      </c>
    </row>
    <row r="738" spans="1:9" s="5" customFormat="1" ht="15" customHeight="1" x14ac:dyDescent="0.25">
      <c r="A738" s="46" t="str">
        <f t="shared" si="46"/>
        <v>K48.07_Albacete</v>
      </c>
      <c r="B738" s="4" t="str">
        <f t="shared" si="46"/>
        <v>Salida Nacional / National exit</v>
      </c>
      <c r="C738" s="87">
        <f t="shared" si="47"/>
        <v>1.3507484864458093E-3</v>
      </c>
      <c r="D738" s="87">
        <f t="shared" si="47"/>
        <v>1.3199140972530062E-3</v>
      </c>
      <c r="E738" s="87">
        <f t="shared" si="47"/>
        <v>1.2951165700699414E-3</v>
      </c>
      <c r="F738" s="87">
        <f t="shared" si="47"/>
        <v>1.2780578630505227E-3</v>
      </c>
      <c r="G738" s="87">
        <f t="shared" si="47"/>
        <v>1.2824444932823427E-3</v>
      </c>
      <c r="H738" s="87">
        <f t="shared" si="47"/>
        <v>1.3139396573801901E-3</v>
      </c>
      <c r="I738" s="88">
        <f t="shared" si="47"/>
        <v>1.4297718092471279E-3</v>
      </c>
    </row>
    <row r="739" spans="1:9" s="5" customFormat="1" ht="15" customHeight="1" x14ac:dyDescent="0.25">
      <c r="A739" s="46" t="str">
        <f t="shared" si="46"/>
        <v>K48.08_Chinchilla</v>
      </c>
      <c r="B739" s="4" t="str">
        <f t="shared" si="46"/>
        <v>Salida Nacional / National exit</v>
      </c>
      <c r="C739" s="87">
        <f t="shared" si="47"/>
        <v>3.2976735401190572E-6</v>
      </c>
      <c r="D739" s="87">
        <f t="shared" si="47"/>
        <v>3.2898103549303229E-6</v>
      </c>
      <c r="E739" s="87">
        <f t="shared" si="47"/>
        <v>3.3094614206010775E-6</v>
      </c>
      <c r="F739" s="87">
        <f t="shared" si="47"/>
        <v>3.3379810013472387E-6</v>
      </c>
      <c r="G739" s="87">
        <f t="shared" si="47"/>
        <v>3.4200493937579816E-6</v>
      </c>
      <c r="H739" s="87">
        <f t="shared" si="47"/>
        <v>3.5721309935040305E-6</v>
      </c>
      <c r="I739" s="88">
        <f t="shared" si="47"/>
        <v>3.9577849999903271E-6</v>
      </c>
    </row>
    <row r="740" spans="1:9" s="5" customFormat="1" ht="15" customHeight="1" x14ac:dyDescent="0.25">
      <c r="A740" s="46" t="str">
        <f t="shared" si="46"/>
        <v>K48.10_Almansa</v>
      </c>
      <c r="B740" s="4" t="str">
        <f t="shared" si="46"/>
        <v>Salida Nacional / National exit</v>
      </c>
      <c r="C740" s="87">
        <f t="shared" si="47"/>
        <v>1.9605195307176589E-4</v>
      </c>
      <c r="D740" s="87">
        <f t="shared" si="47"/>
        <v>1.9255998880450328E-4</v>
      </c>
      <c r="E740" s="87">
        <f t="shared" si="47"/>
        <v>1.9017909497249345E-4</v>
      </c>
      <c r="F740" s="87">
        <f t="shared" si="47"/>
        <v>1.8876602543501788E-4</v>
      </c>
      <c r="G740" s="87">
        <f t="shared" si="47"/>
        <v>1.9105244017401701E-4</v>
      </c>
      <c r="H740" s="87">
        <f t="shared" si="47"/>
        <v>1.9769749911878907E-4</v>
      </c>
      <c r="I740" s="88">
        <f t="shared" si="47"/>
        <v>2.1762498347509341E-4</v>
      </c>
    </row>
    <row r="741" spans="1:9" s="5" customFormat="1" ht="15" customHeight="1" x14ac:dyDescent="0.25">
      <c r="A741" s="46" t="str">
        <f t="shared" si="46"/>
        <v>K48_Alcazar de San Juan</v>
      </c>
      <c r="B741" s="4" t="str">
        <f t="shared" si="46"/>
        <v>Salida Nacional / National exit</v>
      </c>
      <c r="C741" s="87">
        <f t="shared" si="47"/>
        <v>1.1017968978781351E-3</v>
      </c>
      <c r="D741" s="87">
        <f t="shared" si="47"/>
        <v>1.1044936217180946E-3</v>
      </c>
      <c r="E741" s="87">
        <f t="shared" si="47"/>
        <v>1.1177889435370046E-3</v>
      </c>
      <c r="F741" s="87">
        <f t="shared" si="47"/>
        <v>1.1352826315480955E-3</v>
      </c>
      <c r="G741" s="87">
        <f t="shared" si="47"/>
        <v>1.1593444221734751E-3</v>
      </c>
      <c r="H741" s="87">
        <f t="shared" si="47"/>
        <v>1.2017403011740902E-3</v>
      </c>
      <c r="I741" s="88">
        <f t="shared" si="47"/>
        <v>1.3176836553848302E-3</v>
      </c>
    </row>
    <row r="742" spans="1:9" s="5" customFormat="1" ht="15" customHeight="1" x14ac:dyDescent="0.25">
      <c r="A742" s="46" t="str">
        <f t="shared" si="46"/>
        <v>K50_Villacañas</v>
      </c>
      <c r="B742" s="4" t="str">
        <f t="shared" si="46"/>
        <v>Salida Nacional / National exit</v>
      </c>
      <c r="C742" s="87">
        <f t="shared" si="47"/>
        <v>3.3065891083818851E-4</v>
      </c>
      <c r="D742" s="87">
        <f t="shared" si="47"/>
        <v>3.3171003302956507E-4</v>
      </c>
      <c r="E742" s="87">
        <f t="shared" si="47"/>
        <v>3.3595798183497293E-4</v>
      </c>
      <c r="F742" s="87">
        <f t="shared" si="47"/>
        <v>3.415499207691626E-4</v>
      </c>
      <c r="G742" s="87">
        <f t="shared" si="47"/>
        <v>3.4855412100102587E-4</v>
      </c>
      <c r="H742" s="87">
        <f t="shared" si="47"/>
        <v>3.6082120423863934E-4</v>
      </c>
      <c r="I742" s="88">
        <f t="shared" si="47"/>
        <v>3.9492876104581866E-4</v>
      </c>
    </row>
    <row r="743" spans="1:9" s="5" customFormat="1" ht="15" customHeight="1" x14ac:dyDescent="0.25">
      <c r="A743" s="46" t="str">
        <f t="shared" si="46"/>
        <v>K54_Belmonte de Tajo</v>
      </c>
      <c r="B743" s="4" t="str">
        <f t="shared" si="46"/>
        <v>Salida Nacional / National exit</v>
      </c>
      <c r="C743" s="87">
        <f t="shared" si="47"/>
        <v>1.079518209251997E-4</v>
      </c>
      <c r="D743" s="87">
        <f t="shared" si="47"/>
        <v>1.0908547699831359E-4</v>
      </c>
      <c r="E743" s="87">
        <f t="shared" si="47"/>
        <v>1.1144775918580427E-4</v>
      </c>
      <c r="F743" s="87">
        <f t="shared" si="47"/>
        <v>1.1424225414852416E-4</v>
      </c>
      <c r="G743" s="87">
        <f t="shared" si="47"/>
        <v>1.1707354755403389E-4</v>
      </c>
      <c r="H743" s="87">
        <f t="shared" si="47"/>
        <v>1.2148115790559043E-4</v>
      </c>
      <c r="I743" s="88">
        <f t="shared" si="47"/>
        <v>1.3315216201303346E-4</v>
      </c>
    </row>
    <row r="744" spans="1:9" s="5" customFormat="1" ht="15" customHeight="1" x14ac:dyDescent="0.25">
      <c r="A744" s="46" t="str">
        <f t="shared" si="46"/>
        <v>M01_Almeria</v>
      </c>
      <c r="B744" s="4" t="str">
        <f t="shared" si="46"/>
        <v>Salida Nacional / National exit</v>
      </c>
      <c r="C744" s="87">
        <f t="shared" si="47"/>
        <v>2.6062501069299164E-4</v>
      </c>
      <c r="D744" s="87">
        <f t="shared" si="47"/>
        <v>2.5337311543865531E-4</v>
      </c>
      <c r="E744" s="87">
        <f t="shared" si="47"/>
        <v>2.4658903701502502E-4</v>
      </c>
      <c r="F744" s="87">
        <f t="shared" si="47"/>
        <v>2.4110771151233216E-4</v>
      </c>
      <c r="G744" s="87">
        <f t="shared" si="47"/>
        <v>2.4046567734453331E-4</v>
      </c>
      <c r="H744" s="87">
        <f t="shared" si="47"/>
        <v>2.4477138505392512E-4</v>
      </c>
      <c r="I744" s="88">
        <f t="shared" si="47"/>
        <v>2.6360391167475116E-4</v>
      </c>
    </row>
    <row r="745" spans="1:9" s="5" customFormat="1" ht="15" customHeight="1" x14ac:dyDescent="0.25">
      <c r="A745" s="46" t="str">
        <f t="shared" si="46"/>
        <v>M05_Huercal-Overa</v>
      </c>
      <c r="B745" s="4" t="str">
        <f t="shared" si="46"/>
        <v>Salida Nacional / National exit</v>
      </c>
      <c r="C745" s="87">
        <f t="shared" si="47"/>
        <v>4.3646089760197181E-4</v>
      </c>
      <c r="D745" s="87">
        <f t="shared" si="47"/>
        <v>4.325449060539744E-4</v>
      </c>
      <c r="E745" s="87">
        <f t="shared" si="47"/>
        <v>4.310961019934765E-4</v>
      </c>
      <c r="F745" s="87">
        <f t="shared" si="47"/>
        <v>4.3058621942724618E-4</v>
      </c>
      <c r="G745" s="87">
        <f t="shared" si="47"/>
        <v>4.387327394842875E-4</v>
      </c>
      <c r="H745" s="87">
        <f t="shared" si="47"/>
        <v>4.5603325055753886E-4</v>
      </c>
      <c r="I745" s="88">
        <f t="shared" si="47"/>
        <v>5.0182000943959563E-4</v>
      </c>
    </row>
    <row r="746" spans="1:9" s="5" customFormat="1" ht="15" customHeight="1" x14ac:dyDescent="0.25">
      <c r="A746" s="46" t="str">
        <f t="shared" si="46"/>
        <v>M09_Moratalla</v>
      </c>
      <c r="B746" s="4" t="str">
        <f t="shared" si="46"/>
        <v>Salida Nacional / National exit</v>
      </c>
      <c r="C746" s="87">
        <f t="shared" si="47"/>
        <v>2.0026916304761213E-4</v>
      </c>
      <c r="D746" s="87">
        <f t="shared" si="47"/>
        <v>1.9442220769865073E-4</v>
      </c>
      <c r="E746" s="87">
        <f t="shared" si="47"/>
        <v>1.8908965916051193E-4</v>
      </c>
      <c r="F746" s="87">
        <f t="shared" si="47"/>
        <v>1.8492190082950856E-4</v>
      </c>
      <c r="G746" s="87">
        <f t="shared" si="47"/>
        <v>1.8466813893347725E-4</v>
      </c>
      <c r="H746" s="87">
        <f t="shared" si="47"/>
        <v>1.8854809987411755E-4</v>
      </c>
      <c r="I746" s="88">
        <f t="shared" si="47"/>
        <v>2.0436640805122808E-4</v>
      </c>
    </row>
    <row r="747" spans="1:9" s="5" customFormat="1" ht="15" customHeight="1" x14ac:dyDescent="0.25">
      <c r="A747" s="46" t="str">
        <f t="shared" si="46"/>
        <v>Manzaneque (Yebenes Norte)</v>
      </c>
      <c r="B747" s="4" t="str">
        <f t="shared" si="46"/>
        <v>Salida Nacional / National exit</v>
      </c>
      <c r="C747" s="87">
        <f t="shared" si="47"/>
        <v>1.7225413370718578E-4</v>
      </c>
      <c r="D747" s="87">
        <f t="shared" si="47"/>
        <v>1.7489615208222473E-4</v>
      </c>
      <c r="E747" s="87">
        <f t="shared" si="47"/>
        <v>1.798234453987501E-4</v>
      </c>
      <c r="F747" s="87">
        <f t="shared" si="47"/>
        <v>1.8544227866971571E-4</v>
      </c>
      <c r="G747" s="87">
        <f t="shared" si="47"/>
        <v>1.9048463872074707E-4</v>
      </c>
      <c r="H747" s="87">
        <f t="shared" si="47"/>
        <v>1.9785039084636264E-4</v>
      </c>
      <c r="I747" s="88">
        <f t="shared" si="47"/>
        <v>2.1702963872698665E-4</v>
      </c>
    </row>
    <row r="748" spans="1:9" s="5" customFormat="1" ht="15" customHeight="1" x14ac:dyDescent="0.25">
      <c r="A748" s="46" t="str">
        <f t="shared" si="46"/>
        <v>N07_Almendralejo</v>
      </c>
      <c r="B748" s="4" t="str">
        <f t="shared" si="46"/>
        <v>Salida Nacional / National exit</v>
      </c>
      <c r="C748" s="87">
        <f t="shared" si="47"/>
        <v>2.0385969434426202E-3</v>
      </c>
      <c r="D748" s="87">
        <f t="shared" si="47"/>
        <v>2.0584100898627029E-3</v>
      </c>
      <c r="E748" s="87">
        <f t="shared" si="47"/>
        <v>2.1035582821955353E-3</v>
      </c>
      <c r="F748" s="87">
        <f t="shared" si="47"/>
        <v>2.1564463853600484E-3</v>
      </c>
      <c r="G748" s="87">
        <f t="shared" si="47"/>
        <v>2.2109263874293792E-3</v>
      </c>
      <c r="H748" s="87">
        <f t="shared" si="47"/>
        <v>2.2964857812129091E-3</v>
      </c>
      <c r="I748" s="88">
        <f t="shared" si="47"/>
        <v>2.5230704388548679E-3</v>
      </c>
    </row>
    <row r="749" spans="1:9" s="5" customFormat="1" ht="15" customHeight="1" x14ac:dyDescent="0.25">
      <c r="A749" s="46" t="str">
        <f t="shared" si="46"/>
        <v>N08_Badajoz Montijo</v>
      </c>
      <c r="B749" s="4" t="str">
        <f t="shared" si="46"/>
        <v>Salida Nacional / National exit</v>
      </c>
      <c r="C749" s="87">
        <f t="shared" si="47"/>
        <v>8.6450702318839262E-5</v>
      </c>
      <c r="D749" s="87">
        <f t="shared" si="47"/>
        <v>8.7293668405327891E-5</v>
      </c>
      <c r="E749" s="87">
        <f t="shared" si="47"/>
        <v>8.9209204422658711E-5</v>
      </c>
      <c r="F749" s="87">
        <f t="shared" si="47"/>
        <v>9.1488085624845636E-5</v>
      </c>
      <c r="G749" s="87">
        <f t="shared" si="47"/>
        <v>9.3620363137707826E-5</v>
      </c>
      <c r="H749" s="87">
        <f t="shared" si="47"/>
        <v>9.6978550517311729E-5</v>
      </c>
      <c r="I749" s="88">
        <f t="shared" si="47"/>
        <v>1.0620624000630699E-4</v>
      </c>
    </row>
    <row r="750" spans="1:9" s="5" customFormat="1" ht="15" customHeight="1" x14ac:dyDescent="0.25">
      <c r="A750" s="46" t="str">
        <f t="shared" si="46"/>
        <v>N09_Agraz</v>
      </c>
      <c r="B750" s="4" t="str">
        <f t="shared" si="46"/>
        <v>Salida Nacional / National exit</v>
      </c>
      <c r="C750" s="87">
        <f t="shared" si="47"/>
        <v>3.0652017944330349E-4</v>
      </c>
      <c r="D750" s="87">
        <f t="shared" si="47"/>
        <v>3.0786214900575408E-4</v>
      </c>
      <c r="E750" s="87">
        <f t="shared" si="47"/>
        <v>3.1261031458336137E-4</v>
      </c>
      <c r="F750" s="87">
        <f t="shared" si="47"/>
        <v>3.187970247492711E-4</v>
      </c>
      <c r="G750" s="87">
        <f t="shared" si="47"/>
        <v>3.2462156190597946E-4</v>
      </c>
      <c r="H750" s="87">
        <f t="shared" si="47"/>
        <v>3.3481204706167393E-4</v>
      </c>
      <c r="I750" s="88">
        <f t="shared" si="47"/>
        <v>3.652441644163445E-4</v>
      </c>
    </row>
    <row r="751" spans="1:9" s="5" customFormat="1" ht="15" customHeight="1" x14ac:dyDescent="0.25">
      <c r="A751" s="46" t="str">
        <f t="shared" ref="A751:B766" si="48">A486</f>
        <v>N10.1_Badajoz</v>
      </c>
      <c r="B751" s="4" t="str">
        <f t="shared" si="48"/>
        <v>Salida Nacional / National exit</v>
      </c>
      <c r="C751" s="87">
        <f t="shared" ref="C751:I766" si="49">(C486*C221)/SUMPRODUCT(C$12:C$270,C$277:C$535)</f>
        <v>9.8670833056872451E-4</v>
      </c>
      <c r="D751" s="87">
        <f t="shared" si="49"/>
        <v>9.9097159196923708E-4</v>
      </c>
      <c r="E751" s="87">
        <f t="shared" si="49"/>
        <v>1.0061888727910309E-3</v>
      </c>
      <c r="F751" s="87">
        <f t="shared" si="49"/>
        <v>1.0260392305558577E-3</v>
      </c>
      <c r="G751" s="87">
        <f t="shared" si="49"/>
        <v>1.0447795161481412E-3</v>
      </c>
      <c r="H751" s="87">
        <f t="shared" si="49"/>
        <v>1.0776009877355589E-3</v>
      </c>
      <c r="I751" s="88">
        <f t="shared" si="49"/>
        <v>1.1756019297264942E-3</v>
      </c>
    </row>
    <row r="752" spans="1:9" s="5" customFormat="1" ht="15" customHeight="1" x14ac:dyDescent="0.25">
      <c r="A752" s="46" t="str">
        <f t="shared" si="48"/>
        <v>O01_Oviedo</v>
      </c>
      <c r="B752" s="4" t="str">
        <f t="shared" si="48"/>
        <v>Salida Nacional / National exit</v>
      </c>
      <c r="C752" s="87">
        <f t="shared" si="49"/>
        <v>1.4293557086462653E-2</v>
      </c>
      <c r="D752" s="87">
        <f t="shared" si="49"/>
        <v>1.4285800320498648E-2</v>
      </c>
      <c r="E752" s="87">
        <f t="shared" si="49"/>
        <v>1.4454645133226756E-2</v>
      </c>
      <c r="F752" s="87">
        <f t="shared" si="49"/>
        <v>1.4660077567657697E-2</v>
      </c>
      <c r="G752" s="87">
        <f t="shared" si="49"/>
        <v>1.4583291136367228E-2</v>
      </c>
      <c r="H752" s="87">
        <f t="shared" si="49"/>
        <v>1.4395947667456424E-2</v>
      </c>
      <c r="I752" s="88">
        <f t="shared" si="49"/>
        <v>1.3978156437097664E-2</v>
      </c>
    </row>
    <row r="753" spans="1:9" s="5" customFormat="1" ht="15" customHeight="1" x14ac:dyDescent="0.25">
      <c r="A753" s="46" t="str">
        <f t="shared" si="48"/>
        <v>O01A_Soto de Ribera</v>
      </c>
      <c r="B753" s="4" t="str">
        <f t="shared" si="48"/>
        <v>Salida Nacional / National exit</v>
      </c>
      <c r="C753" s="87">
        <f t="shared" si="49"/>
        <v>1.5825244392363665E-2</v>
      </c>
      <c r="D753" s="87">
        <f t="shared" si="49"/>
        <v>1.5812024489045201E-2</v>
      </c>
      <c r="E753" s="87">
        <f t="shared" si="49"/>
        <v>1.5991801121289732E-2</v>
      </c>
      <c r="F753" s="87">
        <f t="shared" si="49"/>
        <v>1.6211041508981575E-2</v>
      </c>
      <c r="G753" s="87">
        <f t="shared" si="49"/>
        <v>1.6123300370230947E-2</v>
      </c>
      <c r="H753" s="87">
        <f t="shared" si="49"/>
        <v>1.5913889791149848E-2</v>
      </c>
      <c r="I753" s="88">
        <f t="shared" si="49"/>
        <v>1.544727124128828E-2</v>
      </c>
    </row>
    <row r="754" spans="1:9" s="5" customFormat="1" ht="15" customHeight="1" x14ac:dyDescent="0.25">
      <c r="A754" s="46" t="str">
        <f t="shared" si="48"/>
        <v>O02_Mieres</v>
      </c>
      <c r="B754" s="4" t="str">
        <f t="shared" si="48"/>
        <v>Salida Nacional / National exit</v>
      </c>
      <c r="C754" s="87">
        <f t="shared" si="49"/>
        <v>0</v>
      </c>
      <c r="D754" s="87">
        <f t="shared" si="49"/>
        <v>0</v>
      </c>
      <c r="E754" s="87">
        <f t="shared" si="49"/>
        <v>0</v>
      </c>
      <c r="F754" s="87">
        <f t="shared" si="49"/>
        <v>0</v>
      </c>
      <c r="G754" s="87">
        <f t="shared" si="49"/>
        <v>0</v>
      </c>
      <c r="H754" s="87">
        <f t="shared" si="49"/>
        <v>0</v>
      </c>
      <c r="I754" s="88">
        <f t="shared" si="49"/>
        <v>0</v>
      </c>
    </row>
    <row r="755" spans="1:9" s="5" customFormat="1" ht="15" customHeight="1" x14ac:dyDescent="0.25">
      <c r="A755" s="46" t="str">
        <f t="shared" si="48"/>
        <v>O03_Pola de Lena</v>
      </c>
      <c r="B755" s="4" t="str">
        <f t="shared" si="48"/>
        <v>Salida Nacional / National exit</v>
      </c>
      <c r="C755" s="87">
        <f t="shared" si="49"/>
        <v>6.692554662487953E-5</v>
      </c>
      <c r="D755" s="87">
        <f t="shared" si="49"/>
        <v>6.6563012711824817E-5</v>
      </c>
      <c r="E755" s="87">
        <f t="shared" si="49"/>
        <v>6.6818921466774096E-5</v>
      </c>
      <c r="F755" s="87">
        <f t="shared" si="49"/>
        <v>6.7542502004344247E-5</v>
      </c>
      <c r="G755" s="87">
        <f t="shared" si="49"/>
        <v>6.7942950116109331E-5</v>
      </c>
      <c r="H755" s="87">
        <f t="shared" si="49"/>
        <v>6.9265498911440408E-5</v>
      </c>
      <c r="I755" s="88">
        <f t="shared" si="49"/>
        <v>7.48744991823299E-5</v>
      </c>
    </row>
    <row r="756" spans="1:9" s="5" customFormat="1" ht="15" customHeight="1" x14ac:dyDescent="0.25">
      <c r="A756" s="46" t="str">
        <f t="shared" si="48"/>
        <v>O04A_Pola de Gordon</v>
      </c>
      <c r="B756" s="4" t="str">
        <f t="shared" si="48"/>
        <v>Salida Nacional / National exit</v>
      </c>
      <c r="C756" s="87">
        <f t="shared" si="49"/>
        <v>1.155475018568558E-5</v>
      </c>
      <c r="D756" s="87">
        <f t="shared" si="49"/>
        <v>1.1485284046091736E-5</v>
      </c>
      <c r="E756" s="87">
        <f t="shared" si="49"/>
        <v>1.151896092507414E-5</v>
      </c>
      <c r="F756" s="87">
        <f t="shared" si="49"/>
        <v>1.163186340631592E-5</v>
      </c>
      <c r="G756" s="87">
        <f t="shared" si="49"/>
        <v>1.1696605728746524E-5</v>
      </c>
      <c r="H756" s="87">
        <f t="shared" si="49"/>
        <v>1.1920768680938011E-5</v>
      </c>
      <c r="I756" s="88">
        <f t="shared" si="49"/>
        <v>1.287789492825115E-5</v>
      </c>
    </row>
    <row r="757" spans="1:9" s="5" customFormat="1" ht="15" customHeight="1" x14ac:dyDescent="0.25">
      <c r="A757" s="46" t="str">
        <f t="shared" si="48"/>
        <v>O05_La Robla</v>
      </c>
      <c r="B757" s="4" t="str">
        <f t="shared" si="48"/>
        <v>Salida Nacional / National exit</v>
      </c>
      <c r="C757" s="87">
        <f t="shared" si="49"/>
        <v>4.7539905160380775E-4</v>
      </c>
      <c r="D757" s="87">
        <f t="shared" si="49"/>
        <v>4.8311174735205827E-4</v>
      </c>
      <c r="E757" s="87">
        <f t="shared" si="49"/>
        <v>4.9771944733136833E-4</v>
      </c>
      <c r="F757" s="87">
        <f t="shared" si="49"/>
        <v>5.147395657393428E-4</v>
      </c>
      <c r="G757" s="87">
        <f t="shared" si="49"/>
        <v>5.2895513697919698E-4</v>
      </c>
      <c r="H757" s="87">
        <f t="shared" si="49"/>
        <v>5.4970199552564769E-4</v>
      </c>
      <c r="I757" s="88">
        <f t="shared" si="49"/>
        <v>6.0452382855034328E-4</v>
      </c>
    </row>
    <row r="758" spans="1:9" s="5" customFormat="1" ht="15" customHeight="1" x14ac:dyDescent="0.25">
      <c r="A758" s="46" t="str">
        <f t="shared" si="48"/>
        <v>O06_ Leon</v>
      </c>
      <c r="B758" s="4" t="str">
        <f t="shared" si="48"/>
        <v>Salida Nacional / National exit</v>
      </c>
      <c r="C758" s="87">
        <f t="shared" si="49"/>
        <v>3.8271661300772839E-3</v>
      </c>
      <c r="D758" s="87">
        <f t="shared" si="49"/>
        <v>3.8306912373858031E-3</v>
      </c>
      <c r="E758" s="87">
        <f t="shared" si="49"/>
        <v>3.8749512833648209E-3</v>
      </c>
      <c r="F758" s="87">
        <f t="shared" si="49"/>
        <v>3.9434616337383653E-3</v>
      </c>
      <c r="G758" s="87">
        <f t="shared" si="49"/>
        <v>3.9951579066553186E-3</v>
      </c>
      <c r="H758" s="87">
        <f t="shared" si="49"/>
        <v>4.1001072647966954E-3</v>
      </c>
      <c r="I758" s="88">
        <f t="shared" si="49"/>
        <v>4.4579820134400816E-3</v>
      </c>
    </row>
    <row r="759" spans="1:9" s="5" customFormat="1" ht="15" customHeight="1" x14ac:dyDescent="0.25">
      <c r="A759" s="46" t="str">
        <f t="shared" si="48"/>
        <v>O07_Villamañan</v>
      </c>
      <c r="B759" s="4" t="str">
        <f t="shared" si="48"/>
        <v>Salida Nacional / National exit</v>
      </c>
      <c r="C759" s="87">
        <f t="shared" si="49"/>
        <v>2.3233624371639806E-3</v>
      </c>
      <c r="D759" s="87">
        <f t="shared" si="49"/>
        <v>2.3447243067543223E-3</v>
      </c>
      <c r="E759" s="87">
        <f t="shared" si="49"/>
        <v>2.3954325836121611E-3</v>
      </c>
      <c r="F759" s="87">
        <f t="shared" si="49"/>
        <v>2.4592002193342161E-3</v>
      </c>
      <c r="G759" s="87">
        <f t="shared" si="49"/>
        <v>2.5100385308999325E-3</v>
      </c>
      <c r="H759" s="87">
        <f t="shared" si="49"/>
        <v>2.5923991171907749E-3</v>
      </c>
      <c r="I759" s="88">
        <f t="shared" si="49"/>
        <v>2.8342541439416048E-3</v>
      </c>
    </row>
    <row r="760" spans="1:9" s="5" customFormat="1" ht="15" customHeight="1" x14ac:dyDescent="0.25">
      <c r="A760" s="46" t="str">
        <f t="shared" si="48"/>
        <v>O09_Benavente</v>
      </c>
      <c r="B760" s="4" t="str">
        <f t="shared" si="48"/>
        <v>Salida Nacional / National exit</v>
      </c>
      <c r="C760" s="87">
        <f t="shared" si="49"/>
        <v>3.776919058848767E-4</v>
      </c>
      <c r="D760" s="87">
        <f t="shared" si="49"/>
        <v>3.7978946619755951E-4</v>
      </c>
      <c r="E760" s="87">
        <f t="shared" si="49"/>
        <v>3.8628899773105249E-4</v>
      </c>
      <c r="F760" s="87">
        <f t="shared" si="49"/>
        <v>3.9504113018700945E-4</v>
      </c>
      <c r="G760" s="87">
        <f t="shared" si="49"/>
        <v>4.0163211108765727E-4</v>
      </c>
      <c r="H760" s="87">
        <f t="shared" si="49"/>
        <v>4.1327309983741137E-4</v>
      </c>
      <c r="I760" s="88">
        <f t="shared" si="49"/>
        <v>4.5021331497199383E-4</v>
      </c>
    </row>
    <row r="761" spans="1:9" s="5" customFormat="1" ht="15" customHeight="1" x14ac:dyDescent="0.25">
      <c r="A761" s="46" t="str">
        <f t="shared" si="48"/>
        <v>O11_Coreses</v>
      </c>
      <c r="B761" s="4" t="str">
        <f t="shared" si="48"/>
        <v>Salida Nacional / National exit</v>
      </c>
      <c r="C761" s="87">
        <f t="shared" si="49"/>
        <v>9.2532323333825608E-4</v>
      </c>
      <c r="D761" s="87">
        <f t="shared" si="49"/>
        <v>9.2105272165407396E-4</v>
      </c>
      <c r="E761" s="87">
        <f t="shared" si="49"/>
        <v>9.2507736742102325E-4</v>
      </c>
      <c r="F761" s="87">
        <f t="shared" si="49"/>
        <v>9.3540658039685206E-4</v>
      </c>
      <c r="G761" s="87">
        <f t="shared" si="49"/>
        <v>9.4061814385046978E-4</v>
      </c>
      <c r="H761" s="87">
        <f t="shared" si="49"/>
        <v>9.579743774344756E-4</v>
      </c>
      <c r="I761" s="88">
        <f t="shared" si="49"/>
        <v>1.0334106554998855E-3</v>
      </c>
    </row>
    <row r="762" spans="1:9" s="5" customFormat="1" ht="15" customHeight="1" x14ac:dyDescent="0.25">
      <c r="A762" s="46" t="str">
        <f t="shared" si="48"/>
        <v>O12_Santa Clara de Avedino</v>
      </c>
      <c r="B762" s="4" t="str">
        <f t="shared" si="48"/>
        <v>Salida Nacional / National exit</v>
      </c>
      <c r="C762" s="87">
        <f t="shared" si="49"/>
        <v>5.3647292462320913E-6</v>
      </c>
      <c r="D762" s="87">
        <f t="shared" si="49"/>
        <v>5.3419437973909972E-6</v>
      </c>
      <c r="E762" s="87">
        <f t="shared" si="49"/>
        <v>5.3679230920086247E-6</v>
      </c>
      <c r="F762" s="87">
        <f t="shared" si="49"/>
        <v>5.430129374151424E-6</v>
      </c>
      <c r="G762" s="87">
        <f t="shared" si="49"/>
        <v>5.4620720905787657E-6</v>
      </c>
      <c r="H762" s="87">
        <f t="shared" si="49"/>
        <v>5.5641617706971759E-6</v>
      </c>
      <c r="I762" s="88">
        <f t="shared" si="49"/>
        <v>6.0033950522631547E-6</v>
      </c>
    </row>
    <row r="763" spans="1:9" s="5" customFormat="1" ht="15" customHeight="1" x14ac:dyDescent="0.25">
      <c r="A763" s="46" t="str">
        <f t="shared" si="48"/>
        <v>O14_Doñinos de Salamanca</v>
      </c>
      <c r="B763" s="4" t="str">
        <f t="shared" si="48"/>
        <v>Salida Nacional / National exit</v>
      </c>
      <c r="C763" s="87">
        <f t="shared" si="49"/>
        <v>4.7753568093816508E-3</v>
      </c>
      <c r="D763" s="87">
        <f t="shared" si="49"/>
        <v>4.7961988677009855E-3</v>
      </c>
      <c r="E763" s="87">
        <f t="shared" si="49"/>
        <v>4.8729776054335381E-3</v>
      </c>
      <c r="F763" s="87">
        <f t="shared" si="49"/>
        <v>4.9818374220760896E-3</v>
      </c>
      <c r="G763" s="87">
        <f t="shared" si="49"/>
        <v>5.0631026683727815E-3</v>
      </c>
      <c r="H763" s="87">
        <f t="shared" si="49"/>
        <v>5.2103786432369939E-3</v>
      </c>
      <c r="I763" s="88">
        <f t="shared" si="49"/>
        <v>5.6802855011637747E-3</v>
      </c>
    </row>
    <row r="764" spans="1:9" s="5" customFormat="1" ht="15" customHeight="1" x14ac:dyDescent="0.25">
      <c r="A764" s="46" t="str">
        <f t="shared" si="48"/>
        <v>O14A_Barbadillo</v>
      </c>
      <c r="B764" s="4" t="str">
        <f t="shared" si="48"/>
        <v>Salida Nacional / National exit</v>
      </c>
      <c r="C764" s="87">
        <f t="shared" si="49"/>
        <v>1.5875568635800017E-4</v>
      </c>
      <c r="D764" s="87">
        <f t="shared" si="49"/>
        <v>1.6196667356663269E-4</v>
      </c>
      <c r="E764" s="87">
        <f t="shared" si="49"/>
        <v>1.6762980455392227E-4</v>
      </c>
      <c r="F764" s="87">
        <f t="shared" si="49"/>
        <v>1.7406505236238442E-4</v>
      </c>
      <c r="G764" s="87">
        <f t="shared" si="49"/>
        <v>1.7923207793305262E-4</v>
      </c>
      <c r="H764" s="87">
        <f t="shared" si="49"/>
        <v>1.8642766664207137E-4</v>
      </c>
      <c r="I764" s="88">
        <f t="shared" si="49"/>
        <v>2.0500934879249313E-4</v>
      </c>
    </row>
    <row r="765" spans="1:9" s="5" customFormat="1" ht="15" customHeight="1" x14ac:dyDescent="0.25">
      <c r="A765" s="46" t="str">
        <f t="shared" si="48"/>
        <v>O16_Monleon</v>
      </c>
      <c r="B765" s="4" t="str">
        <f t="shared" si="48"/>
        <v>Salida Nacional / National exit</v>
      </c>
      <c r="C765" s="87">
        <f t="shared" si="49"/>
        <v>2.4846476013874643E-4</v>
      </c>
      <c r="D765" s="87">
        <f t="shared" si="49"/>
        <v>2.4767292439174012E-4</v>
      </c>
      <c r="E765" s="87">
        <f t="shared" si="49"/>
        <v>2.4923238482833028E-4</v>
      </c>
      <c r="F765" s="87">
        <f t="shared" si="49"/>
        <v>2.5242351920134174E-4</v>
      </c>
      <c r="G765" s="87">
        <f t="shared" si="49"/>
        <v>2.5412672662713999E-4</v>
      </c>
      <c r="H765" s="87">
        <f t="shared" si="49"/>
        <v>2.5903916772899028E-4</v>
      </c>
      <c r="I765" s="88">
        <f t="shared" si="49"/>
        <v>2.7961609441007188E-4</v>
      </c>
    </row>
    <row r="766" spans="1:9" s="5" customFormat="1" ht="15" customHeight="1" x14ac:dyDescent="0.25">
      <c r="A766" s="46" t="str">
        <f t="shared" si="48"/>
        <v>O17_Valdehijaderos</v>
      </c>
      <c r="B766" s="4" t="str">
        <f t="shared" si="48"/>
        <v>Salida Nacional / National exit</v>
      </c>
      <c r="C766" s="87">
        <f t="shared" si="49"/>
        <v>2.0983485783965768E-4</v>
      </c>
      <c r="D766" s="87">
        <f t="shared" si="49"/>
        <v>2.1085217348462619E-4</v>
      </c>
      <c r="E766" s="87">
        <f t="shared" si="49"/>
        <v>2.1429430829066802E-4</v>
      </c>
      <c r="F766" s="87">
        <f t="shared" si="49"/>
        <v>2.1898491831942354E-4</v>
      </c>
      <c r="G766" s="87">
        <f t="shared" si="49"/>
        <v>2.2225658248799444E-4</v>
      </c>
      <c r="H766" s="87">
        <f t="shared" si="49"/>
        <v>2.2821718866131621E-4</v>
      </c>
      <c r="I766" s="88">
        <f t="shared" si="49"/>
        <v>2.4801753100637673E-4</v>
      </c>
    </row>
    <row r="767" spans="1:9" s="5" customFormat="1" ht="15" customHeight="1" x14ac:dyDescent="0.25">
      <c r="A767" s="46" t="str">
        <f t="shared" ref="A767:B782" si="50">A502</f>
        <v>O19_Plasencia</v>
      </c>
      <c r="B767" s="4" t="str">
        <f t="shared" si="50"/>
        <v>Salida Nacional / National exit</v>
      </c>
      <c r="C767" s="87">
        <f t="shared" ref="C767:I782" si="51">(C502*C237)/SUMPRODUCT(C$12:C$270,C$277:C$535)</f>
        <v>2.0339995394873611E-4</v>
      </c>
      <c r="D767" s="87">
        <f t="shared" si="51"/>
        <v>2.0242154364923348E-4</v>
      </c>
      <c r="E767" s="87">
        <f t="shared" si="51"/>
        <v>2.0328773303014453E-4</v>
      </c>
      <c r="F767" s="87">
        <f t="shared" si="51"/>
        <v>2.054730103826835E-4</v>
      </c>
      <c r="G767" s="87">
        <f t="shared" si="51"/>
        <v>2.065971522715012E-4</v>
      </c>
      <c r="H767" s="87">
        <f t="shared" si="51"/>
        <v>2.1037187665767833E-4</v>
      </c>
      <c r="I767" s="88">
        <f t="shared" si="51"/>
        <v>2.268325660943149E-4</v>
      </c>
    </row>
    <row r="768" spans="1:9" s="5" customFormat="1" ht="15" customHeight="1" x14ac:dyDescent="0.25">
      <c r="A768" s="46" t="str">
        <f t="shared" si="50"/>
        <v>O22_Caceres</v>
      </c>
      <c r="B768" s="4" t="str">
        <f t="shared" si="50"/>
        <v>Salida Nacional / National exit</v>
      </c>
      <c r="C768" s="87">
        <f t="shared" si="51"/>
        <v>4.5212735714653926E-4</v>
      </c>
      <c r="D768" s="87">
        <f t="shared" si="51"/>
        <v>4.4898869495247799E-4</v>
      </c>
      <c r="E768" s="87">
        <f t="shared" si="51"/>
        <v>4.4967212460727331E-4</v>
      </c>
      <c r="F768" s="87">
        <f t="shared" si="51"/>
        <v>4.5317104392129048E-4</v>
      </c>
      <c r="G768" s="87">
        <f t="shared" si="51"/>
        <v>4.5532673927082916E-4</v>
      </c>
      <c r="H768" s="87">
        <f t="shared" si="51"/>
        <v>4.6359763309407993E-4</v>
      </c>
      <c r="I768" s="88">
        <f t="shared" si="51"/>
        <v>4.9972674496335829E-4</v>
      </c>
    </row>
    <row r="769" spans="1:9" s="5" customFormat="1" ht="15" customHeight="1" x14ac:dyDescent="0.25">
      <c r="A769" s="46" t="str">
        <f t="shared" si="50"/>
        <v>O24_Merida</v>
      </c>
      <c r="B769" s="4" t="str">
        <f t="shared" si="50"/>
        <v>Salida Nacional / National exit</v>
      </c>
      <c r="C769" s="87">
        <f t="shared" si="51"/>
        <v>1.9878217854699103E-3</v>
      </c>
      <c r="D769" s="87">
        <f t="shared" si="51"/>
        <v>2.0081274384642443E-3</v>
      </c>
      <c r="E769" s="87">
        <f t="shared" si="51"/>
        <v>2.0533602681451564E-3</v>
      </c>
      <c r="F769" s="87">
        <f t="shared" si="51"/>
        <v>2.1072262315582862E-3</v>
      </c>
      <c r="G769" s="87">
        <f t="shared" si="51"/>
        <v>2.1557922117872367E-3</v>
      </c>
      <c r="H769" s="87">
        <f t="shared" si="51"/>
        <v>2.2318659232458469E-3</v>
      </c>
      <c r="I769" s="88">
        <f t="shared" si="51"/>
        <v>2.4426106360191041E-3</v>
      </c>
    </row>
    <row r="770" spans="1:9" s="5" customFormat="1" ht="15" customHeight="1" x14ac:dyDescent="0.25">
      <c r="A770" s="46" t="str">
        <f t="shared" si="50"/>
        <v>P01_Toro</v>
      </c>
      <c r="B770" s="4" t="str">
        <f t="shared" si="50"/>
        <v>Salida Nacional / National exit</v>
      </c>
      <c r="C770" s="87">
        <f t="shared" si="51"/>
        <v>7.4156322276653383E-4</v>
      </c>
      <c r="D770" s="87">
        <f t="shared" si="51"/>
        <v>7.5490221982311956E-4</v>
      </c>
      <c r="E770" s="87">
        <f t="shared" si="51"/>
        <v>7.7913322502491233E-4</v>
      </c>
      <c r="F770" s="87">
        <f t="shared" si="51"/>
        <v>8.0717594153637961E-4</v>
      </c>
      <c r="G770" s="87">
        <f t="shared" si="51"/>
        <v>8.2963249530245439E-4</v>
      </c>
      <c r="H770" s="87">
        <f t="shared" si="51"/>
        <v>8.6168876539101076E-4</v>
      </c>
      <c r="I770" s="88">
        <f t="shared" si="51"/>
        <v>9.4641645886124051E-4</v>
      </c>
    </row>
    <row r="771" spans="1:9" s="5" customFormat="1" ht="15" customHeight="1" x14ac:dyDescent="0.25">
      <c r="A771" s="46" t="str">
        <f t="shared" si="50"/>
        <v>P03_Tordesillas</v>
      </c>
      <c r="B771" s="4" t="str">
        <f t="shared" si="50"/>
        <v>Salida Nacional / National exit</v>
      </c>
      <c r="C771" s="87">
        <f t="shared" si="51"/>
        <v>1.1448905936613372E-2</v>
      </c>
      <c r="D771" s="87">
        <f t="shared" si="51"/>
        <v>1.14906532950977E-2</v>
      </c>
      <c r="E771" s="87">
        <f t="shared" si="51"/>
        <v>1.1662423338563595E-2</v>
      </c>
      <c r="F771" s="87">
        <f t="shared" si="51"/>
        <v>1.1914920406522096E-2</v>
      </c>
      <c r="G771" s="87">
        <f t="shared" si="51"/>
        <v>1.2105398588888242E-2</v>
      </c>
      <c r="H771" s="87">
        <f t="shared" si="51"/>
        <v>1.2457453520227384E-2</v>
      </c>
      <c r="I771" s="88">
        <f t="shared" si="51"/>
        <v>1.358403229952828E-2</v>
      </c>
    </row>
    <row r="772" spans="1:9" s="5" customFormat="1" ht="15" customHeight="1" x14ac:dyDescent="0.25">
      <c r="A772" s="46" t="str">
        <f t="shared" si="50"/>
        <v>P04_Boecillo</v>
      </c>
      <c r="B772" s="4" t="str">
        <f t="shared" si="50"/>
        <v>Salida Nacional / National exit</v>
      </c>
      <c r="C772" s="87">
        <f t="shared" si="51"/>
        <v>2.5399186663103541E-3</v>
      </c>
      <c r="D772" s="87">
        <f t="shared" si="51"/>
        <v>2.5609710819846647E-3</v>
      </c>
      <c r="E772" s="87">
        <f t="shared" si="51"/>
        <v>2.6142676281459025E-3</v>
      </c>
      <c r="F772" s="87">
        <f t="shared" si="51"/>
        <v>2.6853549197687677E-3</v>
      </c>
      <c r="G772" s="87">
        <f t="shared" si="51"/>
        <v>2.7420049110790162E-3</v>
      </c>
      <c r="H772" s="87">
        <f t="shared" si="51"/>
        <v>2.8353755223167318E-3</v>
      </c>
      <c r="I772" s="88">
        <f t="shared" si="51"/>
        <v>3.1067850285544452E-3</v>
      </c>
    </row>
    <row r="773" spans="1:9" s="5" customFormat="1" ht="15" customHeight="1" x14ac:dyDescent="0.25">
      <c r="A773" s="46" t="str">
        <f t="shared" si="50"/>
        <v>P04A_La Parrilla</v>
      </c>
      <c r="B773" s="4" t="str">
        <f t="shared" si="50"/>
        <v>Salida Nacional / National exit</v>
      </c>
      <c r="C773" s="87">
        <f t="shared" si="51"/>
        <v>9.3105616941443364E-5</v>
      </c>
      <c r="D773" s="87">
        <f t="shared" si="51"/>
        <v>9.333109968636236E-5</v>
      </c>
      <c r="E773" s="87">
        <f t="shared" si="51"/>
        <v>9.4537562859174233E-5</v>
      </c>
      <c r="F773" s="87">
        <f t="shared" si="51"/>
        <v>9.6341958410167802E-5</v>
      </c>
      <c r="G773" s="87">
        <f t="shared" si="51"/>
        <v>9.7521155130563509E-5</v>
      </c>
      <c r="H773" s="87">
        <f t="shared" si="51"/>
        <v>9.989262410121965E-5</v>
      </c>
      <c r="I773" s="88">
        <f t="shared" si="51"/>
        <v>1.0830320798605683E-4</v>
      </c>
    </row>
    <row r="774" spans="1:9" s="5" customFormat="1" ht="15" customHeight="1" x14ac:dyDescent="0.25">
      <c r="A774" s="46" t="str">
        <f t="shared" si="50"/>
        <v>P06_Peñafiel</v>
      </c>
      <c r="B774" s="4" t="str">
        <f t="shared" si="50"/>
        <v>Salida Nacional / National exit</v>
      </c>
      <c r="C774" s="87">
        <f t="shared" si="51"/>
        <v>8.2913899435638447E-5</v>
      </c>
      <c r="D774" s="87">
        <f t="shared" si="51"/>
        <v>8.340710425396055E-5</v>
      </c>
      <c r="E774" s="87">
        <f t="shared" si="51"/>
        <v>8.4842869106633827E-5</v>
      </c>
      <c r="F774" s="87">
        <f t="shared" si="51"/>
        <v>8.6796091201156545E-5</v>
      </c>
      <c r="G774" s="87">
        <f t="shared" si="51"/>
        <v>8.8117196581609454E-5</v>
      </c>
      <c r="H774" s="87">
        <f t="shared" si="51"/>
        <v>9.0476240800068015E-5</v>
      </c>
      <c r="I774" s="88">
        <f t="shared" si="51"/>
        <v>9.8290356528096118E-5</v>
      </c>
    </row>
    <row r="775" spans="1:9" s="5" customFormat="1" ht="15" customHeight="1" x14ac:dyDescent="0.25">
      <c r="A775" s="46" t="str">
        <f t="shared" si="50"/>
        <v>Q03B_Brihuega</v>
      </c>
      <c r="B775" s="4" t="str">
        <f t="shared" si="50"/>
        <v>Salida Nacional / National exit</v>
      </c>
      <c r="C775" s="87">
        <f t="shared" si="51"/>
        <v>7.5568599172530848E-6</v>
      </c>
      <c r="D775" s="87">
        <f t="shared" si="51"/>
        <v>7.4848139923625452E-6</v>
      </c>
      <c r="E775" s="87">
        <f t="shared" si="51"/>
        <v>7.462742200206612E-6</v>
      </c>
      <c r="F775" s="87">
        <f t="shared" si="51"/>
        <v>7.4904961086287038E-6</v>
      </c>
      <c r="G775" s="87">
        <f t="shared" si="51"/>
        <v>7.5150056210557949E-6</v>
      </c>
      <c r="H775" s="87">
        <f t="shared" si="51"/>
        <v>7.6456718157729873E-6</v>
      </c>
      <c r="I775" s="88">
        <f t="shared" si="51"/>
        <v>8.2297473047377943E-6</v>
      </c>
    </row>
    <row r="776" spans="1:9" s="5" customFormat="1" ht="15" customHeight="1" x14ac:dyDescent="0.25">
      <c r="A776" s="46" t="str">
        <f t="shared" si="50"/>
        <v>Ribadeo</v>
      </c>
      <c r="B776" s="4" t="str">
        <f t="shared" si="50"/>
        <v>Salida Nacional / National exit</v>
      </c>
      <c r="C776" s="87">
        <f t="shared" si="51"/>
        <v>8.3414475910205278E-3</v>
      </c>
      <c r="D776" s="87">
        <f t="shared" si="51"/>
        <v>8.3537871075467143E-3</v>
      </c>
      <c r="E776" s="87">
        <f t="shared" si="51"/>
        <v>8.4732532505936761E-3</v>
      </c>
      <c r="F776" s="87">
        <f t="shared" si="51"/>
        <v>8.6677245337055085E-3</v>
      </c>
      <c r="G776" s="87">
        <f t="shared" si="51"/>
        <v>8.8542210907467684E-3</v>
      </c>
      <c r="H776" s="87">
        <f t="shared" si="51"/>
        <v>9.1947300618088843E-3</v>
      </c>
      <c r="I776" s="88">
        <f t="shared" si="51"/>
        <v>1.0164255208823848E-2</v>
      </c>
    </row>
    <row r="777" spans="1:9" s="5" customFormat="1" ht="15" customHeight="1" x14ac:dyDescent="0.25">
      <c r="A777" s="46" t="str">
        <f t="shared" si="50"/>
        <v>RibaRojaTuria</v>
      </c>
      <c r="B777" s="4" t="str">
        <f t="shared" si="50"/>
        <v>Salida Nacional / National exit</v>
      </c>
      <c r="C777" s="87">
        <f t="shared" si="51"/>
        <v>8.3550393695422543E-3</v>
      </c>
      <c r="D777" s="87">
        <f t="shared" si="51"/>
        <v>8.1997195841032738E-3</v>
      </c>
      <c r="E777" s="87">
        <f t="shared" si="51"/>
        <v>8.0974344167515679E-3</v>
      </c>
      <c r="F777" s="87">
        <f t="shared" si="51"/>
        <v>8.0436611541317773E-3</v>
      </c>
      <c r="G777" s="87">
        <f t="shared" si="51"/>
        <v>8.1445307731527437E-3</v>
      </c>
      <c r="H777" s="87">
        <f t="shared" si="51"/>
        <v>8.4390820432199525E-3</v>
      </c>
      <c r="I777" s="88">
        <f t="shared" si="51"/>
        <v>9.3242529467888781E-3</v>
      </c>
    </row>
    <row r="778" spans="1:9" s="5" customFormat="1" ht="15" customHeight="1" x14ac:dyDescent="0.25">
      <c r="A778" s="46" t="str">
        <f t="shared" si="50"/>
        <v>Sant Adria del Besos</v>
      </c>
      <c r="B778" s="4" t="str">
        <f t="shared" si="50"/>
        <v>Salida Nacional / National exit</v>
      </c>
      <c r="C778" s="87">
        <f t="shared" si="51"/>
        <v>3.1867833480455313E-2</v>
      </c>
      <c r="D778" s="87">
        <f t="shared" si="51"/>
        <v>3.0644643135562453E-2</v>
      </c>
      <c r="E778" s="87">
        <f t="shared" si="51"/>
        <v>2.9699035593065873E-2</v>
      </c>
      <c r="F778" s="87">
        <f t="shared" si="51"/>
        <v>2.8702014653275217E-2</v>
      </c>
      <c r="G778" s="87">
        <f t="shared" si="51"/>
        <v>2.6852193578122137E-2</v>
      </c>
      <c r="H778" s="87">
        <f t="shared" si="51"/>
        <v>2.375673545690881E-2</v>
      </c>
      <c r="I778" s="88">
        <f t="shared" si="51"/>
        <v>1.522934448470337E-2</v>
      </c>
    </row>
    <row r="779" spans="1:9" s="5" customFormat="1" ht="15" customHeight="1" x14ac:dyDescent="0.25">
      <c r="A779" s="46" t="str">
        <f t="shared" si="50"/>
        <v>Sto.Tome</v>
      </c>
      <c r="B779" s="4" t="str">
        <f t="shared" si="50"/>
        <v>Salida Nacional / National exit</v>
      </c>
      <c r="C779" s="87">
        <f t="shared" si="51"/>
        <v>2.341971473240083E-3</v>
      </c>
      <c r="D779" s="87">
        <f t="shared" si="51"/>
        <v>2.3518800684617573E-3</v>
      </c>
      <c r="E779" s="87">
        <f t="shared" si="51"/>
        <v>2.3867310634269395E-3</v>
      </c>
      <c r="F779" s="87">
        <f t="shared" si="51"/>
        <v>2.4356939517303712E-3</v>
      </c>
      <c r="G779" s="87">
        <f t="shared" si="51"/>
        <v>2.470768959902097E-3</v>
      </c>
      <c r="H779" s="87">
        <f t="shared" si="51"/>
        <v>2.5358291058253861E-3</v>
      </c>
      <c r="I779" s="88">
        <f t="shared" si="51"/>
        <v>2.7526733569951697E-3</v>
      </c>
    </row>
    <row r="780" spans="1:9" s="5" customFormat="1" ht="15" customHeight="1" x14ac:dyDescent="0.25">
      <c r="A780" s="46" t="str">
        <f t="shared" si="50"/>
        <v>Torrejón de Velasco</v>
      </c>
      <c r="B780" s="4" t="str">
        <f t="shared" si="50"/>
        <v>Salida Nacional / National exit</v>
      </c>
      <c r="C780" s="87">
        <f t="shared" si="51"/>
        <v>7.9336280371275492E-3</v>
      </c>
      <c r="D780" s="87">
        <f t="shared" si="51"/>
        <v>7.8864073487218429E-3</v>
      </c>
      <c r="E780" s="87">
        <f t="shared" si="51"/>
        <v>7.9013841342694853E-3</v>
      </c>
      <c r="F780" s="87">
        <f t="shared" si="51"/>
        <v>7.9645676461250654E-3</v>
      </c>
      <c r="G780" s="87">
        <f t="shared" si="51"/>
        <v>8.0228026282945803E-3</v>
      </c>
      <c r="H780" s="87">
        <f t="shared" si="51"/>
        <v>8.1926880642687397E-3</v>
      </c>
      <c r="I780" s="88">
        <f t="shared" si="51"/>
        <v>8.8500382121489106E-3</v>
      </c>
    </row>
    <row r="781" spans="1:9" s="5" customFormat="1" ht="15" customHeight="1" x14ac:dyDescent="0.25">
      <c r="A781" s="46" t="str">
        <f t="shared" si="50"/>
        <v>Totana15.31.3A</v>
      </c>
      <c r="B781" s="4" t="str">
        <f t="shared" si="50"/>
        <v>Salida Nacional / National exit</v>
      </c>
      <c r="C781" s="87">
        <f t="shared" si="51"/>
        <v>3.9268009112672086E-3</v>
      </c>
      <c r="D781" s="87">
        <f t="shared" si="51"/>
        <v>3.8682546342206853E-3</v>
      </c>
      <c r="E781" s="87">
        <f t="shared" si="51"/>
        <v>3.8286352183974346E-3</v>
      </c>
      <c r="F781" s="87">
        <f t="shared" si="51"/>
        <v>3.800556997162377E-3</v>
      </c>
      <c r="G781" s="87">
        <f t="shared" si="51"/>
        <v>3.8637860548357255E-3</v>
      </c>
      <c r="H781" s="87">
        <f t="shared" si="51"/>
        <v>4.0173426158730619E-3</v>
      </c>
      <c r="I781" s="88">
        <f t="shared" si="51"/>
        <v>4.4340620849756688E-3</v>
      </c>
    </row>
    <row r="782" spans="1:9" s="5" customFormat="1" ht="15" customHeight="1" x14ac:dyDescent="0.25">
      <c r="A782" s="46" t="str">
        <f t="shared" si="50"/>
        <v>ValvulaSansoain</v>
      </c>
      <c r="B782" s="4" t="str">
        <f t="shared" si="50"/>
        <v>Salida Nacional / National exit</v>
      </c>
      <c r="C782" s="87">
        <f t="shared" si="51"/>
        <v>1.5434948892258205E-4</v>
      </c>
      <c r="D782" s="87">
        <f t="shared" si="51"/>
        <v>1.564254393144118E-4</v>
      </c>
      <c r="E782" s="87">
        <f t="shared" si="51"/>
        <v>1.6059038988973601E-4</v>
      </c>
      <c r="F782" s="87">
        <f t="shared" si="51"/>
        <v>1.6571651764805858E-4</v>
      </c>
      <c r="G782" s="87">
        <f t="shared" si="51"/>
        <v>1.6960943596824451E-4</v>
      </c>
      <c r="H782" s="87">
        <f t="shared" si="51"/>
        <v>1.7554716101583867E-4</v>
      </c>
      <c r="I782" s="88">
        <f t="shared" si="51"/>
        <v>1.9237870248906978E-4</v>
      </c>
    </row>
    <row r="783" spans="1:9" s="5" customFormat="1" ht="15" customHeight="1" x14ac:dyDescent="0.25">
      <c r="A783" s="46" t="str">
        <f t="shared" ref="A783:B798" si="52">A518</f>
        <v>Villamayor</v>
      </c>
      <c r="B783" s="4" t="str">
        <f t="shared" si="52"/>
        <v>Salida Nacional / National exit</v>
      </c>
      <c r="C783" s="87">
        <f t="shared" ref="C783:I798" si="53">(C518*C253)/SUMPRODUCT(C$12:C$270,C$277:C$535)</f>
        <v>2.3131569964303621E-3</v>
      </c>
      <c r="D783" s="87">
        <f t="shared" si="53"/>
        <v>2.336126201981864E-3</v>
      </c>
      <c r="E783" s="87">
        <f t="shared" si="53"/>
        <v>2.3883991597240754E-3</v>
      </c>
      <c r="F783" s="87">
        <f t="shared" si="53"/>
        <v>2.4556061696743054E-3</v>
      </c>
      <c r="G783" s="87">
        <f t="shared" si="53"/>
        <v>2.4996603248903875E-3</v>
      </c>
      <c r="H783" s="87">
        <f t="shared" si="53"/>
        <v>2.571721982343826E-3</v>
      </c>
      <c r="I783" s="88">
        <f t="shared" si="53"/>
        <v>2.8002040672403649E-3</v>
      </c>
    </row>
    <row r="784" spans="1:9" s="5" customFormat="1" ht="15" customHeight="1" x14ac:dyDescent="0.25">
      <c r="A784" s="46" t="str">
        <f t="shared" si="52"/>
        <v>Villareal Norte</v>
      </c>
      <c r="B784" s="4" t="str">
        <f t="shared" si="52"/>
        <v>Salida Nacional / National exit</v>
      </c>
      <c r="C784" s="87">
        <f t="shared" si="53"/>
        <v>0</v>
      </c>
      <c r="D784" s="87">
        <f t="shared" si="53"/>
        <v>0</v>
      </c>
      <c r="E784" s="87">
        <f t="shared" si="53"/>
        <v>0</v>
      </c>
      <c r="F784" s="87">
        <f t="shared" si="53"/>
        <v>0</v>
      </c>
      <c r="G784" s="87">
        <f t="shared" si="53"/>
        <v>0</v>
      </c>
      <c r="H784" s="87">
        <f t="shared" si="53"/>
        <v>0</v>
      </c>
      <c r="I784" s="88">
        <f t="shared" si="53"/>
        <v>0</v>
      </c>
    </row>
    <row r="785" spans="1:9" s="5" customFormat="1" ht="15" customHeight="1" x14ac:dyDescent="0.25">
      <c r="A785" s="46" t="str">
        <f t="shared" si="52"/>
        <v>Villareal2</v>
      </c>
      <c r="B785" s="4" t="str">
        <f t="shared" si="52"/>
        <v>Salida Nacional / National exit</v>
      </c>
      <c r="C785" s="87">
        <f t="shared" si="53"/>
        <v>1.3569281582474261E-2</v>
      </c>
      <c r="D785" s="87">
        <f t="shared" si="53"/>
        <v>1.3056694788088605E-2</v>
      </c>
      <c r="E785" s="87">
        <f t="shared" si="53"/>
        <v>1.2637296371834226E-2</v>
      </c>
      <c r="F785" s="87">
        <f t="shared" si="53"/>
        <v>1.2231178755209557E-2</v>
      </c>
      <c r="G785" s="87">
        <f t="shared" si="53"/>
        <v>1.1690979148542859E-2</v>
      </c>
      <c r="H785" s="87">
        <f t="shared" si="53"/>
        <v>1.0871463992747224E-2</v>
      </c>
      <c r="I785" s="88">
        <f t="shared" si="53"/>
        <v>8.633567635547219E-3</v>
      </c>
    </row>
    <row r="786" spans="1:9" s="5" customFormat="1" ht="15" customHeight="1" x14ac:dyDescent="0.25">
      <c r="A786" s="46" t="str">
        <f t="shared" si="52"/>
        <v>Zarza del Tajo</v>
      </c>
      <c r="B786" s="4" t="str">
        <f t="shared" si="52"/>
        <v>Salida Nacional / National exit</v>
      </c>
      <c r="C786" s="87">
        <f t="shared" si="53"/>
        <v>1.4258596449467371E-3</v>
      </c>
      <c r="D786" s="87">
        <f t="shared" si="53"/>
        <v>1.4160512692220184E-3</v>
      </c>
      <c r="E786" s="87">
        <f t="shared" si="53"/>
        <v>1.4174486186008248E-3</v>
      </c>
      <c r="F786" s="87">
        <f t="shared" si="53"/>
        <v>1.4284219117028732E-3</v>
      </c>
      <c r="G786" s="87">
        <f t="shared" si="53"/>
        <v>1.4452120802400431E-3</v>
      </c>
      <c r="H786" s="87">
        <f t="shared" si="53"/>
        <v>1.4857394890081749E-3</v>
      </c>
      <c r="I786" s="88">
        <f t="shared" si="53"/>
        <v>1.6180564613573823E-3</v>
      </c>
    </row>
    <row r="787" spans="1:9" s="5" customFormat="1" ht="15" customHeight="1" x14ac:dyDescent="0.25">
      <c r="A787" s="46" t="str">
        <f t="shared" si="52"/>
        <v>PR Barcelona</v>
      </c>
      <c r="B787" s="4" t="str">
        <f t="shared" si="52"/>
        <v>Planta GNL / LNG Plant</v>
      </c>
      <c r="C787" s="87">
        <f t="shared" si="53"/>
        <v>6.0540552173000918E-7</v>
      </c>
      <c r="D787" s="87">
        <f t="shared" si="53"/>
        <v>5.9903860371904506E-7</v>
      </c>
      <c r="E787" s="87">
        <f t="shared" si="53"/>
        <v>5.9775691090166243E-7</v>
      </c>
      <c r="F787" s="87">
        <f t="shared" si="53"/>
        <v>6.0184085600482309E-7</v>
      </c>
      <c r="G787" s="87">
        <f t="shared" si="53"/>
        <v>6.1183970113001292E-7</v>
      </c>
      <c r="H787" s="87">
        <f t="shared" si="53"/>
        <v>6.3493873257498275E-7</v>
      </c>
      <c r="I787" s="88">
        <f t="shared" si="53"/>
        <v>7.0209851708132463E-7</v>
      </c>
    </row>
    <row r="788" spans="1:9" s="5" customFormat="1" ht="15" customHeight="1" x14ac:dyDescent="0.25">
      <c r="A788" s="46" t="str">
        <f t="shared" si="52"/>
        <v>PR Cartagena</v>
      </c>
      <c r="B788" s="4" t="str">
        <f t="shared" si="52"/>
        <v>Planta GNL / LNG Plant</v>
      </c>
      <c r="C788" s="87">
        <f t="shared" si="53"/>
        <v>5.3780611304836982E-7</v>
      </c>
      <c r="D788" s="87">
        <f t="shared" si="53"/>
        <v>5.306191288557453E-7</v>
      </c>
      <c r="E788" s="87">
        <f t="shared" si="53"/>
        <v>5.2701555294227511E-7</v>
      </c>
      <c r="F788" s="87">
        <f t="shared" si="53"/>
        <v>5.2686210873887602E-7</v>
      </c>
      <c r="G788" s="87">
        <f t="shared" si="53"/>
        <v>5.3413032668054661E-7</v>
      </c>
      <c r="H788" s="87">
        <f t="shared" si="53"/>
        <v>5.5266300883147727E-7</v>
      </c>
      <c r="I788" s="88">
        <f t="shared" si="53"/>
        <v>6.0717694642702287E-7</v>
      </c>
    </row>
    <row r="789" spans="1:9" s="5" customFormat="1" ht="15" customHeight="1" x14ac:dyDescent="0.25">
      <c r="A789" s="46" t="str">
        <f t="shared" si="52"/>
        <v>PR Huelva</v>
      </c>
      <c r="B789" s="4" t="str">
        <f t="shared" si="52"/>
        <v>Planta GNL / LNG Plant</v>
      </c>
      <c r="C789" s="87">
        <f t="shared" si="53"/>
        <v>7.0049718092499475E-7</v>
      </c>
      <c r="D789" s="87">
        <f t="shared" si="53"/>
        <v>6.9613890934020305E-7</v>
      </c>
      <c r="E789" s="87">
        <f t="shared" si="53"/>
        <v>6.9761905849626506E-7</v>
      </c>
      <c r="F789" s="87">
        <f t="shared" si="53"/>
        <v>7.0422378681394896E-7</v>
      </c>
      <c r="G789" s="87">
        <f t="shared" si="53"/>
        <v>7.1510684106355445E-7</v>
      </c>
      <c r="H789" s="87">
        <f t="shared" si="53"/>
        <v>7.3868572281295914E-7</v>
      </c>
      <c r="I789" s="88">
        <f t="shared" si="53"/>
        <v>8.0890597413549591E-7</v>
      </c>
    </row>
    <row r="790" spans="1:9" s="5" customFormat="1" ht="15" customHeight="1" x14ac:dyDescent="0.25">
      <c r="A790" s="46" t="str">
        <f t="shared" si="52"/>
        <v>PR Bilbao</v>
      </c>
      <c r="B790" s="4" t="str">
        <f t="shared" si="52"/>
        <v>Planta GNL / LNG Plant</v>
      </c>
      <c r="C790" s="87">
        <f t="shared" si="53"/>
        <v>5.6945622323101969E-7</v>
      </c>
      <c r="D790" s="87">
        <f t="shared" si="53"/>
        <v>5.6704369307765982E-7</v>
      </c>
      <c r="E790" s="87">
        <f t="shared" si="53"/>
        <v>5.6935635171549959E-7</v>
      </c>
      <c r="F790" s="87">
        <f t="shared" si="53"/>
        <v>5.7680585261148884E-7</v>
      </c>
      <c r="G790" s="87">
        <f t="shared" si="53"/>
        <v>5.8632726726638225E-7</v>
      </c>
      <c r="H790" s="87">
        <f t="shared" si="53"/>
        <v>6.0640324980916217E-7</v>
      </c>
      <c r="I790" s="88">
        <f t="shared" si="53"/>
        <v>6.6600912881578223E-7</v>
      </c>
    </row>
    <row r="791" spans="1:9" s="5" customFormat="1" ht="15" customHeight="1" x14ac:dyDescent="0.25">
      <c r="A791" s="46" t="str">
        <f t="shared" si="52"/>
        <v>PR Sagunto</v>
      </c>
      <c r="B791" s="4" t="str">
        <f t="shared" si="52"/>
        <v>Planta GNL / LNG Plant</v>
      </c>
      <c r="C791" s="87">
        <f t="shared" si="53"/>
        <v>4.6508699779830473E-7</v>
      </c>
      <c r="D791" s="87">
        <f t="shared" si="53"/>
        <v>4.5764757476946295E-7</v>
      </c>
      <c r="E791" s="87">
        <f t="shared" si="53"/>
        <v>4.5379137676751302E-7</v>
      </c>
      <c r="F791" s="87">
        <f t="shared" si="53"/>
        <v>4.5379508091454433E-7</v>
      </c>
      <c r="G791" s="87">
        <f t="shared" si="53"/>
        <v>4.6100005908387353E-7</v>
      </c>
      <c r="H791" s="87">
        <f t="shared" si="53"/>
        <v>4.7932814397045076E-7</v>
      </c>
      <c r="I791" s="88">
        <f t="shared" si="53"/>
        <v>5.3203321620701427E-7</v>
      </c>
    </row>
    <row r="792" spans="1:9" s="5" customFormat="1" ht="15" customHeight="1" x14ac:dyDescent="0.25">
      <c r="A792" s="46" t="str">
        <f t="shared" si="52"/>
        <v>PR Mugardos</v>
      </c>
      <c r="B792" s="4" t="str">
        <f t="shared" si="52"/>
        <v>Planta GNL / LNG Plant</v>
      </c>
      <c r="C792" s="87">
        <f t="shared" si="53"/>
        <v>8.4951150554996134E-7</v>
      </c>
      <c r="D792" s="87">
        <f t="shared" si="53"/>
        <v>8.5022353874058004E-7</v>
      </c>
      <c r="E792" s="87">
        <f t="shared" si="53"/>
        <v>8.6121971085456194E-7</v>
      </c>
      <c r="F792" s="87">
        <f t="shared" si="53"/>
        <v>8.7963661178584334E-7</v>
      </c>
      <c r="G792" s="87">
        <f t="shared" si="53"/>
        <v>8.9677007600622782E-7</v>
      </c>
      <c r="H792" s="87">
        <f t="shared" si="53"/>
        <v>9.2885746081919295E-7</v>
      </c>
      <c r="I792" s="88">
        <f t="shared" si="53"/>
        <v>1.0230357430510565E-6</v>
      </c>
    </row>
    <row r="793" spans="1:9" s="5" customFormat="1" ht="15" customHeight="1" x14ac:dyDescent="0.25">
      <c r="A793" s="46" t="str">
        <f t="shared" si="52"/>
        <v>Irún</v>
      </c>
      <c r="B793" s="4" t="str">
        <f t="shared" si="52"/>
        <v>VIP Pirineos</v>
      </c>
      <c r="C793" s="87">
        <f t="shared" si="53"/>
        <v>1.9975806208661566E-2</v>
      </c>
      <c r="D793" s="87">
        <f t="shared" si="53"/>
        <v>1.9758953556289923E-2</v>
      </c>
      <c r="E793" s="87">
        <f t="shared" si="53"/>
        <v>2.0202326422248427E-2</v>
      </c>
      <c r="F793" s="87">
        <f t="shared" si="53"/>
        <v>2.0921670249105503E-2</v>
      </c>
      <c r="G793" s="87">
        <f t="shared" si="53"/>
        <v>2.1457837672027295E-2</v>
      </c>
      <c r="H793" s="87">
        <f t="shared" si="53"/>
        <v>2.2222911988346646E-2</v>
      </c>
      <c r="I793" s="88">
        <f t="shared" si="53"/>
        <v>2.449469068171754E-2</v>
      </c>
    </row>
    <row r="794" spans="1:9" s="5" customFormat="1" ht="15" customHeight="1" x14ac:dyDescent="0.25">
      <c r="A794" s="46" t="str">
        <f t="shared" si="52"/>
        <v>Larrau</v>
      </c>
      <c r="B794" s="4" t="str">
        <f t="shared" si="52"/>
        <v>VIP Pirineos</v>
      </c>
      <c r="C794" s="87">
        <f t="shared" si="53"/>
        <v>5.3974771034694405E-2</v>
      </c>
      <c r="D794" s="87">
        <f t="shared" si="53"/>
        <v>5.3013341701309731E-2</v>
      </c>
      <c r="E794" s="87">
        <f t="shared" si="53"/>
        <v>5.3763204241064372E-2</v>
      </c>
      <c r="F794" s="87">
        <f t="shared" si="53"/>
        <v>5.528384293876893E-2</v>
      </c>
      <c r="G794" s="87">
        <f t="shared" si="53"/>
        <v>5.6670703479237063E-2</v>
      </c>
      <c r="H794" s="87">
        <f t="shared" si="53"/>
        <v>5.8864711901606193E-2</v>
      </c>
      <c r="I794" s="88">
        <f t="shared" si="53"/>
        <v>6.5291398115846042E-2</v>
      </c>
    </row>
    <row r="795" spans="1:9" s="5" customFormat="1" ht="15" customHeight="1" x14ac:dyDescent="0.25">
      <c r="A795" s="46" t="str">
        <f t="shared" si="52"/>
        <v>Badajoz</v>
      </c>
      <c r="B795" s="4" t="str">
        <f t="shared" si="52"/>
        <v>VIP Ibérico</v>
      </c>
      <c r="C795" s="87">
        <f t="shared" si="53"/>
        <v>5.8464559007899153E-3</v>
      </c>
      <c r="D795" s="87">
        <f t="shared" si="53"/>
        <v>1.3281687196526771E-2</v>
      </c>
      <c r="E795" s="87">
        <f t="shared" si="53"/>
        <v>1.2338223245837001E-2</v>
      </c>
      <c r="F795" s="87">
        <f t="shared" si="53"/>
        <v>8.6823575137855418E-3</v>
      </c>
      <c r="G795" s="87">
        <f t="shared" si="53"/>
        <v>9.1295395632696417E-3</v>
      </c>
      <c r="H795" s="87">
        <f t="shared" si="53"/>
        <v>1.1272374075145631E-2</v>
      </c>
      <c r="I795" s="88">
        <f t="shared" si="53"/>
        <v>1.34440209046718E-2</v>
      </c>
    </row>
    <row r="796" spans="1:9" s="5" customFormat="1" ht="15" customHeight="1" x14ac:dyDescent="0.25">
      <c r="A796" s="46" t="str">
        <f t="shared" si="52"/>
        <v>Tuy</v>
      </c>
      <c r="B796" s="4" t="str">
        <f t="shared" si="52"/>
        <v>VIP Ibérico</v>
      </c>
      <c r="C796" s="87">
        <f t="shared" si="53"/>
        <v>6.5324487193603638E-4</v>
      </c>
      <c r="D796" s="87">
        <f t="shared" si="53"/>
        <v>1.4863920357941608E-3</v>
      </c>
      <c r="E796" s="87">
        <f t="shared" si="53"/>
        <v>1.384593252235433E-3</v>
      </c>
      <c r="F796" s="87">
        <f t="shared" si="53"/>
        <v>9.7784503944248484E-4</v>
      </c>
      <c r="G796" s="87">
        <f t="shared" si="53"/>
        <v>1.0298248044650238E-3</v>
      </c>
      <c r="H796" s="87">
        <f t="shared" si="53"/>
        <v>1.2739392809700881E-3</v>
      </c>
      <c r="I796" s="88">
        <f t="shared" si="53"/>
        <v>1.5256006872118495E-3</v>
      </c>
    </row>
    <row r="797" spans="1:9" s="5" customFormat="1" ht="15" customHeight="1" x14ac:dyDescent="0.25">
      <c r="A797" s="46" t="str">
        <f t="shared" si="52"/>
        <v>AASS Serrablo</v>
      </c>
      <c r="B797" s="4" t="str">
        <f t="shared" si="52"/>
        <v>AA.SS / Storage facilities</v>
      </c>
      <c r="C797" s="87">
        <f t="shared" si="53"/>
        <v>6.7951972768866579E-3</v>
      </c>
      <c r="D797" s="87">
        <f t="shared" si="53"/>
        <v>8.0597847750448967E-3</v>
      </c>
      <c r="E797" s="87">
        <f t="shared" si="53"/>
        <v>8.8294056959030733E-3</v>
      </c>
      <c r="F797" s="87">
        <f t="shared" si="53"/>
        <v>9.2243373634871631E-3</v>
      </c>
      <c r="G797" s="87">
        <f t="shared" si="53"/>
        <v>1.0351493988519733E-2</v>
      </c>
      <c r="H797" s="87">
        <f t="shared" si="53"/>
        <v>1.1071084439558973E-2</v>
      </c>
      <c r="I797" s="88">
        <f t="shared" si="53"/>
        <v>1.2289619469253695E-2</v>
      </c>
    </row>
    <row r="798" spans="1:9" s="5" customFormat="1" ht="15" customHeight="1" x14ac:dyDescent="0.25">
      <c r="A798" s="46" t="str">
        <f t="shared" si="52"/>
        <v>AASS Gaviota</v>
      </c>
      <c r="B798" s="4" t="str">
        <f t="shared" si="52"/>
        <v>AA.SS / Storage facilities</v>
      </c>
      <c r="C798" s="87">
        <f t="shared" si="53"/>
        <v>1.3736126532043149E-2</v>
      </c>
      <c r="D798" s="87">
        <f t="shared" si="53"/>
        <v>1.6541776736325228E-2</v>
      </c>
      <c r="E798" s="87">
        <f t="shared" si="53"/>
        <v>1.8466582504331738E-2</v>
      </c>
      <c r="F798" s="87">
        <f t="shared" si="53"/>
        <v>1.9641875668198566E-2</v>
      </c>
      <c r="G798" s="87">
        <f t="shared" si="53"/>
        <v>2.2111735038573489E-2</v>
      </c>
      <c r="H798" s="87">
        <f t="shared" si="53"/>
        <v>2.3582057243440993E-2</v>
      </c>
      <c r="I798" s="88">
        <f t="shared" si="53"/>
        <v>2.6025392653782654E-2</v>
      </c>
    </row>
    <row r="799" spans="1:9" s="5" customFormat="1" ht="15" customHeight="1" x14ac:dyDescent="0.25">
      <c r="A799" s="46" t="str">
        <f t="shared" ref="A799:B800" si="54">A534</f>
        <v>AASS Yela</v>
      </c>
      <c r="B799" s="4" t="str">
        <f t="shared" si="54"/>
        <v>AA.SS / Storage facilities</v>
      </c>
      <c r="C799" s="87">
        <f t="shared" ref="C799:I800" si="55">(C534*C269)/SUMPRODUCT(C$12:C$270,C$277:C$535)</f>
        <v>1.5195635699634948E-3</v>
      </c>
      <c r="D799" s="87">
        <f t="shared" si="55"/>
        <v>1.8072428761523589E-3</v>
      </c>
      <c r="E799" s="87">
        <f t="shared" si="55"/>
        <v>1.9815908861059561E-3</v>
      </c>
      <c r="F799" s="87">
        <f t="shared" si="55"/>
        <v>2.0697191316611939E-3</v>
      </c>
      <c r="G799" s="87">
        <f t="shared" si="55"/>
        <v>2.3172026727933219E-3</v>
      </c>
      <c r="H799" s="87">
        <f t="shared" si="55"/>
        <v>2.4652314664588351E-3</v>
      </c>
      <c r="I799" s="88">
        <f t="shared" si="55"/>
        <v>2.7066169331150451E-3</v>
      </c>
    </row>
    <row r="800" spans="1:9" s="5" customFormat="1" ht="15" customHeight="1" thickBot="1" x14ac:dyDescent="0.3">
      <c r="A800" s="46" t="str">
        <f t="shared" si="54"/>
        <v>Marismas</v>
      </c>
      <c r="B800" s="4" t="str">
        <f t="shared" si="54"/>
        <v>AA.SS / Storage facilities</v>
      </c>
      <c r="C800" s="87">
        <f t="shared" si="55"/>
        <v>2.1670135161796634E-3</v>
      </c>
      <c r="D800" s="87">
        <f t="shared" si="55"/>
        <v>2.5716460341377672E-3</v>
      </c>
      <c r="E800" s="87">
        <f t="shared" si="55"/>
        <v>2.8184303118201784E-3</v>
      </c>
      <c r="F800" s="87">
        <f t="shared" si="55"/>
        <v>2.9418628669188123E-3</v>
      </c>
      <c r="G800" s="87">
        <f t="shared" si="55"/>
        <v>3.2984279658766569E-3</v>
      </c>
      <c r="H800" s="87">
        <f t="shared" si="55"/>
        <v>3.5203934097036023E-3</v>
      </c>
      <c r="I800" s="88">
        <f t="shared" si="55"/>
        <v>3.8899541772702858E-3</v>
      </c>
    </row>
    <row r="801" spans="1:9" ht="18.75" customHeight="1" thickBot="1" x14ac:dyDescent="0.3">
      <c r="A801" s="33" t="s">
        <v>7</v>
      </c>
      <c r="B801" s="34"/>
      <c r="C801" s="134">
        <f t="shared" ref="C801:I801" si="56">SUM(C542:C800)</f>
        <v>1</v>
      </c>
      <c r="D801" s="134">
        <f t="shared" si="56"/>
        <v>1</v>
      </c>
      <c r="E801" s="134">
        <f t="shared" si="56"/>
        <v>0.99999999999999944</v>
      </c>
      <c r="F801" s="134">
        <f t="shared" si="56"/>
        <v>0.99999999999999933</v>
      </c>
      <c r="G801" s="134">
        <f t="shared" si="56"/>
        <v>0.99999999999999911</v>
      </c>
      <c r="H801" s="134">
        <f t="shared" si="56"/>
        <v>0.99999999999999933</v>
      </c>
      <c r="I801" s="135">
        <f t="shared" si="56"/>
        <v>1.0000000000000002</v>
      </c>
    </row>
    <row r="803" spans="1:9" ht="27.75" customHeight="1" x14ac:dyDescent="0.25">
      <c r="A803" s="96" t="s">
        <v>342</v>
      </c>
      <c r="B803" s="23"/>
      <c r="C803" s="24"/>
      <c r="D803" s="24"/>
      <c r="E803" s="24"/>
      <c r="F803" s="24"/>
      <c r="G803" s="24"/>
      <c r="H803" s="24"/>
      <c r="I803" s="24"/>
    </row>
    <row r="804" spans="1:9" ht="5.0999999999999996" customHeight="1" thickBot="1" x14ac:dyDescent="0.3"/>
    <row r="805" spans="1:9" ht="15" customHeight="1" x14ac:dyDescent="0.25">
      <c r="A805" s="194" t="s">
        <v>40</v>
      </c>
      <c r="B805" s="196" t="s">
        <v>14</v>
      </c>
      <c r="C805" s="27" t="s">
        <v>13</v>
      </c>
      <c r="D805" s="28"/>
      <c r="E805" s="28"/>
      <c r="F805" s="28"/>
      <c r="G805" s="28"/>
      <c r="H805" s="28"/>
      <c r="I805" s="29"/>
    </row>
    <row r="806" spans="1:9" ht="33" customHeight="1" x14ac:dyDescent="0.25">
      <c r="A806" s="195"/>
      <c r="B806" s="197"/>
      <c r="C806" s="25">
        <v>2020</v>
      </c>
      <c r="D806" s="26" t="s">
        <v>61</v>
      </c>
      <c r="E806" s="26" t="s">
        <v>62</v>
      </c>
      <c r="F806" s="26" t="s">
        <v>63</v>
      </c>
      <c r="G806" s="26" t="s">
        <v>64</v>
      </c>
      <c r="H806" s="26" t="s">
        <v>65</v>
      </c>
      <c r="I806" s="30" t="s">
        <v>66</v>
      </c>
    </row>
    <row r="807" spans="1:9" s="5" customFormat="1" ht="15" customHeight="1" x14ac:dyDescent="0.25">
      <c r="A807" s="54" t="str">
        <f>A542</f>
        <v>01.1A</v>
      </c>
      <c r="B807" s="4" t="str">
        <f t="shared" ref="B807:B870" si="57">B542</f>
        <v>Salida Nacional / National exit</v>
      </c>
      <c r="C807" s="52">
        <f>(Input!C$12*Input!C$165)*C542</f>
        <v>2908577.3154417905</v>
      </c>
      <c r="D807" s="52">
        <f>(Input!D$12*Input!D$165)*D542</f>
        <v>2695517.505296059</v>
      </c>
      <c r="E807" s="52">
        <f>(Input!E$12*Input!E$165)*E542</f>
        <v>2498998.2593230866</v>
      </c>
      <c r="F807" s="52">
        <f>(Input!F$12*Input!F$165)*F542</f>
        <v>2387660.6610708968</v>
      </c>
      <c r="G807" s="52">
        <f>(Input!G$12*Input!G$165)*G542</f>
        <v>2258601.1742653493</v>
      </c>
      <c r="H807" s="52">
        <f>(Input!H$12*Input!H$165)*H542</f>
        <v>2123753.2921070606</v>
      </c>
      <c r="I807" s="57">
        <f>(Input!I$12*Input!I$165)*I542</f>
        <v>2074922.2533803368</v>
      </c>
    </row>
    <row r="808" spans="1:9" s="5" customFormat="1" ht="15" customHeight="1" x14ac:dyDescent="0.25">
      <c r="A808" s="46" t="str">
        <f t="shared" ref="A808:A823" si="58">A543</f>
        <v>03A_As pontes</v>
      </c>
      <c r="B808" s="4" t="str">
        <f t="shared" si="57"/>
        <v>Salida Nacional / National exit</v>
      </c>
      <c r="C808" s="52">
        <f>(Input!C$12*Input!C$165)*C543</f>
        <v>4317882.8425419396</v>
      </c>
      <c r="D808" s="52">
        <f>(Input!D$12*Input!D$165)*D543</f>
        <v>3903940.2667842</v>
      </c>
      <c r="E808" s="52">
        <f>(Input!E$12*Input!E$165)*E543</f>
        <v>3517916.8642682713</v>
      </c>
      <c r="F808" s="52">
        <f>(Input!F$12*Input!F$165)*F543</f>
        <v>3228995.8793081609</v>
      </c>
      <c r="G808" s="52">
        <f>(Input!G$12*Input!G$165)*G543</f>
        <v>2816417.4982745037</v>
      </c>
      <c r="H808" s="52">
        <f>(Input!H$12*Input!H$165)*H543</f>
        <v>2268715.5308022704</v>
      </c>
      <c r="I808" s="57">
        <f>(Input!I$12*Input!I$165)*I543</f>
        <v>1312484.2366070196</v>
      </c>
    </row>
    <row r="809" spans="1:9" s="5" customFormat="1" ht="15" customHeight="1" x14ac:dyDescent="0.25">
      <c r="A809" s="46" t="str">
        <f t="shared" si="58"/>
        <v>1.01_Foret</v>
      </c>
      <c r="B809" s="4" t="str">
        <f t="shared" si="57"/>
        <v>Salida Nacional / National exit</v>
      </c>
      <c r="C809" s="52">
        <f>(Input!C$12*Input!C$165)*C544</f>
        <v>2612417.8800491658</v>
      </c>
      <c r="D809" s="52">
        <f>(Input!D$12*Input!D$165)*D544</f>
        <v>2372038.4548183754</v>
      </c>
      <c r="E809" s="52">
        <f>(Input!E$12*Input!E$165)*E544</f>
        <v>2143761.7503826348</v>
      </c>
      <c r="F809" s="52">
        <f>(Input!F$12*Input!F$165)*F544</f>
        <v>1998796.1154531557</v>
      </c>
      <c r="G809" s="52">
        <f>(Input!G$12*Input!G$165)*G544</f>
        <v>1873990.6129015014</v>
      </c>
      <c r="H809" s="52">
        <f>(Input!H$12*Input!H$165)*H544</f>
        <v>1766623.0158489749</v>
      </c>
      <c r="I809" s="57">
        <f>(Input!I$12*Input!I$165)*I544</f>
        <v>1776358.1321688152</v>
      </c>
    </row>
    <row r="810" spans="1:9" s="5" customFormat="1" ht="15" customHeight="1" x14ac:dyDescent="0.25">
      <c r="A810" s="46" t="str">
        <f t="shared" si="58"/>
        <v>10_Bonastre</v>
      </c>
      <c r="B810" s="4" t="str">
        <f t="shared" si="57"/>
        <v>Salida Nacional / National exit</v>
      </c>
      <c r="C810" s="52">
        <f>(Input!C$12*Input!C$165)*C545</f>
        <v>44211.767567194576</v>
      </c>
      <c r="D810" s="52">
        <f>(Input!D$12*Input!D$165)*D545</f>
        <v>40253.250791218539</v>
      </c>
      <c r="E810" s="52">
        <f>(Input!E$12*Input!E$165)*E545</f>
        <v>36484.199599557483</v>
      </c>
      <c r="F810" s="52">
        <f>(Input!F$12*Input!F$165)*F545</f>
        <v>34100.709406130874</v>
      </c>
      <c r="G810" s="52">
        <f>(Input!G$12*Input!G$165)*G545</f>
        <v>32037.428230952646</v>
      </c>
      <c r="H810" s="52">
        <f>(Input!H$12*Input!H$165)*H545</f>
        <v>30245.611949067879</v>
      </c>
      <c r="I810" s="57">
        <f>(Input!I$12*Input!I$165)*I545</f>
        <v>30426.539768530525</v>
      </c>
    </row>
    <row r="811" spans="1:9" s="5" customFormat="1" ht="15" customHeight="1" x14ac:dyDescent="0.25">
      <c r="A811" s="46" t="str">
        <f t="shared" si="58"/>
        <v>11_Constanti</v>
      </c>
      <c r="B811" s="4" t="str">
        <f t="shared" si="57"/>
        <v>Salida Nacional / National exit</v>
      </c>
      <c r="C811" s="52">
        <f>(Input!C$12*Input!C$165)*C546</f>
        <v>3670051.1443548203</v>
      </c>
      <c r="D811" s="52">
        <f>(Input!D$12*Input!D$165)*D546</f>
        <v>3337183.4159529959</v>
      </c>
      <c r="E811" s="52">
        <f>(Input!E$12*Input!E$165)*E546</f>
        <v>3027093.949915621</v>
      </c>
      <c r="F811" s="52">
        <f>(Input!F$12*Input!F$165)*F546</f>
        <v>2826736.0380365192</v>
      </c>
      <c r="G811" s="52">
        <f>(Input!G$12*Input!G$165)*G546</f>
        <v>2627711.275666059</v>
      </c>
      <c r="H811" s="52">
        <f>(Input!H$12*Input!H$165)*H546</f>
        <v>2416541.2129106061</v>
      </c>
      <c r="I811" s="57">
        <f>(Input!I$12*Input!I$165)*I546</f>
        <v>2226681.2353466107</v>
      </c>
    </row>
    <row r="812" spans="1:9" s="5" customFormat="1" ht="15" customHeight="1" x14ac:dyDescent="0.25">
      <c r="A812" s="46" t="str">
        <f t="shared" si="58"/>
        <v>12_Reus</v>
      </c>
      <c r="B812" s="4" t="str">
        <f t="shared" si="57"/>
        <v>Salida Nacional / National exit</v>
      </c>
      <c r="C812" s="52">
        <f>(Input!C$12*Input!C$165)*C547</f>
        <v>3866455.684831982</v>
      </c>
      <c r="D812" s="52">
        <f>(Input!D$12*Input!D$165)*D547</f>
        <v>3515810.161926562</v>
      </c>
      <c r="E812" s="52">
        <f>(Input!E$12*Input!E$165)*E547</f>
        <v>3189006.3915945855</v>
      </c>
      <c r="F812" s="52">
        <f>(Input!F$12*Input!F$165)*F547</f>
        <v>2977811.3768566488</v>
      </c>
      <c r="G812" s="52">
        <f>(Input!G$12*Input!G$165)*G547</f>
        <v>2768024.3774257568</v>
      </c>
      <c r="H812" s="52">
        <f>(Input!H$12*Input!H$165)*H547</f>
        <v>2545392.8804415022</v>
      </c>
      <c r="I812" s="57">
        <f>(Input!I$12*Input!I$165)*I547</f>
        <v>2345069.6396686458</v>
      </c>
    </row>
    <row r="813" spans="1:9" s="5" customFormat="1" ht="15" customHeight="1" x14ac:dyDescent="0.25">
      <c r="A813" s="46" t="str">
        <f t="shared" si="58"/>
        <v>13_Montroig</v>
      </c>
      <c r="B813" s="4" t="str">
        <f t="shared" si="57"/>
        <v>Salida Nacional / National exit</v>
      </c>
      <c r="C813" s="52">
        <f>(Input!C$12*Input!C$165)*C548</f>
        <v>3135635.2778504365</v>
      </c>
      <c r="D813" s="52">
        <f>(Input!D$12*Input!D$165)*D548</f>
        <v>2851343.1401401614</v>
      </c>
      <c r="E813" s="52">
        <f>(Input!E$12*Input!E$165)*E548</f>
        <v>2586056.3785494911</v>
      </c>
      <c r="F813" s="52">
        <f>(Input!F$12*Input!F$165)*F548</f>
        <v>2414536.8368027639</v>
      </c>
      <c r="G813" s="52">
        <f>(Input!G$12*Input!G$165)*G548</f>
        <v>2244166.6452189144</v>
      </c>
      <c r="H813" s="52">
        <f>(Input!H$12*Input!H$165)*H548</f>
        <v>2063275.3061976186</v>
      </c>
      <c r="I813" s="57">
        <f>(Input!I$12*Input!I$165)*I548</f>
        <v>1900173.8155177475</v>
      </c>
    </row>
    <row r="814" spans="1:9" s="5" customFormat="1" ht="15" customHeight="1" x14ac:dyDescent="0.25">
      <c r="A814" s="46" t="str">
        <f t="shared" si="58"/>
        <v>14 Vandellos</v>
      </c>
      <c r="B814" s="4" t="str">
        <f t="shared" si="57"/>
        <v>Salida Nacional / National exit</v>
      </c>
      <c r="C814" s="52">
        <f>(Input!C$12*Input!C$165)*C549</f>
        <v>578.05866195225144</v>
      </c>
      <c r="D814" s="52">
        <f>(Input!D$12*Input!D$165)*D549</f>
        <v>525.65823825541202</v>
      </c>
      <c r="E814" s="52">
        <f>(Input!E$12*Input!E$165)*E549</f>
        <v>476.72140584676242</v>
      </c>
      <c r="F814" s="52">
        <f>(Input!F$12*Input!F$165)*F549</f>
        <v>445.07194275295552</v>
      </c>
      <c r="G814" s="52">
        <f>(Input!G$12*Input!G$165)*G549</f>
        <v>413.63527155338301</v>
      </c>
      <c r="H814" s="52">
        <f>(Input!H$12*Input!H$165)*H549</f>
        <v>380.24632322335992</v>
      </c>
      <c r="I814" s="57">
        <f>(Input!I$12*Input!I$165)*I549</f>
        <v>350.10029706760042</v>
      </c>
    </row>
    <row r="815" spans="1:9" s="5" customFormat="1" ht="15" customHeight="1" x14ac:dyDescent="0.25">
      <c r="A815" s="46" t="str">
        <f t="shared" si="58"/>
        <v>15.02_Tortosa</v>
      </c>
      <c r="B815" s="4" t="str">
        <f t="shared" si="57"/>
        <v>Salida Nacional / National exit</v>
      </c>
      <c r="C815" s="52">
        <f>(Input!C$12*Input!C$165)*C550</f>
        <v>649390.20128379646</v>
      </c>
      <c r="D815" s="52">
        <f>(Input!D$12*Input!D$165)*D550</f>
        <v>601778.51681509288</v>
      </c>
      <c r="E815" s="52">
        <f>(Input!E$12*Input!E$165)*E550</f>
        <v>556836.60850288859</v>
      </c>
      <c r="F815" s="52">
        <f>(Input!F$12*Input!F$165)*F550</f>
        <v>529807.34708705486</v>
      </c>
      <c r="G815" s="52">
        <f>(Input!G$12*Input!G$165)*G550</f>
        <v>506580.74430589372</v>
      </c>
      <c r="H815" s="52">
        <f>(Input!H$12*Input!H$165)*H550</f>
        <v>485920.48966859648</v>
      </c>
      <c r="I815" s="57">
        <f>(Input!I$12*Input!I$165)*I550</f>
        <v>495574.13601077773</v>
      </c>
    </row>
    <row r="816" spans="1:9" s="5" customFormat="1" ht="15" customHeight="1" x14ac:dyDescent="0.25">
      <c r="A816" s="46" t="str">
        <f t="shared" si="58"/>
        <v>15.04_La Jana</v>
      </c>
      <c r="B816" s="4" t="str">
        <f t="shared" si="57"/>
        <v>Salida Nacional / National exit</v>
      </c>
      <c r="C816" s="52">
        <f>(Input!C$12*Input!C$165)*C551</f>
        <v>60482.916682535943</v>
      </c>
      <c r="D816" s="52">
        <f>(Input!D$12*Input!D$165)*D551</f>
        <v>55383.128495660152</v>
      </c>
      <c r="E816" s="52">
        <f>(Input!E$12*Input!E$165)*E551</f>
        <v>50507.506793256885</v>
      </c>
      <c r="F816" s="52">
        <f>(Input!F$12*Input!F$165)*F551</f>
        <v>47422.332446287153</v>
      </c>
      <c r="G816" s="52">
        <f>(Input!G$12*Input!G$165)*G551</f>
        <v>44886.183947114056</v>
      </c>
      <c r="H816" s="52">
        <f>(Input!H$12*Input!H$165)*H551</f>
        <v>42693.526390767482</v>
      </c>
      <c r="I816" s="57">
        <f>(Input!I$12*Input!I$165)*I551</f>
        <v>43207.536681536985</v>
      </c>
    </row>
    <row r="817" spans="1:9" s="5" customFormat="1" ht="15" customHeight="1" x14ac:dyDescent="0.25">
      <c r="A817" s="46" t="str">
        <f t="shared" si="58"/>
        <v>15.06A_Cabanes</v>
      </c>
      <c r="B817" s="4" t="str">
        <f t="shared" si="57"/>
        <v>Salida Nacional / National exit</v>
      </c>
      <c r="C817" s="52">
        <f>(Input!C$12*Input!C$165)*C552</f>
        <v>0</v>
      </c>
      <c r="D817" s="52">
        <f>(Input!D$12*Input!D$165)*D552</f>
        <v>0</v>
      </c>
      <c r="E817" s="52">
        <f>(Input!E$12*Input!E$165)*E552</f>
        <v>0</v>
      </c>
      <c r="F817" s="52">
        <f>(Input!F$12*Input!F$165)*F552</f>
        <v>0</v>
      </c>
      <c r="G817" s="52">
        <f>(Input!G$12*Input!G$165)*G552</f>
        <v>0</v>
      </c>
      <c r="H817" s="52">
        <f>(Input!H$12*Input!H$165)*H552</f>
        <v>0</v>
      </c>
      <c r="I817" s="57">
        <f>(Input!I$12*Input!I$165)*I552</f>
        <v>0</v>
      </c>
    </row>
    <row r="818" spans="1:9" s="5" customFormat="1" ht="15" customHeight="1" x14ac:dyDescent="0.25">
      <c r="A818" s="46" t="str">
        <f t="shared" si="58"/>
        <v>15.07_Villafames</v>
      </c>
      <c r="B818" s="4" t="str">
        <f t="shared" si="57"/>
        <v>Salida Nacional / National exit</v>
      </c>
      <c r="C818" s="52">
        <f>(Input!C$12*Input!C$165)*C553</f>
        <v>1124072.6288110681</v>
      </c>
      <c r="D818" s="52">
        <f>(Input!D$12*Input!D$165)*D553</f>
        <v>1040600.4252549211</v>
      </c>
      <c r="E818" s="52">
        <f>(Input!E$12*Input!E$165)*E553</f>
        <v>961305.31424753414</v>
      </c>
      <c r="F818" s="52">
        <f>(Input!F$12*Input!F$165)*F553</f>
        <v>912479.35408453387</v>
      </c>
      <c r="G818" s="52">
        <f>(Input!G$12*Input!G$165)*G553</f>
        <v>873202.46564398671</v>
      </c>
      <c r="H818" s="52">
        <f>(Input!H$12*Input!H$165)*H553</f>
        <v>838996.94523457438</v>
      </c>
      <c r="I818" s="57">
        <f>(Input!I$12*Input!I$165)*I553</f>
        <v>856912.07396352314</v>
      </c>
    </row>
    <row r="819" spans="1:9" s="5" customFormat="1" ht="15" customHeight="1" x14ac:dyDescent="0.25">
      <c r="A819" s="46" t="str">
        <f t="shared" si="58"/>
        <v>15.08_Borriol</v>
      </c>
      <c r="B819" s="4" t="str">
        <f t="shared" si="57"/>
        <v>Salida Nacional / National exit</v>
      </c>
      <c r="C819" s="52">
        <f>(Input!C$12*Input!C$165)*C554</f>
        <v>0</v>
      </c>
      <c r="D819" s="52">
        <f>(Input!D$12*Input!D$165)*D554</f>
        <v>0</v>
      </c>
      <c r="E819" s="52">
        <f>(Input!E$12*Input!E$165)*E554</f>
        <v>0</v>
      </c>
      <c r="F819" s="52">
        <f>(Input!F$12*Input!F$165)*F554</f>
        <v>0</v>
      </c>
      <c r="G819" s="52">
        <f>(Input!G$12*Input!G$165)*G554</f>
        <v>0</v>
      </c>
      <c r="H819" s="52">
        <f>(Input!H$12*Input!H$165)*H554</f>
        <v>0</v>
      </c>
      <c r="I819" s="57">
        <f>(Input!I$12*Input!I$165)*I554</f>
        <v>0</v>
      </c>
    </row>
    <row r="820" spans="1:9" s="5" customFormat="1" ht="15" customHeight="1" x14ac:dyDescent="0.25">
      <c r="A820" s="46" t="str">
        <f t="shared" si="58"/>
        <v>15.09_Villarreal</v>
      </c>
      <c r="B820" s="4" t="str">
        <f t="shared" si="57"/>
        <v>Salida Nacional / National exit</v>
      </c>
      <c r="C820" s="52">
        <f>(Input!C$12*Input!C$165)*C555</f>
        <v>6261982.4761882527</v>
      </c>
      <c r="D820" s="52">
        <f>(Input!D$12*Input!D$165)*D555</f>
        <v>5790269.8946370669</v>
      </c>
      <c r="E820" s="52">
        <f>(Input!E$12*Input!E$165)*E555</f>
        <v>5340648.3253198145</v>
      </c>
      <c r="F820" s="52">
        <f>(Input!F$12*Input!F$165)*F555</f>
        <v>5060822.5475424724</v>
      </c>
      <c r="G820" s="52">
        <f>(Input!G$12*Input!G$165)*G555</f>
        <v>4840846.7982104784</v>
      </c>
      <c r="H820" s="52">
        <f>(Input!H$12*Input!H$165)*H555</f>
        <v>4651014.5189127307</v>
      </c>
      <c r="I820" s="57">
        <f>(Input!I$12*Input!I$165)*I555</f>
        <v>4749988.999314215</v>
      </c>
    </row>
    <row r="821" spans="1:9" s="5" customFormat="1" ht="15" customHeight="1" x14ac:dyDescent="0.25">
      <c r="A821" s="46" t="str">
        <f t="shared" si="58"/>
        <v>15.09X.3_Moncofar</v>
      </c>
      <c r="B821" s="4" t="str">
        <f t="shared" si="57"/>
        <v>Salida Nacional / National exit</v>
      </c>
      <c r="C821" s="52">
        <f>(Input!C$12*Input!C$165)*C556</f>
        <v>449748.39660405944</v>
      </c>
      <c r="D821" s="52">
        <f>(Input!D$12*Input!D$165)*D556</f>
        <v>410924.43162032223</v>
      </c>
      <c r="E821" s="52">
        <f>(Input!E$12*Input!E$165)*E556</f>
        <v>373994.00340426952</v>
      </c>
      <c r="F821" s="52">
        <f>(Input!F$12*Input!F$165)*F556</f>
        <v>350867.1372269385</v>
      </c>
      <c r="G821" s="52">
        <f>(Input!G$12*Input!G$165)*G556</f>
        <v>333655.15627767291</v>
      </c>
      <c r="H821" s="52">
        <f>(Input!H$12*Input!H$165)*H556</f>
        <v>319860.76078553789</v>
      </c>
      <c r="I821" s="57">
        <f>(Input!I$12*Input!I$165)*I556</f>
        <v>327057.96777154406</v>
      </c>
    </row>
    <row r="822" spans="1:9" s="5" customFormat="1" ht="15" customHeight="1" x14ac:dyDescent="0.25">
      <c r="A822" s="46" t="str">
        <f t="shared" si="58"/>
        <v>15.09X_Nules I</v>
      </c>
      <c r="B822" s="4" t="str">
        <f t="shared" si="57"/>
        <v>Salida Nacional / National exit</v>
      </c>
      <c r="C822" s="52">
        <f>(Input!C$12*Input!C$165)*C557</f>
        <v>210615.59992111323</v>
      </c>
      <c r="D822" s="52">
        <f>(Input!D$12*Input!D$165)*D557</f>
        <v>193895.1875874176</v>
      </c>
      <c r="E822" s="52">
        <f>(Input!E$12*Input!E$165)*E557</f>
        <v>177959.50250607959</v>
      </c>
      <c r="F822" s="52">
        <f>(Input!F$12*Input!F$165)*F557</f>
        <v>167997.97624264052</v>
      </c>
      <c r="G822" s="52">
        <f>(Input!G$12*Input!G$165)*G557</f>
        <v>160391.23236764615</v>
      </c>
      <c r="H822" s="52">
        <f>(Input!H$12*Input!H$165)*H557</f>
        <v>154027.24183626578</v>
      </c>
      <c r="I822" s="57">
        <f>(Input!I$12*Input!I$165)*I557</f>
        <v>157417.61611543372</v>
      </c>
    </row>
    <row r="823" spans="1:9" s="5" customFormat="1" ht="15" customHeight="1" x14ac:dyDescent="0.25">
      <c r="A823" s="46" t="str">
        <f t="shared" si="58"/>
        <v>15.10_Chilches</v>
      </c>
      <c r="B823" s="4" t="str">
        <f t="shared" si="57"/>
        <v>Salida Nacional / National exit</v>
      </c>
      <c r="C823" s="52">
        <f>(Input!C$12*Input!C$165)*C558</f>
        <v>621605.60870533902</v>
      </c>
      <c r="D823" s="52">
        <f>(Input!D$12*Input!D$165)*D558</f>
        <v>572226.9733770804</v>
      </c>
      <c r="E823" s="52">
        <f>(Input!E$12*Input!E$165)*E558</f>
        <v>525102.6557518146</v>
      </c>
      <c r="F823" s="52">
        <f>(Input!F$12*Input!F$165)*F558</f>
        <v>495534.01001376403</v>
      </c>
      <c r="G823" s="52">
        <f>(Input!G$12*Input!G$165)*G558</f>
        <v>473042.75537629507</v>
      </c>
      <c r="H823" s="52">
        <f>(Input!H$12*Input!H$165)*H558</f>
        <v>454211.20318888122</v>
      </c>
      <c r="I823" s="57">
        <f>(Input!I$12*Input!I$165)*I558</f>
        <v>464070.08787626907</v>
      </c>
    </row>
    <row r="824" spans="1:9" s="5" customFormat="1" ht="15" customHeight="1" x14ac:dyDescent="0.25">
      <c r="A824" s="46" t="str">
        <f t="shared" ref="A824:A839" si="59">A559</f>
        <v>15.11_Sagunto</v>
      </c>
      <c r="B824" s="4" t="str">
        <f t="shared" si="57"/>
        <v>Salida Nacional / National exit</v>
      </c>
      <c r="C824" s="52">
        <f>(Input!C$12*Input!C$165)*C559</f>
        <v>549526.30238143553</v>
      </c>
      <c r="D824" s="52">
        <f>(Input!D$12*Input!D$165)*D559</f>
        <v>499922.61591945199</v>
      </c>
      <c r="E824" s="52">
        <f>(Input!E$12*Input!E$165)*E559</f>
        <v>452785.05333874654</v>
      </c>
      <c r="F824" s="52">
        <f>(Input!F$12*Input!F$165)*F559</f>
        <v>423326.54282454547</v>
      </c>
      <c r="G824" s="52">
        <f>(Input!G$12*Input!G$165)*G559</f>
        <v>402220.71245537529</v>
      </c>
      <c r="H824" s="52">
        <f>(Input!H$12*Input!H$165)*H559</f>
        <v>385918.64029534877</v>
      </c>
      <c r="I824" s="57">
        <f>(Input!I$12*Input!I$165)*I559</f>
        <v>395433.7004260305</v>
      </c>
    </row>
    <row r="825" spans="1:9" s="5" customFormat="1" ht="15" customHeight="1" x14ac:dyDescent="0.25">
      <c r="A825" s="46" t="str">
        <f t="shared" si="59"/>
        <v>15.12_Puzol</v>
      </c>
      <c r="B825" s="4" t="str">
        <f t="shared" si="57"/>
        <v>Salida Nacional / National exit</v>
      </c>
      <c r="C825" s="52">
        <f>(Input!C$12*Input!C$165)*C560</f>
        <v>0</v>
      </c>
      <c r="D825" s="52">
        <f>(Input!D$12*Input!D$165)*D560</f>
        <v>0</v>
      </c>
      <c r="E825" s="52">
        <f>(Input!E$12*Input!E$165)*E560</f>
        <v>0</v>
      </c>
      <c r="F825" s="52">
        <f>(Input!F$12*Input!F$165)*F560</f>
        <v>0</v>
      </c>
      <c r="G825" s="52">
        <f>(Input!G$12*Input!G$165)*G560</f>
        <v>0</v>
      </c>
      <c r="H825" s="52">
        <f>(Input!H$12*Input!H$165)*H560</f>
        <v>0</v>
      </c>
      <c r="I825" s="57">
        <f>(Input!I$12*Input!I$165)*I560</f>
        <v>0</v>
      </c>
    </row>
    <row r="826" spans="1:9" s="5" customFormat="1" ht="15" customHeight="1" x14ac:dyDescent="0.25">
      <c r="A826" s="46" t="str">
        <f t="shared" si="59"/>
        <v>15.14_Paterna</v>
      </c>
      <c r="B826" s="4" t="str">
        <f t="shared" si="57"/>
        <v>Salida Nacional / National exit</v>
      </c>
      <c r="C826" s="52">
        <f>(Input!C$12*Input!C$165)*C561</f>
        <v>0</v>
      </c>
      <c r="D826" s="52">
        <f>(Input!D$12*Input!D$165)*D561</f>
        <v>0</v>
      </c>
      <c r="E826" s="52">
        <f>(Input!E$12*Input!E$165)*E561</f>
        <v>0</v>
      </c>
      <c r="F826" s="52">
        <f>(Input!F$12*Input!F$165)*F561</f>
        <v>0</v>
      </c>
      <c r="G826" s="52">
        <f>(Input!G$12*Input!G$165)*G561</f>
        <v>0</v>
      </c>
      <c r="H826" s="52">
        <f>(Input!H$12*Input!H$165)*H561</f>
        <v>0</v>
      </c>
      <c r="I826" s="57">
        <f>(Input!I$12*Input!I$165)*I561</f>
        <v>0</v>
      </c>
    </row>
    <row r="827" spans="1:9" s="5" customFormat="1" ht="15" customHeight="1" x14ac:dyDescent="0.25">
      <c r="A827" s="46" t="str">
        <f t="shared" si="59"/>
        <v>15.16_Llombay</v>
      </c>
      <c r="B827" s="4" t="str">
        <f t="shared" si="57"/>
        <v>Salida Nacional / National exit</v>
      </c>
      <c r="C827" s="52">
        <f>(Input!C$12*Input!C$165)*C562</f>
        <v>375376.64856602112</v>
      </c>
      <c r="D827" s="52">
        <f>(Input!D$12*Input!D$165)*D562</f>
        <v>340480.25246163452</v>
      </c>
      <c r="E827" s="52">
        <f>(Input!E$12*Input!E$165)*E562</f>
        <v>307016.78230671235</v>
      </c>
      <c r="F827" s="52">
        <f>(Input!F$12*Input!F$165)*F562</f>
        <v>285565.86953780649</v>
      </c>
      <c r="G827" s="52">
        <f>(Input!G$12*Input!G$165)*G562</f>
        <v>270508.7957298074</v>
      </c>
      <c r="H827" s="52">
        <f>(Input!H$12*Input!H$165)*H562</f>
        <v>258859.76774232162</v>
      </c>
      <c r="I827" s="57">
        <f>(Input!I$12*Input!I$165)*I562</f>
        <v>264305.24953360617</v>
      </c>
    </row>
    <row r="828" spans="1:9" s="5" customFormat="1" ht="15" customHeight="1" x14ac:dyDescent="0.25">
      <c r="A828" s="46" t="str">
        <f t="shared" si="59"/>
        <v>15.17_Carlet</v>
      </c>
      <c r="B828" s="4" t="str">
        <f t="shared" si="57"/>
        <v>Salida Nacional / National exit</v>
      </c>
      <c r="C828" s="52">
        <f>(Input!C$12*Input!C$165)*C563</f>
        <v>341690.1482153181</v>
      </c>
      <c r="D828" s="52">
        <f>(Input!D$12*Input!D$165)*D563</f>
        <v>309875.07496507303</v>
      </c>
      <c r="E828" s="52">
        <f>(Input!E$12*Input!E$165)*E563</f>
        <v>279315.18876517308</v>
      </c>
      <c r="F828" s="52">
        <f>(Input!F$12*Input!F$165)*F563</f>
        <v>259694.39195806865</v>
      </c>
      <c r="G828" s="52">
        <f>(Input!G$12*Input!G$165)*G563</f>
        <v>245886.37772731995</v>
      </c>
      <c r="H828" s="52">
        <f>(Input!H$12*Input!H$165)*H563</f>
        <v>235105.26969420104</v>
      </c>
      <c r="I828" s="57">
        <f>(Input!I$12*Input!I$165)*I563</f>
        <v>239712.24284082561</v>
      </c>
    </row>
    <row r="829" spans="1:9" s="5" customFormat="1" ht="15" customHeight="1" x14ac:dyDescent="0.25">
      <c r="A829" s="46" t="str">
        <f t="shared" si="59"/>
        <v>15.19_Alcudia de Crespins</v>
      </c>
      <c r="B829" s="4" t="str">
        <f t="shared" si="57"/>
        <v>Salida Nacional / National exit</v>
      </c>
      <c r="C829" s="52">
        <f>(Input!C$12*Input!C$165)*C564</f>
        <v>185376.82244670551</v>
      </c>
      <c r="D829" s="52">
        <f>(Input!D$12*Input!D$165)*D564</f>
        <v>169729.54522263003</v>
      </c>
      <c r="E829" s="52">
        <f>(Input!E$12*Input!E$165)*E564</f>
        <v>154502.37880645425</v>
      </c>
      <c r="F829" s="52">
        <f>(Input!F$12*Input!F$165)*F564</f>
        <v>144462.64280894925</v>
      </c>
      <c r="G829" s="52">
        <f>(Input!G$12*Input!G$165)*G564</f>
        <v>137181.77565999929</v>
      </c>
      <c r="H829" s="52">
        <f>(Input!H$12*Input!H$165)*H564</f>
        <v>131072.56560875152</v>
      </c>
      <c r="I829" s="57">
        <f>(Input!I$12*Input!I$165)*I564</f>
        <v>132968.9936686985</v>
      </c>
    </row>
    <row r="830" spans="1:9" s="5" customFormat="1" ht="15" customHeight="1" x14ac:dyDescent="0.25">
      <c r="A830" s="46" t="str">
        <f t="shared" si="59"/>
        <v>15.20.04_Denia</v>
      </c>
      <c r="B830" s="4" t="str">
        <f t="shared" si="57"/>
        <v>Salida Nacional / National exit</v>
      </c>
      <c r="C830" s="52">
        <f>(Input!C$12*Input!C$165)*C565</f>
        <v>17409.120241942383</v>
      </c>
      <c r="D830" s="52">
        <f>(Input!D$12*Input!D$165)*D565</f>
        <v>15969.481698116479</v>
      </c>
      <c r="E830" s="52">
        <f>(Input!E$12*Input!E$165)*E565</f>
        <v>14571.582635041401</v>
      </c>
      <c r="F830" s="52">
        <f>(Input!F$12*Input!F$165)*F565</f>
        <v>13657.487493556671</v>
      </c>
      <c r="G830" s="52">
        <f>(Input!G$12*Input!G$165)*G565</f>
        <v>12975.327272073191</v>
      </c>
      <c r="H830" s="52">
        <f>(Input!H$12*Input!H$165)*H565</f>
        <v>12392.726083151119</v>
      </c>
      <c r="I830" s="57">
        <f>(Input!I$12*Input!I$165)*I565</f>
        <v>12560.894529426581</v>
      </c>
    </row>
    <row r="831" spans="1:9" s="5" customFormat="1" ht="15" customHeight="1" x14ac:dyDescent="0.25">
      <c r="A831" s="46" t="str">
        <f t="shared" si="59"/>
        <v>15.20.05_Ibiza</v>
      </c>
      <c r="B831" s="4" t="str">
        <f t="shared" si="57"/>
        <v>Salida Nacional / National exit</v>
      </c>
      <c r="C831" s="52">
        <f>(Input!C$12*Input!C$165)*C566</f>
        <v>34812.230381925387</v>
      </c>
      <c r="D831" s="52">
        <f>(Input!D$12*Input!D$165)*D566</f>
        <v>31452.22090560666</v>
      </c>
      <c r="E831" s="52">
        <f>(Input!E$12*Input!E$165)*E566</f>
        <v>28177.349273833315</v>
      </c>
      <c r="F831" s="52">
        <f>(Input!F$12*Input!F$165)*F566</f>
        <v>25991.144991770401</v>
      </c>
      <c r="G831" s="52">
        <f>(Input!G$12*Input!G$165)*G566</f>
        <v>24278.568361665621</v>
      </c>
      <c r="H831" s="52">
        <f>(Input!H$12*Input!H$165)*H566</f>
        <v>22811.464266119085</v>
      </c>
      <c r="I831" s="57">
        <f>(Input!I$12*Input!I$165)*I566</f>
        <v>22757.289071752584</v>
      </c>
    </row>
    <row r="832" spans="1:9" s="5" customFormat="1" ht="15" customHeight="1" x14ac:dyDescent="0.25">
      <c r="A832" s="46" t="str">
        <f t="shared" si="59"/>
        <v>15.20.06_Mallorca-S. Juan Dios</v>
      </c>
      <c r="B832" s="4" t="str">
        <f t="shared" si="57"/>
        <v>Salida Nacional / National exit</v>
      </c>
      <c r="C832" s="52">
        <f>(Input!C$12*Input!C$165)*C567</f>
        <v>874707.65763264522</v>
      </c>
      <c r="D832" s="52">
        <f>(Input!D$12*Input!D$165)*D567</f>
        <v>790822.07205601828</v>
      </c>
      <c r="E832" s="52">
        <f>(Input!E$12*Input!E$165)*E567</f>
        <v>709102.66815673269</v>
      </c>
      <c r="F832" s="52">
        <f>(Input!F$12*Input!F$165)*F567</f>
        <v>654656.26080545131</v>
      </c>
      <c r="G832" s="52">
        <f>(Input!G$12*Input!G$165)*G567</f>
        <v>611889.92147973471</v>
      </c>
      <c r="H832" s="52">
        <f>(Input!H$12*Input!H$165)*H567</f>
        <v>575197.9990783917</v>
      </c>
      <c r="I832" s="57">
        <f>(Input!I$12*Input!I$165)*I567</f>
        <v>574091.57623519318</v>
      </c>
    </row>
    <row r="833" spans="1:9" s="5" customFormat="1" ht="15" customHeight="1" x14ac:dyDescent="0.25">
      <c r="A833" s="46" t="str">
        <f t="shared" si="59"/>
        <v>15.20A.1_Onteniente</v>
      </c>
      <c r="B833" s="4" t="str">
        <f t="shared" si="57"/>
        <v>Salida Nacional / National exit</v>
      </c>
      <c r="C833" s="52">
        <f>(Input!C$12*Input!C$165)*C568</f>
        <v>683751.0254311671</v>
      </c>
      <c r="D833" s="52">
        <f>(Input!D$12*Input!D$165)*D568</f>
        <v>627333.00187062286</v>
      </c>
      <c r="E833" s="52">
        <f>(Input!E$12*Input!E$165)*E568</f>
        <v>572387.48853767465</v>
      </c>
      <c r="F833" s="52">
        <f>(Input!F$12*Input!F$165)*F568</f>
        <v>536212.75450493791</v>
      </c>
      <c r="G833" s="52">
        <f>(Input!G$12*Input!G$165)*G568</f>
        <v>510269.82509778545</v>
      </c>
      <c r="H833" s="52">
        <f>(Input!H$12*Input!H$165)*H568</f>
        <v>488509.88423289312</v>
      </c>
      <c r="I833" s="57">
        <f>(Input!I$12*Input!I$165)*I568</f>
        <v>496383.91589054337</v>
      </c>
    </row>
    <row r="834" spans="1:9" s="5" customFormat="1" ht="15" customHeight="1" x14ac:dyDescent="0.25">
      <c r="A834" s="46" t="str">
        <f t="shared" si="59"/>
        <v>15.21_Bañeres</v>
      </c>
      <c r="B834" s="4" t="str">
        <f t="shared" si="57"/>
        <v>Salida Nacional / National exit</v>
      </c>
      <c r="C834" s="52">
        <f>(Input!C$12*Input!C$165)*C569</f>
        <v>256539.31524726746</v>
      </c>
      <c r="D834" s="52">
        <f>(Input!D$12*Input!D$165)*D569</f>
        <v>235165.66199026877</v>
      </c>
      <c r="E834" s="52">
        <f>(Input!E$12*Input!E$165)*E569</f>
        <v>214297.99734508633</v>
      </c>
      <c r="F834" s="52">
        <f>(Input!F$12*Input!F$165)*F569</f>
        <v>200478.44520944241</v>
      </c>
      <c r="G834" s="52">
        <f>(Input!G$12*Input!G$165)*G569</f>
        <v>190605.97638637308</v>
      </c>
      <c r="H834" s="52">
        <f>(Input!H$12*Input!H$165)*H569</f>
        <v>182317.10350854733</v>
      </c>
      <c r="I834" s="57">
        <f>(Input!I$12*Input!I$165)*I569</f>
        <v>185032.87979528241</v>
      </c>
    </row>
    <row r="835" spans="1:9" s="5" customFormat="1" ht="15" customHeight="1" x14ac:dyDescent="0.25">
      <c r="A835" s="46" t="str">
        <f t="shared" si="59"/>
        <v>15.22_Ibi</v>
      </c>
      <c r="B835" s="4" t="str">
        <f t="shared" si="57"/>
        <v>Salida Nacional / National exit</v>
      </c>
      <c r="C835" s="52">
        <f>(Input!C$12*Input!C$165)*C570</f>
        <v>68800.438521328542</v>
      </c>
      <c r="D835" s="52">
        <f>(Input!D$12*Input!D$165)*D570</f>
        <v>62082.420806305236</v>
      </c>
      <c r="E835" s="52">
        <f>(Input!E$12*Input!E$165)*E570</f>
        <v>55496.408991235177</v>
      </c>
      <c r="F835" s="52">
        <f>(Input!F$12*Input!F$165)*F570</f>
        <v>51031.900844755226</v>
      </c>
      <c r="G835" s="52">
        <f>(Input!G$12*Input!G$165)*G570</f>
        <v>47791.624646283206</v>
      </c>
      <c r="H835" s="52">
        <f>(Input!H$12*Input!H$165)*H570</f>
        <v>45101.169486217121</v>
      </c>
      <c r="I835" s="57">
        <f>(Input!I$12*Input!I$165)*I570</f>
        <v>45199.960525271315</v>
      </c>
    </row>
    <row r="836" spans="1:9" s="5" customFormat="1" ht="15" customHeight="1" x14ac:dyDescent="0.25">
      <c r="A836" s="46" t="str">
        <f t="shared" si="59"/>
        <v>15.23_Tibi</v>
      </c>
      <c r="B836" s="4" t="str">
        <f t="shared" si="57"/>
        <v>Salida Nacional / National exit</v>
      </c>
      <c r="C836" s="52">
        <f>(Input!C$12*Input!C$165)*C571</f>
        <v>7593.1983291844817</v>
      </c>
      <c r="D836" s="52">
        <f>(Input!D$12*Input!D$165)*D571</f>
        <v>6863.3336356041555</v>
      </c>
      <c r="E836" s="52">
        <f>(Input!E$12*Input!E$165)*E571</f>
        <v>6147.4367693288423</v>
      </c>
      <c r="F836" s="52">
        <f>(Input!F$12*Input!F$165)*F571</f>
        <v>5662.4276113490632</v>
      </c>
      <c r="G836" s="52">
        <f>(Input!G$12*Input!G$165)*G571</f>
        <v>5312.1515130220278</v>
      </c>
      <c r="H836" s="52">
        <f>(Input!H$12*Input!H$165)*H571</f>
        <v>5021.0647570417686</v>
      </c>
      <c r="I836" s="57">
        <f>(Input!I$12*Input!I$165)*I571</f>
        <v>5038.6956881796586</v>
      </c>
    </row>
    <row r="837" spans="1:9" s="5" customFormat="1" ht="15" customHeight="1" x14ac:dyDescent="0.25">
      <c r="A837" s="46" t="str">
        <f t="shared" si="59"/>
        <v>15.24_Alicante</v>
      </c>
      <c r="B837" s="4" t="str">
        <f t="shared" si="57"/>
        <v>Salida Nacional / National exit</v>
      </c>
      <c r="C837" s="52">
        <f>(Input!C$12*Input!C$165)*C572</f>
        <v>243504.78301934196</v>
      </c>
      <c r="D837" s="52">
        <f>(Input!D$12*Input!D$165)*D572</f>
        <v>221201.0356484291</v>
      </c>
      <c r="E837" s="52">
        <f>(Input!E$12*Input!E$165)*E572</f>
        <v>199315.17663610214</v>
      </c>
      <c r="F837" s="52">
        <f>(Input!F$12*Input!F$165)*F572</f>
        <v>184546.04160698582</v>
      </c>
      <c r="G837" s="52">
        <f>(Input!G$12*Input!G$165)*G572</f>
        <v>173991.32562987821</v>
      </c>
      <c r="H837" s="52">
        <f>(Input!H$12*Input!H$165)*H572</f>
        <v>165193.84739839795</v>
      </c>
      <c r="I837" s="57">
        <f>(Input!I$12*Input!I$165)*I572</f>
        <v>166423.96491809012</v>
      </c>
    </row>
    <row r="838" spans="1:9" s="5" customFormat="1" ht="15" customHeight="1" x14ac:dyDescent="0.25">
      <c r="A838" s="46" t="str">
        <f t="shared" si="59"/>
        <v>15.26_Elche</v>
      </c>
      <c r="B838" s="4" t="str">
        <f t="shared" si="57"/>
        <v>Salida Nacional / National exit</v>
      </c>
      <c r="C838" s="52">
        <f>(Input!C$12*Input!C$165)*C573</f>
        <v>436350.01475031418</v>
      </c>
      <c r="D838" s="52">
        <f>(Input!D$12*Input!D$165)*D573</f>
        <v>396193.05673298426</v>
      </c>
      <c r="E838" s="52">
        <f>(Input!E$12*Input!E$165)*E573</f>
        <v>356707.43238275632</v>
      </c>
      <c r="F838" s="52">
        <f>(Input!F$12*Input!F$165)*F573</f>
        <v>329954.64294597303</v>
      </c>
      <c r="G838" s="52">
        <f>(Input!G$12*Input!G$165)*G573</f>
        <v>310968.90255418222</v>
      </c>
      <c r="H838" s="52">
        <f>(Input!H$12*Input!H$165)*H573</f>
        <v>295153.52979076008</v>
      </c>
      <c r="I838" s="57">
        <f>(Input!I$12*Input!I$165)*I573</f>
        <v>297154.61605527095</v>
      </c>
    </row>
    <row r="839" spans="1:9" s="5" customFormat="1" ht="15" customHeight="1" x14ac:dyDescent="0.25">
      <c r="A839" s="46" t="str">
        <f t="shared" si="59"/>
        <v>15.28_16_Callosa Segura</v>
      </c>
      <c r="B839" s="4" t="str">
        <f t="shared" si="57"/>
        <v>Salida Nacional / National exit</v>
      </c>
      <c r="C839" s="52">
        <f>(Input!C$12*Input!C$165)*C574</f>
        <v>135804.02115416323</v>
      </c>
      <c r="D839" s="52">
        <f>(Input!D$12*Input!D$165)*D574</f>
        <v>123630.42915464926</v>
      </c>
      <c r="E839" s="52">
        <f>(Input!E$12*Input!E$165)*E574</f>
        <v>111644.68836123166</v>
      </c>
      <c r="F839" s="52">
        <f>(Input!F$12*Input!F$165)*F574</f>
        <v>103526.56308104357</v>
      </c>
      <c r="G839" s="52">
        <f>(Input!G$12*Input!G$165)*G574</f>
        <v>97821.262778556804</v>
      </c>
      <c r="H839" s="52">
        <f>(Input!H$12*Input!H$165)*H574</f>
        <v>93060.915915525213</v>
      </c>
      <c r="I839" s="57">
        <f>(Input!I$12*Input!I$165)*I574</f>
        <v>93863.896287501819</v>
      </c>
    </row>
    <row r="840" spans="1:9" s="5" customFormat="1" ht="15" customHeight="1" x14ac:dyDescent="0.25">
      <c r="A840" s="46" t="str">
        <f t="shared" ref="A840:A855" si="60">A575</f>
        <v>15.30_San Javier</v>
      </c>
      <c r="B840" s="4" t="str">
        <f t="shared" si="57"/>
        <v>Salida Nacional / National exit</v>
      </c>
      <c r="C840" s="52">
        <f>(Input!C$12*Input!C$165)*C575</f>
        <v>51429.99817184225</v>
      </c>
      <c r="D840" s="52">
        <f>(Input!D$12*Input!D$165)*D575</f>
        <v>46878.389734578806</v>
      </c>
      <c r="E840" s="52">
        <f>(Input!E$12*Input!E$165)*E575</f>
        <v>42387.038766940292</v>
      </c>
      <c r="F840" s="52">
        <f>(Input!F$12*Input!F$165)*F575</f>
        <v>39336.977768345016</v>
      </c>
      <c r="G840" s="52">
        <f>(Input!G$12*Input!G$165)*G575</f>
        <v>37216.716083469037</v>
      </c>
      <c r="H840" s="52">
        <f>(Input!H$12*Input!H$165)*H575</f>
        <v>35446.820993058034</v>
      </c>
      <c r="I840" s="57">
        <f>(Input!I$12*Input!I$165)*I575</f>
        <v>35776.28678885183</v>
      </c>
    </row>
    <row r="841" spans="1:9" s="5" customFormat="1" ht="15" customHeight="1" x14ac:dyDescent="0.25">
      <c r="A841" s="46" t="str">
        <f t="shared" si="60"/>
        <v>15.31.1A_EnergyWorks Cartagena</v>
      </c>
      <c r="B841" s="4" t="str">
        <f t="shared" si="57"/>
        <v>Salida Nacional / National exit</v>
      </c>
      <c r="C841" s="52">
        <f>(Input!C$12*Input!C$165)*C576</f>
        <v>1563228.396558091</v>
      </c>
      <c r="D841" s="52">
        <f>(Input!D$12*Input!D$165)*D576</f>
        <v>1391787.1539170728</v>
      </c>
      <c r="E841" s="52">
        <f>(Input!E$12*Input!E$165)*E576</f>
        <v>1226396.0040177421</v>
      </c>
      <c r="F841" s="52">
        <f>(Input!F$12*Input!F$165)*F576</f>
        <v>1105740.305533957</v>
      </c>
      <c r="G841" s="52">
        <f>(Input!G$12*Input!G$165)*G576</f>
        <v>997561.83067240485</v>
      </c>
      <c r="H841" s="52">
        <f>(Input!H$12*Input!H$165)*H576</f>
        <v>877170.29306632967</v>
      </c>
      <c r="I841" s="57">
        <f>(Input!I$12*Input!I$165)*I576</f>
        <v>712124.15739772655</v>
      </c>
    </row>
    <row r="842" spans="1:9" s="5" customFormat="1" ht="15" customHeight="1" x14ac:dyDescent="0.25">
      <c r="A842" s="46" t="str">
        <f t="shared" si="60"/>
        <v>15.31_General Electric</v>
      </c>
      <c r="B842" s="4" t="str">
        <f t="shared" si="57"/>
        <v>Salida Nacional / National exit</v>
      </c>
      <c r="C842" s="52">
        <f>(Input!C$12*Input!C$165)*C577</f>
        <v>305093.25835571979</v>
      </c>
      <c r="D842" s="52">
        <f>(Input!D$12*Input!D$165)*D577</f>
        <v>271488.82615380036</v>
      </c>
      <c r="E842" s="52">
        <f>(Input!E$12*Input!E$165)*E577</f>
        <v>239079.42447945965</v>
      </c>
      <c r="F842" s="52">
        <f>(Input!F$12*Input!F$165)*F577</f>
        <v>215436.49019868544</v>
      </c>
      <c r="G842" s="52">
        <f>(Input!G$12*Input!G$165)*G577</f>
        <v>194358.4570286065</v>
      </c>
      <c r="H842" s="52">
        <f>(Input!H$12*Input!H$165)*H577</f>
        <v>170959.43806960015</v>
      </c>
      <c r="I842" s="57">
        <f>(Input!I$12*Input!I$165)*I577</f>
        <v>138889.02597029018</v>
      </c>
    </row>
    <row r="843" spans="1:9" s="5" customFormat="1" ht="15" customHeight="1" x14ac:dyDescent="0.25">
      <c r="A843" s="46" t="str">
        <f t="shared" si="60"/>
        <v>15.31A.2_Fuente Alamo</v>
      </c>
      <c r="B843" s="4" t="str">
        <f t="shared" si="57"/>
        <v>Salida Nacional / National exit</v>
      </c>
      <c r="C843" s="52">
        <f>(Input!C$12*Input!C$165)*C578</f>
        <v>586.85900983314559</v>
      </c>
      <c r="D843" s="52">
        <f>(Input!D$12*Input!D$165)*D578</f>
        <v>525.91297396423397</v>
      </c>
      <c r="E843" s="52">
        <f>(Input!E$12*Input!E$165)*E578</f>
        <v>465.66086541485777</v>
      </c>
      <c r="F843" s="52">
        <f>(Input!F$12*Input!F$165)*F578</f>
        <v>424.03799197909171</v>
      </c>
      <c r="G843" s="52">
        <f>(Input!G$12*Input!G$165)*G578</f>
        <v>394.2256489817961</v>
      </c>
      <c r="H843" s="52">
        <f>(Input!H$12*Input!H$165)*H578</f>
        <v>369.43479726676981</v>
      </c>
      <c r="I843" s="57">
        <f>(Input!I$12*Input!I$165)*I578</f>
        <v>367.02302184763664</v>
      </c>
    </row>
    <row r="844" spans="1:9" s="5" customFormat="1" ht="15" customHeight="1" x14ac:dyDescent="0.25">
      <c r="A844" s="46" t="str">
        <f t="shared" si="60"/>
        <v>15.31A.4_Lorca</v>
      </c>
      <c r="B844" s="4" t="str">
        <f t="shared" si="57"/>
        <v>Salida Nacional / National exit</v>
      </c>
      <c r="C844" s="52">
        <f>(Input!C$12*Input!C$165)*C579</f>
        <v>179694.80924046278</v>
      </c>
      <c r="D844" s="52">
        <f>(Input!D$12*Input!D$165)*D579</f>
        <v>164504.25023195113</v>
      </c>
      <c r="E844" s="52">
        <f>(Input!E$12*Input!E$165)*E579</f>
        <v>149493.07610287465</v>
      </c>
      <c r="F844" s="52">
        <f>(Input!F$12*Input!F$165)*F579</f>
        <v>139334.21257920502</v>
      </c>
      <c r="G844" s="52">
        <f>(Input!G$12*Input!G$165)*G579</f>
        <v>132197.01705030125</v>
      </c>
      <c r="H844" s="52">
        <f>(Input!H$12*Input!H$165)*H579</f>
        <v>126116.88203704669</v>
      </c>
      <c r="I844" s="57">
        <f>(Input!I$12*Input!I$165)*I579</f>
        <v>127325.16479788315</v>
      </c>
    </row>
    <row r="845" spans="1:9" s="5" customFormat="1" ht="15" customHeight="1" x14ac:dyDescent="0.25">
      <c r="A845" s="46" t="str">
        <f t="shared" si="60"/>
        <v>15.34_Escombreras</v>
      </c>
      <c r="B845" s="4" t="str">
        <f t="shared" si="57"/>
        <v>Salida Nacional / National exit</v>
      </c>
      <c r="C845" s="52">
        <f>(Input!C$12*Input!C$165)*C580</f>
        <v>8116733.1382888155</v>
      </c>
      <c r="D845" s="52">
        <f>(Input!D$12*Input!D$165)*D580</f>
        <v>7222214.915627501</v>
      </c>
      <c r="E845" s="52">
        <f>(Input!E$12*Input!E$165)*E580</f>
        <v>6359576.8415434835</v>
      </c>
      <c r="F845" s="52">
        <f>(Input!F$12*Input!F$165)*F580</f>
        <v>5730287.3610220756</v>
      </c>
      <c r="G845" s="52">
        <f>(Input!G$12*Input!G$165)*G580</f>
        <v>5169672.7367647421</v>
      </c>
      <c r="H845" s="52">
        <f>(Input!H$12*Input!H$165)*H580</f>
        <v>4547534.6424822919</v>
      </c>
      <c r="I845" s="57">
        <f>(Input!I$12*Input!I$165)*I580</f>
        <v>3694870.4419841254</v>
      </c>
    </row>
    <row r="846" spans="1:9" s="5" customFormat="1" ht="15" customHeight="1" x14ac:dyDescent="0.25">
      <c r="A846" s="46" t="str">
        <f t="shared" si="60"/>
        <v>15_Tivissa</v>
      </c>
      <c r="B846" s="4" t="str">
        <f t="shared" si="57"/>
        <v>Salida Nacional / National exit</v>
      </c>
      <c r="C846" s="52">
        <f>(Input!C$12*Input!C$165)*C581</f>
        <v>1310.1778275429817</v>
      </c>
      <c r="D846" s="52">
        <f>(Input!D$12*Input!D$165)*D581</f>
        <v>1189.5192473096026</v>
      </c>
      <c r="E846" s="52">
        <f>(Input!E$12*Input!E$165)*E581</f>
        <v>1073.8063849884509</v>
      </c>
      <c r="F846" s="52">
        <f>(Input!F$12*Input!F$165)*F581</f>
        <v>999.90457299794673</v>
      </c>
      <c r="G846" s="52">
        <f>(Input!G$12*Input!G$165)*G581</f>
        <v>936.09168606128708</v>
      </c>
      <c r="H846" s="52">
        <f>(Input!H$12*Input!H$165)*H581</f>
        <v>880.58841644408596</v>
      </c>
      <c r="I846" s="57">
        <f>(Input!I$12*Input!I$165)*I581</f>
        <v>882.17166855661378</v>
      </c>
    </row>
    <row r="847" spans="1:9" s="5" customFormat="1" ht="15" customHeight="1" x14ac:dyDescent="0.25">
      <c r="A847" s="46" t="str">
        <f t="shared" si="60"/>
        <v>16A_Benisanet</v>
      </c>
      <c r="B847" s="4" t="str">
        <f t="shared" si="57"/>
        <v>Salida Nacional / National exit</v>
      </c>
      <c r="C847" s="52">
        <f>(Input!C$12*Input!C$165)*C582</f>
        <v>32183.041821185383</v>
      </c>
      <c r="D847" s="52">
        <f>(Input!D$12*Input!D$165)*D582</f>
        <v>29221.990688988379</v>
      </c>
      <c r="E847" s="52">
        <f>(Input!E$12*Input!E$165)*E582</f>
        <v>26382.175066263157</v>
      </c>
      <c r="F847" s="52">
        <f>(Input!F$12*Input!F$165)*F582</f>
        <v>24569.16046832929</v>
      </c>
      <c r="G847" s="52">
        <f>(Input!G$12*Input!G$165)*G582</f>
        <v>23001.379801919618</v>
      </c>
      <c r="H847" s="52">
        <f>(Input!H$12*Input!H$165)*H582</f>
        <v>21636.752761877204</v>
      </c>
      <c r="I847" s="57">
        <f>(Input!I$12*Input!I$165)*I582</f>
        <v>21674.040438101212</v>
      </c>
    </row>
    <row r="848" spans="1:9" s="5" customFormat="1" ht="15" customHeight="1" x14ac:dyDescent="0.25">
      <c r="A848" s="46" t="str">
        <f t="shared" si="60"/>
        <v>19_Caspe</v>
      </c>
      <c r="B848" s="4" t="str">
        <f t="shared" si="57"/>
        <v>Salida Nacional / National exit</v>
      </c>
      <c r="C848" s="52">
        <f>(Input!C$12*Input!C$165)*C583</f>
        <v>840617.50695318892</v>
      </c>
      <c r="D848" s="52">
        <f>(Input!D$12*Input!D$165)*D583</f>
        <v>777207.43089464307</v>
      </c>
      <c r="E848" s="52">
        <f>(Input!E$12*Input!E$165)*E583</f>
        <v>717504.28399316827</v>
      </c>
      <c r="F848" s="52">
        <f>(Input!F$12*Input!F$165)*F583</f>
        <v>682768.40092889697</v>
      </c>
      <c r="G848" s="52">
        <f>(Input!G$12*Input!G$165)*G583</f>
        <v>650260.8342830881</v>
      </c>
      <c r="H848" s="52">
        <f>(Input!H$12*Input!H$165)*H583</f>
        <v>620926.24389298924</v>
      </c>
      <c r="I848" s="57">
        <f>(Input!I$12*Input!I$165)*I583</f>
        <v>630638.92812452139</v>
      </c>
    </row>
    <row r="849" spans="1:9" s="5" customFormat="1" ht="15" customHeight="1" x14ac:dyDescent="0.25">
      <c r="A849" s="46" t="str">
        <f t="shared" si="60"/>
        <v>20_Andorra</v>
      </c>
      <c r="B849" s="4" t="str">
        <f t="shared" si="57"/>
        <v>Salida Nacional / National exit</v>
      </c>
      <c r="C849" s="52">
        <f>(Input!C$12*Input!C$165)*C584</f>
        <v>686012.84047735564</v>
      </c>
      <c r="D849" s="52">
        <f>(Input!D$12*Input!D$165)*D584</f>
        <v>621650.32542245695</v>
      </c>
      <c r="E849" s="52">
        <f>(Input!E$12*Input!E$165)*E584</f>
        <v>565248.85691894684</v>
      </c>
      <c r="F849" s="52">
        <f>(Input!F$12*Input!F$165)*F584</f>
        <v>530329.32869969844</v>
      </c>
      <c r="G849" s="52">
        <f>(Input!G$12*Input!G$165)*G584</f>
        <v>491778.14612059412</v>
      </c>
      <c r="H849" s="52">
        <f>(Input!H$12*Input!H$165)*H584</f>
        <v>448638.18335639848</v>
      </c>
      <c r="I849" s="57">
        <f>(Input!I$12*Input!I$165)*I584</f>
        <v>407859.20655355055</v>
      </c>
    </row>
    <row r="850" spans="1:9" s="5" customFormat="1" ht="15" customHeight="1" x14ac:dyDescent="0.25">
      <c r="A850" s="46" t="str">
        <f t="shared" si="60"/>
        <v>21.1_Azaila</v>
      </c>
      <c r="B850" s="4" t="str">
        <f t="shared" si="57"/>
        <v>Salida Nacional / National exit</v>
      </c>
      <c r="C850" s="52">
        <f>(Input!C$12*Input!C$165)*C585</f>
        <v>33534.42957338439</v>
      </c>
      <c r="D850" s="52">
        <f>(Input!D$12*Input!D$165)*D585</f>
        <v>30086.147928452614</v>
      </c>
      <c r="E850" s="52">
        <f>(Input!E$12*Input!E$165)*E585</f>
        <v>27197.063489839486</v>
      </c>
      <c r="F850" s="52">
        <f>(Input!F$12*Input!F$165)*F585</f>
        <v>25398.290797385853</v>
      </c>
      <c r="G850" s="52">
        <f>(Input!G$12*Input!G$165)*G585</f>
        <v>23284.942893261035</v>
      </c>
      <c r="H850" s="52">
        <f>(Input!H$12*Input!H$165)*H585</f>
        <v>20793.987544049091</v>
      </c>
      <c r="I850" s="57">
        <f>(Input!I$12*Input!I$165)*I585</f>
        <v>17908.734109444871</v>
      </c>
    </row>
    <row r="851" spans="1:9" s="5" customFormat="1" ht="15" customHeight="1" x14ac:dyDescent="0.25">
      <c r="A851" s="46" t="str">
        <f t="shared" si="60"/>
        <v>22_Epysa</v>
      </c>
      <c r="B851" s="4" t="str">
        <f t="shared" si="57"/>
        <v>Salida Nacional / National exit</v>
      </c>
      <c r="C851" s="52">
        <f>(Input!C$12*Input!C$165)*C586</f>
        <v>147715.88646122901</v>
      </c>
      <c r="D851" s="52">
        <f>(Input!D$12*Input!D$165)*D586</f>
        <v>138406.73930851693</v>
      </c>
      <c r="E851" s="52">
        <f>(Input!E$12*Input!E$165)*E586</f>
        <v>129737.75372242108</v>
      </c>
      <c r="F851" s="52">
        <f>(Input!F$12*Input!F$165)*F586</f>
        <v>125040.6479856645</v>
      </c>
      <c r="G851" s="52">
        <f>(Input!G$12*Input!G$165)*G586</f>
        <v>119955.3083603433</v>
      </c>
      <c r="H851" s="52">
        <f>(Input!H$12*Input!H$165)*H586</f>
        <v>114964.87362009636</v>
      </c>
      <c r="I851" s="57">
        <f>(Input!I$12*Input!I$165)*I586</f>
        <v>116840.60048610598</v>
      </c>
    </row>
    <row r="852" spans="1:9" s="5" customFormat="1" ht="15" customHeight="1" x14ac:dyDescent="0.25">
      <c r="A852" s="46" t="str">
        <f t="shared" si="60"/>
        <v>23_Mediana Zaragoza</v>
      </c>
      <c r="B852" s="4" t="str">
        <f t="shared" si="57"/>
        <v>Salida Nacional / National exit</v>
      </c>
      <c r="C852" s="52">
        <f>(Input!C$12*Input!C$165)*C587</f>
        <v>1572285.3882389287</v>
      </c>
      <c r="D852" s="52">
        <f>(Input!D$12*Input!D$165)*D587</f>
        <v>1452457.8321282992</v>
      </c>
      <c r="E852" s="52">
        <f>(Input!E$12*Input!E$165)*E587</f>
        <v>1340379.2718550577</v>
      </c>
      <c r="F852" s="52">
        <f>(Input!F$12*Input!F$165)*F587</f>
        <v>1277523.4791724836</v>
      </c>
      <c r="G852" s="52">
        <f>(Input!G$12*Input!G$165)*G587</f>
        <v>1216494.5263763145</v>
      </c>
      <c r="H852" s="52">
        <f>(Input!H$12*Input!H$165)*H587</f>
        <v>1162114.6915002603</v>
      </c>
      <c r="I852" s="57">
        <f>(Input!I$12*Input!I$165)*I587</f>
        <v>1182377.3049863493</v>
      </c>
    </row>
    <row r="853" spans="1:9" s="5" customFormat="1" ht="15" customHeight="1" x14ac:dyDescent="0.25">
      <c r="A853" s="46" t="str">
        <f t="shared" si="60"/>
        <v>23A_La Cartuja</v>
      </c>
      <c r="B853" s="4" t="str">
        <f t="shared" si="57"/>
        <v>Salida Nacional / National exit</v>
      </c>
      <c r="C853" s="52">
        <f>(Input!C$12*Input!C$165)*C588</f>
        <v>38995.285611444757</v>
      </c>
      <c r="D853" s="52">
        <f>(Input!D$12*Input!D$165)*D588</f>
        <v>36029.562927467166</v>
      </c>
      <c r="E853" s="52">
        <f>(Input!E$12*Input!E$165)*E588</f>
        <v>33224.724589022531</v>
      </c>
      <c r="F853" s="52">
        <f>(Input!F$12*Input!F$165)*F588</f>
        <v>31604.046254758297</v>
      </c>
      <c r="G853" s="52">
        <f>(Input!G$12*Input!G$165)*G588</f>
        <v>29955.728461923653</v>
      </c>
      <c r="H853" s="52">
        <f>(Input!H$12*Input!H$165)*H588</f>
        <v>28422.179952246152</v>
      </c>
      <c r="I853" s="57">
        <f>(Input!I$12*Input!I$165)*I588</f>
        <v>28652.231648138586</v>
      </c>
    </row>
    <row r="854" spans="1:9" s="5" customFormat="1" ht="15" customHeight="1" x14ac:dyDescent="0.25">
      <c r="A854" s="46" t="str">
        <f t="shared" si="60"/>
        <v>24_Santa Fe</v>
      </c>
      <c r="B854" s="4" t="str">
        <f t="shared" si="57"/>
        <v>Salida Nacional / National exit</v>
      </c>
      <c r="C854" s="52">
        <f>(Input!C$12*Input!C$165)*C589</f>
        <v>17039.165987783632</v>
      </c>
      <c r="D854" s="52">
        <f>(Input!D$12*Input!D$165)*D589</f>
        <v>15617.129425862835</v>
      </c>
      <c r="E854" s="52">
        <f>(Input!E$12*Input!E$165)*E589</f>
        <v>14250.619668463785</v>
      </c>
      <c r="F854" s="52">
        <f>(Input!F$12*Input!F$165)*F589</f>
        <v>13414.578911669458</v>
      </c>
      <c r="G854" s="52">
        <f>(Input!G$12*Input!G$165)*G589</f>
        <v>12572.423683309902</v>
      </c>
      <c r="H854" s="52">
        <f>(Input!H$12*Input!H$165)*H589</f>
        <v>11788.729856218195</v>
      </c>
      <c r="I854" s="57">
        <f>(Input!I$12*Input!I$165)*I589</f>
        <v>11734.314528899629</v>
      </c>
    </row>
    <row r="855" spans="1:9" s="5" customFormat="1" ht="15" customHeight="1" x14ac:dyDescent="0.25">
      <c r="A855" s="46" t="str">
        <f t="shared" si="60"/>
        <v>24A_Zaragoza I+D</v>
      </c>
      <c r="B855" s="4" t="str">
        <f t="shared" si="57"/>
        <v>Salida Nacional / National exit</v>
      </c>
      <c r="C855" s="52">
        <f>(Input!C$12*Input!C$165)*C590</f>
        <v>153655.77820001071</v>
      </c>
      <c r="D855" s="52">
        <f>(Input!D$12*Input!D$165)*D590</f>
        <v>142438.48368784192</v>
      </c>
      <c r="E855" s="52">
        <f>(Input!E$12*Input!E$165)*E590</f>
        <v>131802.57735044963</v>
      </c>
      <c r="F855" s="52">
        <f>(Input!F$12*Input!F$165)*F590</f>
        <v>125646.15268193815</v>
      </c>
      <c r="G855" s="52">
        <f>(Input!G$12*Input!G$165)*G590</f>
        <v>119068.95893322726</v>
      </c>
      <c r="H855" s="52">
        <f>(Input!H$12*Input!H$165)*H590</f>
        <v>112748.99627527151</v>
      </c>
      <c r="I855" s="57">
        <f>(Input!I$12*Input!I$165)*I590</f>
        <v>113238.82030553896</v>
      </c>
    </row>
    <row r="856" spans="1:9" s="5" customFormat="1" ht="15" customHeight="1" x14ac:dyDescent="0.25">
      <c r="A856" s="46" t="str">
        <f t="shared" ref="A856:B871" si="61">A591</f>
        <v>25A_Barboles</v>
      </c>
      <c r="B856" s="4" t="str">
        <f t="shared" si="57"/>
        <v>Salida Nacional / National exit</v>
      </c>
      <c r="C856" s="52">
        <f>(Input!C$12*Input!C$165)*C591</f>
        <v>0</v>
      </c>
      <c r="D856" s="52">
        <f>(Input!D$12*Input!D$165)*D591</f>
        <v>0</v>
      </c>
      <c r="E856" s="52">
        <f>(Input!E$12*Input!E$165)*E591</f>
        <v>0</v>
      </c>
      <c r="F856" s="52">
        <f>(Input!F$12*Input!F$165)*F591</f>
        <v>0</v>
      </c>
      <c r="G856" s="52">
        <f>(Input!G$12*Input!G$165)*G591</f>
        <v>0</v>
      </c>
      <c r="H856" s="52">
        <f>(Input!H$12*Input!H$165)*H591</f>
        <v>0</v>
      </c>
      <c r="I856" s="57">
        <f>(Input!I$12*Input!I$165)*I591</f>
        <v>0</v>
      </c>
    </row>
    <row r="857" spans="1:9" s="5" customFormat="1" ht="15" customHeight="1" x14ac:dyDescent="0.25">
      <c r="A857" s="46" t="str">
        <f t="shared" si="61"/>
        <v>25X_General Motors</v>
      </c>
      <c r="B857" s="4" t="str">
        <f t="shared" si="57"/>
        <v>Salida Nacional / National exit</v>
      </c>
      <c r="C857" s="52">
        <f>(Input!C$12*Input!C$165)*C592</f>
        <v>282385.98540907417</v>
      </c>
      <c r="D857" s="52">
        <f>(Input!D$12*Input!D$165)*D592</f>
        <v>261957.03883751575</v>
      </c>
      <c r="E857" s="52">
        <f>(Input!E$12*Input!E$165)*E592</f>
        <v>243036.79759611239</v>
      </c>
      <c r="F857" s="52">
        <f>(Input!F$12*Input!F$165)*F592</f>
        <v>233002.11584411626</v>
      </c>
      <c r="G857" s="52">
        <f>(Input!G$12*Input!G$165)*G592</f>
        <v>222562.31397927826</v>
      </c>
      <c r="H857" s="52">
        <f>(Input!H$12*Input!H$165)*H592</f>
        <v>213051.36710815059</v>
      </c>
      <c r="I857" s="57">
        <f>(Input!I$12*Input!I$165)*I592</f>
        <v>217091.06723480058</v>
      </c>
    </row>
    <row r="858" spans="1:9" s="5" customFormat="1" ht="15" customHeight="1" x14ac:dyDescent="0.25">
      <c r="A858" s="46" t="str">
        <f t="shared" si="61"/>
        <v>26A_Magallon</v>
      </c>
      <c r="B858" s="4" t="str">
        <f t="shared" si="57"/>
        <v>Salida Nacional / National exit</v>
      </c>
      <c r="C858" s="52">
        <f>(Input!C$12*Input!C$165)*C593</f>
        <v>172298.00213359742</v>
      </c>
      <c r="D858" s="52">
        <f>(Input!D$12*Input!D$165)*D593</f>
        <v>161340.47946037032</v>
      </c>
      <c r="E858" s="52">
        <f>(Input!E$12*Input!E$165)*E593</f>
        <v>151129.00143627118</v>
      </c>
      <c r="F858" s="52">
        <f>(Input!F$12*Input!F$165)*F593</f>
        <v>145661.60267918263</v>
      </c>
      <c r="G858" s="52">
        <f>(Input!G$12*Input!G$165)*G593</f>
        <v>139112.49001425706</v>
      </c>
      <c r="H858" s="52">
        <f>(Input!H$12*Input!H$165)*H593</f>
        <v>132512.19656911297</v>
      </c>
      <c r="I858" s="57">
        <f>(Input!I$12*Input!I$165)*I593</f>
        <v>133716.84605810556</v>
      </c>
    </row>
    <row r="859" spans="1:9" s="5" customFormat="1" ht="15" customHeight="1" x14ac:dyDescent="0.25">
      <c r="A859" s="46" t="str">
        <f t="shared" si="61"/>
        <v>27X_Ribaforada</v>
      </c>
      <c r="B859" s="4" t="str">
        <f t="shared" si="57"/>
        <v>Salida Nacional / National exit</v>
      </c>
      <c r="C859" s="52">
        <f>(Input!C$12*Input!C$165)*C594</f>
        <v>151875.38431469642</v>
      </c>
      <c r="D859" s="52">
        <f>(Input!D$12*Input!D$165)*D594</f>
        <v>142258.40768796587</v>
      </c>
      <c r="E859" s="52">
        <f>(Input!E$12*Input!E$165)*E594</f>
        <v>133305.46342327705</v>
      </c>
      <c r="F859" s="52">
        <f>(Input!F$12*Input!F$165)*F594</f>
        <v>128540.61129175179</v>
      </c>
      <c r="G859" s="52">
        <f>(Input!G$12*Input!G$165)*G594</f>
        <v>122671.24762700331</v>
      </c>
      <c r="H859" s="52">
        <f>(Input!H$12*Input!H$165)*H594</f>
        <v>116712.05073686328</v>
      </c>
      <c r="I859" s="57">
        <f>(Input!I$12*Input!I$165)*I594</f>
        <v>117600.53006227894</v>
      </c>
    </row>
    <row r="860" spans="1:9" s="5" customFormat="1" ht="15" customHeight="1" x14ac:dyDescent="0.25">
      <c r="A860" s="46" t="str">
        <f t="shared" si="61"/>
        <v>28_Tudela</v>
      </c>
      <c r="B860" s="4" t="str">
        <f t="shared" si="57"/>
        <v>Salida Nacional / National exit</v>
      </c>
      <c r="C860" s="52">
        <f>(Input!C$12*Input!C$165)*C595</f>
        <v>286689.40134009405</v>
      </c>
      <c r="D860" s="52">
        <f>(Input!D$12*Input!D$165)*D595</f>
        <v>268705.10875001666</v>
      </c>
      <c r="E860" s="52">
        <f>(Input!E$12*Input!E$165)*E595</f>
        <v>251987.24191074018</v>
      </c>
      <c r="F860" s="52">
        <f>(Input!F$12*Input!F$165)*F595</f>
        <v>243154.80502596547</v>
      </c>
      <c r="G860" s="52">
        <f>(Input!G$12*Input!G$165)*G595</f>
        <v>232089.505906259</v>
      </c>
      <c r="H860" s="52">
        <f>(Input!H$12*Input!H$165)*H595</f>
        <v>220796.40604817355</v>
      </c>
      <c r="I860" s="57">
        <f>(Input!I$12*Input!I$165)*I595</f>
        <v>222424.18341899777</v>
      </c>
    </row>
    <row r="861" spans="1:9" s="5" customFormat="1" ht="15" customHeight="1" x14ac:dyDescent="0.25">
      <c r="A861" s="46" t="str">
        <f t="shared" si="61"/>
        <v>28A_Tudela Norte</v>
      </c>
      <c r="B861" s="4" t="str">
        <f t="shared" si="57"/>
        <v>Salida Nacional / National exit</v>
      </c>
      <c r="C861" s="52">
        <f>(Input!C$12*Input!C$165)*C596</f>
        <v>2837232.4862029357</v>
      </c>
      <c r="D861" s="52">
        <f>(Input!D$12*Input!D$165)*D596</f>
        <v>2577732.3037452893</v>
      </c>
      <c r="E861" s="52">
        <f>(Input!E$12*Input!E$165)*E596</f>
        <v>2335629.1426683129</v>
      </c>
      <c r="F861" s="52">
        <f>(Input!F$12*Input!F$165)*F596</f>
        <v>2160208.8398496127</v>
      </c>
      <c r="G861" s="52">
        <f>(Input!G$12*Input!G$165)*G596</f>
        <v>1904323.5803458693</v>
      </c>
      <c r="H861" s="52">
        <f>(Input!H$12*Input!H$165)*H596</f>
        <v>1566893.7006002045</v>
      </c>
      <c r="I861" s="57">
        <f>(Input!I$12*Input!I$165)*I596</f>
        <v>996881.20731463504</v>
      </c>
    </row>
    <row r="862" spans="1:9" s="5" customFormat="1" ht="15" customHeight="1" x14ac:dyDescent="0.25">
      <c r="A862" s="46" t="str">
        <f t="shared" si="61"/>
        <v>29_Alfaro</v>
      </c>
      <c r="B862" s="4" t="str">
        <f t="shared" si="57"/>
        <v>Salida Nacional / National exit</v>
      </c>
      <c r="C862" s="52">
        <f>(Input!C$12*Input!C$165)*C597</f>
        <v>77752.867611848051</v>
      </c>
      <c r="D862" s="52">
        <f>(Input!D$12*Input!D$165)*D597</f>
        <v>71971.380003759114</v>
      </c>
      <c r="E862" s="52">
        <f>(Input!E$12*Input!E$165)*E597</f>
        <v>66465.994175949643</v>
      </c>
      <c r="F862" s="52">
        <f>(Input!F$12*Input!F$165)*F597</f>
        <v>63265.221921348297</v>
      </c>
      <c r="G862" s="52">
        <f>(Input!G$12*Input!G$165)*G597</f>
        <v>59571.344136092455</v>
      </c>
      <c r="H862" s="52">
        <f>(Input!H$12*Input!H$165)*H597</f>
        <v>55944.646082786072</v>
      </c>
      <c r="I862" s="57">
        <f>(Input!I$12*Input!I$165)*I597</f>
        <v>55648.187640545955</v>
      </c>
    </row>
    <row r="863" spans="1:9" s="5" customFormat="1" ht="15" customHeight="1" x14ac:dyDescent="0.25">
      <c r="A863" s="46" t="str">
        <f t="shared" si="61"/>
        <v>30_Rioja Baja</v>
      </c>
      <c r="B863" s="4" t="str">
        <f t="shared" si="57"/>
        <v>Salida Nacional / National exit</v>
      </c>
      <c r="C863" s="52">
        <f>(Input!C$12*Input!C$165)*C598</f>
        <v>120796.35735905672</v>
      </c>
      <c r="D863" s="52">
        <f>(Input!D$12*Input!D$165)*D598</f>
        <v>113277.81218119981</v>
      </c>
      <c r="E863" s="52">
        <f>(Input!E$12*Input!E$165)*E598</f>
        <v>106271.84754403617</v>
      </c>
      <c r="F863" s="52">
        <f>(Input!F$12*Input!F$165)*F598</f>
        <v>102584.11636923818</v>
      </c>
      <c r="G863" s="52">
        <f>(Input!G$12*Input!G$165)*G598</f>
        <v>97735.963823099111</v>
      </c>
      <c r="H863" s="52">
        <f>(Input!H$12*Input!H$165)*H598</f>
        <v>92707.921315779051</v>
      </c>
      <c r="I863" s="57">
        <f>(Input!I$12*Input!I$165)*I598</f>
        <v>93012.066860048217</v>
      </c>
    </row>
    <row r="864" spans="1:9" s="5" customFormat="1" ht="15" customHeight="1" x14ac:dyDescent="0.25">
      <c r="A864" s="46" t="str">
        <f t="shared" si="61"/>
        <v>32_Sequero</v>
      </c>
      <c r="B864" s="4" t="str">
        <f t="shared" si="57"/>
        <v>Salida Nacional / National exit</v>
      </c>
      <c r="C864" s="52">
        <f>(Input!C$12*Input!C$165)*C599</f>
        <v>0</v>
      </c>
      <c r="D864" s="52">
        <f>(Input!D$12*Input!D$165)*D599</f>
        <v>0</v>
      </c>
      <c r="E864" s="52">
        <f>(Input!E$12*Input!E$165)*E599</f>
        <v>0</v>
      </c>
      <c r="F864" s="52">
        <f>(Input!F$12*Input!F$165)*F599</f>
        <v>0</v>
      </c>
      <c r="G864" s="52">
        <f>(Input!G$12*Input!G$165)*G599</f>
        <v>0</v>
      </c>
      <c r="H864" s="52">
        <f>(Input!H$12*Input!H$165)*H599</f>
        <v>0</v>
      </c>
      <c r="I864" s="57">
        <f>(Input!I$12*Input!I$165)*I599</f>
        <v>0</v>
      </c>
    </row>
    <row r="865" spans="1:9" s="5" customFormat="1" ht="15" customHeight="1" x14ac:dyDescent="0.25">
      <c r="A865" s="46" t="str">
        <f t="shared" si="61"/>
        <v>33_Logroño</v>
      </c>
      <c r="B865" s="4" t="str">
        <f t="shared" si="57"/>
        <v>Salida Nacional / National exit</v>
      </c>
      <c r="C865" s="52">
        <f>(Input!C$12*Input!C$165)*C600</f>
        <v>3678120.7612384586</v>
      </c>
      <c r="D865" s="52">
        <f>(Input!D$12*Input!D$165)*D600</f>
        <v>3364841.2679980192</v>
      </c>
      <c r="E865" s="52">
        <f>(Input!E$12*Input!E$165)*E600</f>
        <v>3072640.5750864632</v>
      </c>
      <c r="F865" s="52">
        <f>(Input!F$12*Input!F$165)*F600</f>
        <v>2867212.9210817111</v>
      </c>
      <c r="G865" s="52">
        <f>(Input!G$12*Input!G$165)*G600</f>
        <v>2553925.0710653844</v>
      </c>
      <c r="H865" s="52">
        <f>(Input!H$12*Input!H$165)*H600</f>
        <v>2144572.6740080034</v>
      </c>
      <c r="I865" s="57">
        <f>(Input!I$12*Input!I$165)*I600</f>
        <v>1495318.7285554546</v>
      </c>
    </row>
    <row r="866" spans="1:9" s="5" customFormat="1" ht="15" customHeight="1" x14ac:dyDescent="0.25">
      <c r="A866" s="46" t="str">
        <f t="shared" si="61"/>
        <v>33X_Navarrete</v>
      </c>
      <c r="B866" s="4" t="str">
        <f t="shared" si="57"/>
        <v>Salida Nacional / National exit</v>
      </c>
      <c r="C866" s="52">
        <f>(Input!C$12*Input!C$165)*C601</f>
        <v>19077.220498559273</v>
      </c>
      <c r="D866" s="52">
        <f>(Input!D$12*Input!D$165)*D601</f>
        <v>17710.821100162455</v>
      </c>
      <c r="E866" s="52">
        <f>(Input!E$12*Input!E$165)*E601</f>
        <v>16414.702771684944</v>
      </c>
      <c r="F866" s="52">
        <f>(Input!F$12*Input!F$165)*F601</f>
        <v>15677.25387521457</v>
      </c>
      <c r="G866" s="52">
        <f>(Input!G$12*Input!G$165)*G601</f>
        <v>14747.496005838708</v>
      </c>
      <c r="H866" s="52">
        <f>(Input!H$12*Input!H$165)*H601</f>
        <v>13811.564808133522</v>
      </c>
      <c r="I866" s="57">
        <f>(Input!I$12*Input!I$165)*I601</f>
        <v>13686.078952728038</v>
      </c>
    </row>
    <row r="867" spans="1:9" s="5" customFormat="1" ht="15" customHeight="1" x14ac:dyDescent="0.25">
      <c r="A867" s="46" t="str">
        <f t="shared" si="61"/>
        <v>34_Cenicero</v>
      </c>
      <c r="B867" s="4" t="str">
        <f t="shared" si="57"/>
        <v>Salida Nacional / National exit</v>
      </c>
      <c r="C867" s="52">
        <f>(Input!C$12*Input!C$165)*C602</f>
        <v>119057.14371694818</v>
      </c>
      <c r="D867" s="52">
        <f>(Input!D$12*Input!D$165)*D602</f>
        <v>111575.35194978282</v>
      </c>
      <c r="E867" s="52">
        <f>(Input!E$12*Input!E$165)*E602</f>
        <v>104625.26685993289</v>
      </c>
      <c r="F867" s="52">
        <f>(Input!F$12*Input!F$165)*F602</f>
        <v>100997.48198466162</v>
      </c>
      <c r="G867" s="52">
        <f>(Input!G$12*Input!G$165)*G602</f>
        <v>95916.397913799665</v>
      </c>
      <c r="H867" s="52">
        <f>(Input!H$12*Input!H$165)*H602</f>
        <v>90610.904295746324</v>
      </c>
      <c r="I867" s="57">
        <f>(Input!I$12*Input!I$165)*I602</f>
        <v>90528.55352989705</v>
      </c>
    </row>
    <row r="868" spans="1:9" s="5" customFormat="1" ht="15" customHeight="1" x14ac:dyDescent="0.25">
      <c r="A868" s="46" t="str">
        <f t="shared" si="61"/>
        <v>35_Haro</v>
      </c>
      <c r="B868" s="4" t="str">
        <f t="shared" si="57"/>
        <v>Salida Nacional / National exit</v>
      </c>
      <c r="C868" s="52">
        <f>(Input!C$12*Input!C$165)*C603</f>
        <v>53279.252805365693</v>
      </c>
      <c r="D868" s="52">
        <f>(Input!D$12*Input!D$165)*D603</f>
        <v>49471.546608536853</v>
      </c>
      <c r="E868" s="52">
        <f>(Input!E$12*Input!E$165)*E603</f>
        <v>45859.193196943503</v>
      </c>
      <c r="F868" s="52">
        <f>(Input!F$12*Input!F$165)*F603</f>
        <v>43806.893060471128</v>
      </c>
      <c r="G868" s="52">
        <f>(Input!G$12*Input!G$165)*G603</f>
        <v>41144.706815746911</v>
      </c>
      <c r="H868" s="52">
        <f>(Input!H$12*Input!H$165)*H603</f>
        <v>38448.679566722007</v>
      </c>
      <c r="I868" s="57">
        <f>(Input!I$12*Input!I$165)*I603</f>
        <v>38001.626318648399</v>
      </c>
    </row>
    <row r="869" spans="1:9" s="5" customFormat="1" ht="15" customHeight="1" x14ac:dyDescent="0.25">
      <c r="A869" s="46" t="str">
        <f t="shared" si="61"/>
        <v>35X_Genfibre</v>
      </c>
      <c r="B869" s="4" t="str">
        <f t="shared" si="57"/>
        <v>Salida Nacional / National exit</v>
      </c>
      <c r="C869" s="52">
        <f>(Input!C$12*Input!C$165)*C604</f>
        <v>405929.87465733523</v>
      </c>
      <c r="D869" s="52">
        <f>(Input!D$12*Input!D$165)*D604</f>
        <v>380012.20669085556</v>
      </c>
      <c r="E869" s="52">
        <f>(Input!E$12*Input!E$165)*E604</f>
        <v>356375.40935884078</v>
      </c>
      <c r="F869" s="52">
        <f>(Input!F$12*Input!F$165)*F604</f>
        <v>344894.47466759011</v>
      </c>
      <c r="G869" s="52">
        <f>(Input!G$12*Input!G$165)*G604</f>
        <v>329000.42512778804</v>
      </c>
      <c r="H869" s="52">
        <f>(Input!H$12*Input!H$165)*H604</f>
        <v>313015.55044653092</v>
      </c>
      <c r="I869" s="57">
        <f>(Input!I$12*Input!I$165)*I604</f>
        <v>315959.5049968661</v>
      </c>
    </row>
    <row r="870" spans="1:9" s="5" customFormat="1" ht="15" customHeight="1" x14ac:dyDescent="0.25">
      <c r="A870" s="46" t="str">
        <f t="shared" si="61"/>
        <v>36_Miranda</v>
      </c>
      <c r="B870" s="4" t="str">
        <f t="shared" si="57"/>
        <v>Salida Nacional / National exit</v>
      </c>
      <c r="C870" s="52">
        <f>(Input!C$12*Input!C$165)*C605</f>
        <v>401408.83867789694</v>
      </c>
      <c r="D870" s="52">
        <f>(Input!D$12*Input!D$165)*D605</f>
        <v>379973.42588665418</v>
      </c>
      <c r="E870" s="52">
        <f>(Input!E$12*Input!E$165)*E605</f>
        <v>360608.9596990156</v>
      </c>
      <c r="F870" s="52">
        <f>(Input!F$12*Input!F$165)*F605</f>
        <v>351767.8973708594</v>
      </c>
      <c r="G870" s="52">
        <f>(Input!G$12*Input!G$165)*G605</f>
        <v>336694.71383244259</v>
      </c>
      <c r="H870" s="52">
        <f>(Input!H$12*Input!H$165)*H605</f>
        <v>320006.9932014427</v>
      </c>
      <c r="I870" s="57">
        <f>(Input!I$12*Input!I$165)*I605</f>
        <v>321228.05965839763</v>
      </c>
    </row>
    <row r="871" spans="1:9" s="5" customFormat="1" ht="15" customHeight="1" x14ac:dyDescent="0.25">
      <c r="A871" s="46" t="str">
        <f t="shared" si="61"/>
        <v>38_Vitoria</v>
      </c>
      <c r="B871" s="4" t="str">
        <f t="shared" si="61"/>
        <v>Salida Nacional / National exit</v>
      </c>
      <c r="C871" s="52">
        <f>(Input!C$12*Input!C$165)*C606</f>
        <v>1593479.8164582171</v>
      </c>
      <c r="D871" s="52">
        <f>(Input!D$12*Input!D$165)*D606</f>
        <v>1497988.1790426681</v>
      </c>
      <c r="E871" s="52">
        <f>(Input!E$12*Input!E$165)*E606</f>
        <v>1409923.3508696745</v>
      </c>
      <c r="F871" s="52">
        <f>(Input!F$12*Input!F$165)*F606</f>
        <v>1365427.1767145037</v>
      </c>
      <c r="G871" s="52">
        <f>(Input!G$12*Input!G$165)*G606</f>
        <v>1298015.4054274117</v>
      </c>
      <c r="H871" s="52">
        <f>(Input!H$12*Input!H$165)*H606</f>
        <v>1226054.0859244585</v>
      </c>
      <c r="I871" s="57">
        <f>(Input!I$12*Input!I$165)*I606</f>
        <v>1223791.3710747869</v>
      </c>
    </row>
    <row r="872" spans="1:9" s="5" customFormat="1" ht="15" customHeight="1" x14ac:dyDescent="0.25">
      <c r="A872" s="46" t="str">
        <f t="shared" ref="A872:B887" si="62">A607</f>
        <v>38X.02_Parque Tecnologico</v>
      </c>
      <c r="B872" s="4" t="str">
        <f t="shared" si="62"/>
        <v>Salida Nacional / National exit</v>
      </c>
      <c r="C872" s="52">
        <f>(Input!C$12*Input!C$165)*C607</f>
        <v>26131.037072588733</v>
      </c>
      <c r="D872" s="52">
        <f>(Input!D$12*Input!D$165)*D607</f>
        <v>24573.43569565592</v>
      </c>
      <c r="E872" s="52">
        <f>(Input!E$12*Input!E$165)*E607</f>
        <v>23139.12897598535</v>
      </c>
      <c r="F872" s="52">
        <f>(Input!F$12*Input!F$165)*F607</f>
        <v>22418.54964031195</v>
      </c>
      <c r="G872" s="52">
        <f>(Input!G$12*Input!G$165)*G607</f>
        <v>21313.931554235343</v>
      </c>
      <c r="H872" s="52">
        <f>(Input!H$12*Input!H$165)*H607</f>
        <v>20132.233797466593</v>
      </c>
      <c r="I872" s="57">
        <f>(Input!I$12*Input!I$165)*I607</f>
        <v>20094.966151477958</v>
      </c>
    </row>
    <row r="873" spans="1:9" s="5" customFormat="1" ht="15" customHeight="1" x14ac:dyDescent="0.25">
      <c r="A873" s="46" t="str">
        <f t="shared" si="62"/>
        <v>39.01_Legutiano</v>
      </c>
      <c r="B873" s="4" t="str">
        <f t="shared" si="62"/>
        <v>Salida Nacional / National exit</v>
      </c>
      <c r="C873" s="52">
        <f>(Input!C$12*Input!C$165)*C608</f>
        <v>112362.05127810148</v>
      </c>
      <c r="D873" s="52">
        <f>(Input!D$12*Input!D$165)*D608</f>
        <v>106004.39219118048</v>
      </c>
      <c r="E873" s="52">
        <f>(Input!E$12*Input!E$165)*E608</f>
        <v>100208.37360853972</v>
      </c>
      <c r="F873" s="52">
        <f>(Input!F$12*Input!F$165)*F608</f>
        <v>97427.15770625227</v>
      </c>
      <c r="G873" s="52">
        <f>(Input!G$12*Input!G$165)*G608</f>
        <v>92897.987277709573</v>
      </c>
      <c r="H873" s="52">
        <f>(Input!H$12*Input!H$165)*H608</f>
        <v>87970.860526487973</v>
      </c>
      <c r="I873" s="57">
        <f>(Input!I$12*Input!I$165)*I608</f>
        <v>88012.247825214028</v>
      </c>
    </row>
    <row r="874" spans="1:9" s="5" customFormat="1" ht="15" customHeight="1" x14ac:dyDescent="0.25">
      <c r="A874" s="46" t="str">
        <f t="shared" si="62"/>
        <v>4_Papiol</v>
      </c>
      <c r="B874" s="4" t="str">
        <f t="shared" si="62"/>
        <v>Salida Nacional / National exit</v>
      </c>
      <c r="C874" s="52">
        <f>(Input!C$12*Input!C$165)*C609</f>
        <v>5416808.7589709628</v>
      </c>
      <c r="D874" s="52">
        <f>(Input!D$12*Input!D$165)*D609</f>
        <v>4965342.3376783235</v>
      </c>
      <c r="E874" s="52">
        <f>(Input!E$12*Input!E$165)*E609</f>
        <v>4540948.0765074147</v>
      </c>
      <c r="F874" s="52">
        <f>(Input!F$12*Input!F$165)*F609</f>
        <v>4281032.115476789</v>
      </c>
      <c r="G874" s="52">
        <f>(Input!G$12*Input!G$165)*G609</f>
        <v>4056339.4708932401</v>
      </c>
      <c r="H874" s="52">
        <f>(Input!H$12*Input!H$165)*H609</f>
        <v>3862515.2851605616</v>
      </c>
      <c r="I874" s="57">
        <f>(Input!I$12*Input!I$165)*I609</f>
        <v>3921924.2628238872</v>
      </c>
    </row>
    <row r="875" spans="1:9" s="5" customFormat="1" ht="15" customHeight="1" x14ac:dyDescent="0.25">
      <c r="A875" s="46" t="str">
        <f t="shared" si="62"/>
        <v>40_Mondragon</v>
      </c>
      <c r="B875" s="4" t="str">
        <f t="shared" si="62"/>
        <v>Salida Nacional / National exit</v>
      </c>
      <c r="C875" s="52">
        <f>(Input!C$12*Input!C$165)*C610</f>
        <v>449300.41507628589</v>
      </c>
      <c r="D875" s="52">
        <f>(Input!D$12*Input!D$165)*D610</f>
        <v>426364.2481813773</v>
      </c>
      <c r="E875" s="52">
        <f>(Input!E$12*Input!E$165)*E610</f>
        <v>405918.06987027638</v>
      </c>
      <c r="F875" s="52">
        <f>(Input!F$12*Input!F$165)*F610</f>
        <v>397142.21182656556</v>
      </c>
      <c r="G875" s="52">
        <f>(Input!G$12*Input!G$165)*G610</f>
        <v>380602.98339603195</v>
      </c>
      <c r="H875" s="52">
        <f>(Input!H$12*Input!H$165)*H610</f>
        <v>361973.69592504186</v>
      </c>
      <c r="I875" s="57">
        <f>(Input!I$12*Input!I$165)*I610</f>
        <v>363563.43363694835</v>
      </c>
    </row>
    <row r="876" spans="1:9" s="5" customFormat="1" ht="15" customHeight="1" x14ac:dyDescent="0.25">
      <c r="A876" s="46" t="str">
        <f t="shared" si="62"/>
        <v>41.01_ERM_Legazpia</v>
      </c>
      <c r="B876" s="4" t="str">
        <f t="shared" si="62"/>
        <v>Salida Nacional / National exit</v>
      </c>
      <c r="C876" s="52">
        <f>(Input!C$12*Input!C$165)*C611</f>
        <v>3311969.9268419398</v>
      </c>
      <c r="D876" s="52">
        <f>(Input!D$12*Input!D$165)*D611</f>
        <v>3124463.1472962159</v>
      </c>
      <c r="E876" s="52">
        <f>(Input!E$12*Input!E$165)*E611</f>
        <v>2953671.9226559843</v>
      </c>
      <c r="F876" s="52">
        <f>(Input!F$12*Input!F$165)*F611</f>
        <v>2871814.7686292455</v>
      </c>
      <c r="G876" s="52">
        <f>(Input!G$12*Input!G$165)*G611</f>
        <v>2737160.6883667819</v>
      </c>
      <c r="H876" s="52">
        <f>(Input!H$12*Input!H$165)*H611</f>
        <v>2590547.5082276314</v>
      </c>
      <c r="I876" s="57">
        <f>(Input!I$12*Input!I$165)*I611</f>
        <v>2590288.8385204547</v>
      </c>
    </row>
    <row r="877" spans="1:9" s="5" customFormat="1" ht="15" customHeight="1" x14ac:dyDescent="0.25">
      <c r="A877" s="46" t="str">
        <f t="shared" si="62"/>
        <v>41.03_ERM_Zaldibia</v>
      </c>
      <c r="B877" s="4" t="str">
        <f t="shared" si="62"/>
        <v>Salida Nacional / National exit</v>
      </c>
      <c r="C877" s="52">
        <f>(Input!C$12*Input!C$165)*C612</f>
        <v>196068.88475708265</v>
      </c>
      <c r="D877" s="52">
        <f>(Input!D$12*Input!D$165)*D612</f>
        <v>186875.97352700838</v>
      </c>
      <c r="E877" s="52">
        <f>(Input!E$12*Input!E$165)*E612</f>
        <v>178829.11127773704</v>
      </c>
      <c r="F877" s="52">
        <f>(Input!F$12*Input!F$165)*F612</f>
        <v>175718.62887211563</v>
      </c>
      <c r="G877" s="52">
        <f>(Input!G$12*Input!G$165)*G612</f>
        <v>169105.94561450774</v>
      </c>
      <c r="H877" s="52">
        <f>(Input!H$12*Input!H$165)*H612</f>
        <v>161429.34720240327</v>
      </c>
      <c r="I877" s="57">
        <f>(Input!I$12*Input!I$165)*I612</f>
        <v>162659.88642036822</v>
      </c>
    </row>
    <row r="878" spans="1:9" s="5" customFormat="1" ht="15" customHeight="1" x14ac:dyDescent="0.25">
      <c r="A878" s="46" t="str">
        <f t="shared" si="62"/>
        <v>41.03X01_ERM_Legorreta</v>
      </c>
      <c r="B878" s="4" t="str">
        <f t="shared" si="62"/>
        <v>Salida Nacional / National exit</v>
      </c>
      <c r="C878" s="52">
        <f>(Input!C$12*Input!C$165)*C613</f>
        <v>8642.3823612906963</v>
      </c>
      <c r="D878" s="52">
        <f>(Input!D$12*Input!D$165)*D613</f>
        <v>8239.6236717305674</v>
      </c>
      <c r="E878" s="52">
        <f>(Input!E$12*Input!E$165)*E613</f>
        <v>7887.5142918434958</v>
      </c>
      <c r="F878" s="52">
        <f>(Input!F$12*Input!F$165)*F613</f>
        <v>7752.4575290551156</v>
      </c>
      <c r="G878" s="52">
        <f>(Input!G$12*Input!G$165)*G613</f>
        <v>7462.9387497722182</v>
      </c>
      <c r="H878" s="52">
        <f>(Input!H$12*Input!H$165)*H613</f>
        <v>7126.0900866694819</v>
      </c>
      <c r="I878" s="57">
        <f>(Input!I$12*Input!I$165)*I613</f>
        <v>7182.0368049943845</v>
      </c>
    </row>
    <row r="879" spans="1:9" s="5" customFormat="1" ht="15" customHeight="1" x14ac:dyDescent="0.25">
      <c r="A879" s="46" t="str">
        <f t="shared" si="62"/>
        <v>41.04_ERM_Altzo</v>
      </c>
      <c r="B879" s="4" t="str">
        <f t="shared" si="62"/>
        <v>Salida Nacional / National exit</v>
      </c>
      <c r="C879" s="52">
        <f>(Input!C$12*Input!C$165)*C614</f>
        <v>42423.84385516867</v>
      </c>
      <c r="D879" s="52">
        <f>(Input!D$12*Input!D$165)*D614</f>
        <v>40429.272090244223</v>
      </c>
      <c r="E879" s="52">
        <f>(Input!E$12*Input!E$165)*E614</f>
        <v>38680.948026142338</v>
      </c>
      <c r="F879" s="52">
        <f>(Input!F$12*Input!F$165)*F614</f>
        <v>37999.48881655372</v>
      </c>
      <c r="G879" s="52">
        <f>(Input!G$12*Input!G$165)*G614</f>
        <v>36569.070361167127</v>
      </c>
      <c r="H879" s="52">
        <f>(Input!H$12*Input!H$165)*H614</f>
        <v>34909.900635702768</v>
      </c>
      <c r="I879" s="57">
        <f>(Input!I$12*Input!I$165)*I614</f>
        <v>35174.792768962776</v>
      </c>
    </row>
    <row r="880" spans="1:9" s="5" customFormat="1" ht="15" customHeight="1" x14ac:dyDescent="0.25">
      <c r="A880" s="46" t="str">
        <f t="shared" si="62"/>
        <v>41.05_ERM_Belanuntza_Tolosa</v>
      </c>
      <c r="B880" s="4" t="str">
        <f t="shared" si="62"/>
        <v>Salida Nacional / National exit</v>
      </c>
      <c r="C880" s="52">
        <f>(Input!C$12*Input!C$165)*C615</f>
        <v>109130.14341255443</v>
      </c>
      <c r="D880" s="52">
        <f>(Input!D$12*Input!D$165)*D615</f>
        <v>102380.30708942392</v>
      </c>
      <c r="E880" s="52">
        <f>(Input!E$12*Input!E$165)*E615</f>
        <v>96124.621432523418</v>
      </c>
      <c r="F880" s="52">
        <f>(Input!F$12*Input!F$165)*F615</f>
        <v>92878.870311836086</v>
      </c>
      <c r="G880" s="52">
        <f>(Input!G$12*Input!G$165)*G615</f>
        <v>88082.135704435743</v>
      </c>
      <c r="H880" s="52">
        <f>(Input!H$12*Input!H$165)*H615</f>
        <v>83001.167816580011</v>
      </c>
      <c r="I880" s="57">
        <f>(Input!I$12*Input!I$165)*I615</f>
        <v>82646.673402855842</v>
      </c>
    </row>
    <row r="881" spans="1:9" s="5" customFormat="1" ht="15" customHeight="1" x14ac:dyDescent="0.25">
      <c r="A881" s="46" t="str">
        <f t="shared" si="62"/>
        <v>41.06_ERM_Billabona</v>
      </c>
      <c r="B881" s="4" t="str">
        <f t="shared" si="62"/>
        <v>Salida Nacional / National exit</v>
      </c>
      <c r="C881" s="52">
        <f>(Input!C$12*Input!C$165)*C616</f>
        <v>108369.66865874823</v>
      </c>
      <c r="D881" s="52">
        <f>(Input!D$12*Input!D$165)*D616</f>
        <v>103274.0986056517</v>
      </c>
      <c r="E881" s="52">
        <f>(Input!E$12*Input!E$165)*E616</f>
        <v>98803.38926019959</v>
      </c>
      <c r="F881" s="52">
        <f>(Input!F$12*Input!F$165)*F616</f>
        <v>97051.038923911066</v>
      </c>
      <c r="G881" s="52">
        <f>(Input!G$12*Input!G$165)*G616</f>
        <v>93410.321027378202</v>
      </c>
      <c r="H881" s="52">
        <f>(Input!H$12*Input!H$165)*H616</f>
        <v>89186.751356589943</v>
      </c>
      <c r="I881" s="57">
        <f>(Input!I$12*Input!I$165)*I616</f>
        <v>89870.041588186024</v>
      </c>
    </row>
    <row r="882" spans="1:9" s="5" customFormat="1" ht="15" customHeight="1" x14ac:dyDescent="0.25">
      <c r="A882" s="46" t="str">
        <f t="shared" si="62"/>
        <v>41.07X_Hernani_Osiñaga</v>
      </c>
      <c r="B882" s="4" t="str">
        <f t="shared" si="62"/>
        <v>Salida Nacional / National exit</v>
      </c>
      <c r="C882" s="52">
        <f>(Input!C$12*Input!C$165)*C617</f>
        <v>561193.92173037434</v>
      </c>
      <c r="D882" s="52">
        <f>(Input!D$12*Input!D$165)*D617</f>
        <v>534783.08934769011</v>
      </c>
      <c r="E882" s="52">
        <f>(Input!E$12*Input!E$165)*E617</f>
        <v>511602.81939838873</v>
      </c>
      <c r="F882" s="52">
        <f>(Input!F$12*Input!F$165)*F617</f>
        <v>502497.89062113228</v>
      </c>
      <c r="G882" s="52">
        <f>(Input!G$12*Input!G$165)*G617</f>
        <v>483639.04032553709</v>
      </c>
      <c r="H882" s="52">
        <f>(Input!H$12*Input!H$165)*H617</f>
        <v>461767.37043205911</v>
      </c>
      <c r="I882" s="57">
        <f>(Input!I$12*Input!I$165)*I617</f>
        <v>465296.38473695464</v>
      </c>
    </row>
    <row r="883" spans="1:9" s="5" customFormat="1" ht="15" customHeight="1" x14ac:dyDescent="0.25">
      <c r="A883" s="46" t="str">
        <f t="shared" si="62"/>
        <v>41.10_ERM_Irun</v>
      </c>
      <c r="B883" s="4" t="str">
        <f t="shared" si="62"/>
        <v>Salida Nacional / National exit</v>
      </c>
      <c r="C883" s="52">
        <f>(Input!C$12*Input!C$165)*C618</f>
        <v>349928.05667800922</v>
      </c>
      <c r="D883" s="52">
        <f>(Input!D$12*Input!D$165)*D618</f>
        <v>329579.8578551627</v>
      </c>
      <c r="E883" s="52">
        <f>(Input!E$12*Input!E$165)*E618</f>
        <v>310891.66718992929</v>
      </c>
      <c r="F883" s="52">
        <f>(Input!F$12*Input!F$165)*F618</f>
        <v>301575.03825649654</v>
      </c>
      <c r="G883" s="52">
        <f>(Input!G$12*Input!G$165)*G618</f>
        <v>287248.07640355849</v>
      </c>
      <c r="H883" s="52">
        <f>(Input!H$12*Input!H$165)*H618</f>
        <v>271778.17730918544</v>
      </c>
      <c r="I883" s="57">
        <f>(Input!I$12*Input!I$165)*I618</f>
        <v>271560.75265163224</v>
      </c>
    </row>
    <row r="884" spans="1:9" s="5" customFormat="1" ht="15" customHeight="1" x14ac:dyDescent="0.25">
      <c r="A884" s="46" t="str">
        <f t="shared" si="62"/>
        <v>41-16_Vergara</v>
      </c>
      <c r="B884" s="4" t="str">
        <f t="shared" si="62"/>
        <v>Salida Nacional / National exit</v>
      </c>
      <c r="C884" s="52">
        <f>(Input!C$12*Input!C$165)*C619</f>
        <v>63268.243734858297</v>
      </c>
      <c r="D884" s="52">
        <f>(Input!D$12*Input!D$165)*D619</f>
        <v>58858.545907244195</v>
      </c>
      <c r="E884" s="52">
        <f>(Input!E$12*Input!E$165)*E619</f>
        <v>54697.267290198593</v>
      </c>
      <c r="F884" s="52">
        <f>(Input!F$12*Input!F$165)*F619</f>
        <v>52373.00532731042</v>
      </c>
      <c r="G884" s="52">
        <f>(Input!G$12*Input!G$165)*G619</f>
        <v>49216.954869869849</v>
      </c>
      <c r="H884" s="52">
        <f>(Input!H$12*Input!H$165)*H619</f>
        <v>45987.934084547705</v>
      </c>
      <c r="I884" s="57">
        <f>(Input!I$12*Input!I$165)*I619</f>
        <v>45444.601680358901</v>
      </c>
    </row>
    <row r="885" spans="1:9" s="5" customFormat="1" ht="15" customHeight="1" x14ac:dyDescent="0.25">
      <c r="A885" s="46" t="str">
        <f t="shared" si="62"/>
        <v>43X.00_Dima</v>
      </c>
      <c r="B885" s="4" t="str">
        <f t="shared" si="62"/>
        <v>Salida Nacional / National exit</v>
      </c>
      <c r="C885" s="52">
        <f>(Input!C$12*Input!C$165)*C620</f>
        <v>4597379.5961314179</v>
      </c>
      <c r="D885" s="52">
        <f>(Input!D$12*Input!D$165)*D620</f>
        <v>4308505.6194871347</v>
      </c>
      <c r="E885" s="52">
        <f>(Input!E$12*Input!E$165)*E620</f>
        <v>4045292.0752935298</v>
      </c>
      <c r="F885" s="52">
        <f>(Input!F$12*Input!F$165)*F620</f>
        <v>3899575.8267152803</v>
      </c>
      <c r="G885" s="52">
        <f>(Input!G$12*Input!G$165)*G620</f>
        <v>3651421.0640129321</v>
      </c>
      <c r="H885" s="52">
        <f>(Input!H$12*Input!H$165)*H620</f>
        <v>3351755.5989218634</v>
      </c>
      <c r="I885" s="57">
        <f>(Input!I$12*Input!I$165)*I620</f>
        <v>3102459.8079975173</v>
      </c>
    </row>
    <row r="886" spans="1:9" s="5" customFormat="1" ht="15" customHeight="1" x14ac:dyDescent="0.25">
      <c r="A886" s="46" t="str">
        <f t="shared" si="62"/>
        <v>45.01DXC_Zabalgarbi</v>
      </c>
      <c r="B886" s="4" t="str">
        <f t="shared" si="62"/>
        <v>Salida Nacional / National exit</v>
      </c>
      <c r="C886" s="52">
        <f>(Input!C$12*Input!C$165)*C621</f>
        <v>515441.20214847295</v>
      </c>
      <c r="D886" s="52">
        <f>(Input!D$12*Input!D$165)*D621</f>
        <v>484097.66619578365</v>
      </c>
      <c r="E886" s="52">
        <f>(Input!E$12*Input!E$165)*E621</f>
        <v>455983.27277710411</v>
      </c>
      <c r="F886" s="52">
        <f>(Input!F$12*Input!F$165)*F621</f>
        <v>443183.47486689891</v>
      </c>
      <c r="G886" s="52">
        <f>(Input!G$12*Input!G$165)*G621</f>
        <v>423219.53548453428</v>
      </c>
      <c r="H886" s="52">
        <f>(Input!H$12*Input!H$165)*H621</f>
        <v>402719.16793846193</v>
      </c>
      <c r="I886" s="57">
        <f>(Input!I$12*Input!I$165)*I621</f>
        <v>406661.07286121504</v>
      </c>
    </row>
    <row r="887" spans="1:9" s="5" customFormat="1" ht="15" customHeight="1" x14ac:dyDescent="0.25">
      <c r="A887" s="46" t="str">
        <f t="shared" si="62"/>
        <v>45.01X_ESC Rezola</v>
      </c>
      <c r="B887" s="4" t="str">
        <f t="shared" si="62"/>
        <v>Salida Nacional / National exit</v>
      </c>
      <c r="C887" s="52">
        <f>(Input!C$12*Input!C$165)*C622</f>
        <v>7123.4543893385962</v>
      </c>
      <c r="D887" s="52">
        <f>(Input!D$12*Input!D$165)*D622</f>
        <v>6690.2970749842807</v>
      </c>
      <c r="E887" s="52">
        <f>(Input!E$12*Input!E$165)*E622</f>
        <v>6301.7850182913407</v>
      </c>
      <c r="F887" s="52">
        <f>(Input!F$12*Input!F$165)*F622</f>
        <v>6124.9463584529776</v>
      </c>
      <c r="G887" s="52">
        <f>(Input!G$12*Input!G$165)*G622</f>
        <v>5849.2611607895897</v>
      </c>
      <c r="H887" s="52">
        <f>(Input!H$12*Input!H$165)*H622</f>
        <v>5566.2118041011245</v>
      </c>
      <c r="I887" s="57">
        <f>(Input!I$12*Input!I$165)*I622</f>
        <v>5621.0188410794917</v>
      </c>
    </row>
    <row r="888" spans="1:9" s="5" customFormat="1" ht="15" customHeight="1" x14ac:dyDescent="0.25">
      <c r="A888" s="46" t="str">
        <f t="shared" ref="A888:B903" si="63">A623</f>
        <v>45.02_Barakaldo</v>
      </c>
      <c r="B888" s="4" t="str">
        <f t="shared" si="63"/>
        <v>Salida Nacional / National exit</v>
      </c>
      <c r="C888" s="52">
        <f>(Input!C$12*Input!C$165)*C623</f>
        <v>576099.27843568882</v>
      </c>
      <c r="D888" s="52">
        <f>(Input!D$12*Input!D$165)*D623</f>
        <v>540267.49640543072</v>
      </c>
      <c r="E888" s="52">
        <f>(Input!E$12*Input!E$165)*E623</f>
        <v>507803.2600478431</v>
      </c>
      <c r="F888" s="52">
        <f>(Input!F$12*Input!F$165)*F623</f>
        <v>489997.17132639827</v>
      </c>
      <c r="G888" s="52">
        <f>(Input!G$12*Input!G$165)*G623</f>
        <v>458964.06017744023</v>
      </c>
      <c r="H888" s="52">
        <f>(Input!H$12*Input!H$165)*H623</f>
        <v>421363.43213453825</v>
      </c>
      <c r="I888" s="57">
        <f>(Input!I$12*Input!I$165)*I623</f>
        <v>390134.6721557143</v>
      </c>
    </row>
    <row r="889" spans="1:9" s="5" customFormat="1" ht="15" customHeight="1" x14ac:dyDescent="0.25">
      <c r="A889" s="46" t="str">
        <f t="shared" si="63"/>
        <v>45.05.0 BBC Zierbana-Superpuerto</v>
      </c>
      <c r="B889" s="4" t="str">
        <f t="shared" si="63"/>
        <v>Salida Nacional / National exit</v>
      </c>
      <c r="C889" s="52">
        <f>(Input!C$12*Input!C$165)*C624</f>
        <v>2750981.2478174744</v>
      </c>
      <c r="D889" s="52">
        <f>(Input!D$12*Input!D$165)*D624</f>
        <v>2590401.7011942291</v>
      </c>
      <c r="E889" s="52">
        <f>(Input!E$12*Input!E$165)*E624</f>
        <v>2447873.0698877983</v>
      </c>
      <c r="F889" s="52">
        <f>(Input!F$12*Input!F$165)*F624</f>
        <v>2385434.2157378914</v>
      </c>
      <c r="G889" s="52">
        <f>(Input!G$12*Input!G$165)*G624</f>
        <v>2281182.2575815679</v>
      </c>
      <c r="H889" s="52">
        <f>(Input!H$12*Input!H$165)*H624</f>
        <v>2172169.6915860688</v>
      </c>
      <c r="I889" s="57">
        <f>(Input!I$12*Input!I$165)*I624</f>
        <v>2194100.8402328496</v>
      </c>
    </row>
    <row r="890" spans="1:9" s="5" customFormat="1" ht="15" customHeight="1" x14ac:dyDescent="0.25">
      <c r="A890" s="46" t="str">
        <f t="shared" si="63"/>
        <v>45_16_Arrigorriaga_16</v>
      </c>
      <c r="B890" s="4" t="str">
        <f t="shared" si="63"/>
        <v>Salida Nacional / National exit</v>
      </c>
      <c r="C890" s="52">
        <f>(Input!C$12*Input!C$165)*C625</f>
        <v>0</v>
      </c>
      <c r="D890" s="52">
        <f>(Input!D$12*Input!D$165)*D625</f>
        <v>0</v>
      </c>
      <c r="E890" s="52">
        <f>(Input!E$12*Input!E$165)*E625</f>
        <v>0</v>
      </c>
      <c r="F890" s="52">
        <f>(Input!F$12*Input!F$165)*F625</f>
        <v>0</v>
      </c>
      <c r="G890" s="52">
        <f>(Input!G$12*Input!G$165)*G625</f>
        <v>0</v>
      </c>
      <c r="H890" s="52">
        <f>(Input!H$12*Input!H$165)*H625</f>
        <v>0</v>
      </c>
      <c r="I890" s="57">
        <f>(Input!I$12*Input!I$165)*I625</f>
        <v>0</v>
      </c>
    </row>
    <row r="891" spans="1:9" s="5" customFormat="1" ht="15" customHeight="1" x14ac:dyDescent="0.25">
      <c r="A891" s="46" t="str">
        <f t="shared" si="63"/>
        <v>6_Subirats</v>
      </c>
      <c r="B891" s="4" t="str">
        <f t="shared" si="63"/>
        <v>Salida Nacional / National exit</v>
      </c>
      <c r="C891" s="52">
        <f>(Input!C$12*Input!C$165)*C626</f>
        <v>4835806.906630097</v>
      </c>
      <c r="D891" s="52">
        <f>(Input!D$12*Input!D$165)*D626</f>
        <v>4447655.50804359</v>
      </c>
      <c r="E891" s="52">
        <f>(Input!E$12*Input!E$165)*E626</f>
        <v>4084055.3908370673</v>
      </c>
      <c r="F891" s="52">
        <f>(Input!F$12*Input!F$165)*F626</f>
        <v>3864989.8095655418</v>
      </c>
      <c r="G891" s="52">
        <f>(Input!G$12*Input!G$165)*G626</f>
        <v>3675586.764924916</v>
      </c>
      <c r="H891" s="52">
        <f>(Input!H$12*Input!H$165)*H626</f>
        <v>3512159.1558326525</v>
      </c>
      <c r="I891" s="57">
        <f>(Input!I$12*Input!I$165)*I626</f>
        <v>3577965.9698352963</v>
      </c>
    </row>
    <row r="892" spans="1:9" s="5" customFormat="1" ht="15" customHeight="1" x14ac:dyDescent="0.25">
      <c r="A892" s="46" t="str">
        <f t="shared" si="63"/>
        <v>7A_Vilafranca</v>
      </c>
      <c r="B892" s="4" t="str">
        <f t="shared" si="63"/>
        <v>Salida Nacional / National exit</v>
      </c>
      <c r="C892" s="52">
        <f>(Input!C$12*Input!C$165)*C627</f>
        <v>0</v>
      </c>
      <c r="D892" s="52">
        <f>(Input!D$12*Input!D$165)*D627</f>
        <v>0</v>
      </c>
      <c r="E892" s="52">
        <f>(Input!E$12*Input!E$165)*E627</f>
        <v>0</v>
      </c>
      <c r="F892" s="52">
        <f>(Input!F$12*Input!F$165)*F627</f>
        <v>0</v>
      </c>
      <c r="G892" s="52">
        <f>(Input!G$12*Input!G$165)*G627</f>
        <v>0</v>
      </c>
      <c r="H892" s="52">
        <f>(Input!H$12*Input!H$165)*H627</f>
        <v>0</v>
      </c>
      <c r="I892" s="57">
        <f>(Input!I$12*Input!I$165)*I627</f>
        <v>0</v>
      </c>
    </row>
    <row r="893" spans="1:9" s="5" customFormat="1" ht="15" customHeight="1" x14ac:dyDescent="0.25">
      <c r="A893" s="46" t="str">
        <f t="shared" si="63"/>
        <v>7B_Santa Margarita</v>
      </c>
      <c r="B893" s="4" t="str">
        <f t="shared" si="63"/>
        <v>Salida Nacional / National exit</v>
      </c>
      <c r="C893" s="52">
        <f>(Input!C$12*Input!C$165)*C628</f>
        <v>235813.40527177954</v>
      </c>
      <c r="D893" s="52">
        <f>(Input!D$12*Input!D$165)*D628</f>
        <v>216472.46687116142</v>
      </c>
      <c r="E893" s="52">
        <f>(Input!E$12*Input!E$165)*E628</f>
        <v>198221.10613794805</v>
      </c>
      <c r="F893" s="52">
        <f>(Input!F$12*Input!F$165)*F628</f>
        <v>186986.06770677824</v>
      </c>
      <c r="G893" s="52">
        <f>(Input!G$12*Input!G$165)*G628</f>
        <v>177154.66155131921</v>
      </c>
      <c r="H893" s="52">
        <f>(Input!H$12*Input!H$165)*H628</f>
        <v>168536.96726806427</v>
      </c>
      <c r="I893" s="57">
        <f>(Input!I$12*Input!I$165)*I628</f>
        <v>170792.79765051694</v>
      </c>
    </row>
    <row r="894" spans="1:9" s="5" customFormat="1" ht="15" customHeight="1" x14ac:dyDescent="0.25">
      <c r="A894" s="46" t="str">
        <f t="shared" si="63"/>
        <v>A1_Sabiñanigo</v>
      </c>
      <c r="B894" s="4" t="str">
        <f t="shared" si="63"/>
        <v>Salida Nacional / National exit</v>
      </c>
      <c r="C894" s="52">
        <f>(Input!C$12*Input!C$165)*C629</f>
        <v>254998.05199125249</v>
      </c>
      <c r="D894" s="52">
        <f>(Input!D$12*Input!D$165)*D629</f>
        <v>237440.40275294194</v>
      </c>
      <c r="E894" s="52">
        <f>(Input!E$12*Input!E$165)*E629</f>
        <v>220769.64523636588</v>
      </c>
      <c r="F894" s="52">
        <f>(Input!F$12*Input!F$165)*F629</f>
        <v>211321.59948646958</v>
      </c>
      <c r="G894" s="52">
        <f>(Input!G$12*Input!G$165)*G629</f>
        <v>201142.082241714</v>
      </c>
      <c r="H894" s="52">
        <f>(Input!H$12*Input!H$165)*H629</f>
        <v>191218.39259828549</v>
      </c>
      <c r="I894" s="57">
        <f>(Input!I$12*Input!I$165)*I629</f>
        <v>192619.43161828598</v>
      </c>
    </row>
    <row r="895" spans="1:9" s="5" customFormat="1" ht="15" customHeight="1" x14ac:dyDescent="0.25">
      <c r="A895" s="46" t="str">
        <f t="shared" si="63"/>
        <v>A10_Zaragoza</v>
      </c>
      <c r="B895" s="4" t="str">
        <f t="shared" si="63"/>
        <v>Salida Nacional / National exit</v>
      </c>
      <c r="C895" s="52">
        <f>(Input!C$12*Input!C$165)*C630</f>
        <v>0</v>
      </c>
      <c r="D895" s="52">
        <f>(Input!D$12*Input!D$165)*D630</f>
        <v>0</v>
      </c>
      <c r="E895" s="52">
        <f>(Input!E$12*Input!E$165)*E630</f>
        <v>0</v>
      </c>
      <c r="F895" s="52">
        <f>(Input!F$12*Input!F$165)*F630</f>
        <v>0</v>
      </c>
      <c r="G895" s="52">
        <f>(Input!G$12*Input!G$165)*G630</f>
        <v>0</v>
      </c>
      <c r="H895" s="52">
        <f>(Input!H$12*Input!H$165)*H630</f>
        <v>0</v>
      </c>
      <c r="I895" s="57">
        <f>(Input!I$12*Input!I$165)*I630</f>
        <v>0</v>
      </c>
    </row>
    <row r="896" spans="1:9" s="5" customFormat="1" ht="15" customHeight="1" x14ac:dyDescent="0.25">
      <c r="A896" s="46" t="str">
        <f t="shared" si="63"/>
        <v>A36 Barcelona</v>
      </c>
      <c r="B896" s="4" t="str">
        <f t="shared" si="63"/>
        <v>Salida Nacional / National exit</v>
      </c>
      <c r="C896" s="52">
        <f>(Input!C$12*Input!C$165)*C631</f>
        <v>12221950.470868738</v>
      </c>
      <c r="D896" s="52">
        <f>(Input!D$12*Input!D$165)*D631</f>
        <v>11204644.93494915</v>
      </c>
      <c r="E896" s="52">
        <f>(Input!E$12*Input!E$165)*E631</f>
        <v>10249283.369732853</v>
      </c>
      <c r="F896" s="52">
        <f>(Input!F$12*Input!F$165)*F631</f>
        <v>9664558.3240587134</v>
      </c>
      <c r="G896" s="52">
        <f>(Input!G$12*Input!G$165)*G631</f>
        <v>9158019.3279387206</v>
      </c>
      <c r="H896" s="52">
        <f>(Input!H$12*Input!H$165)*H631</f>
        <v>8720763.7081269696</v>
      </c>
      <c r="I896" s="57">
        <f>(Input!I$12*Input!I$165)*I631</f>
        <v>8855500.2360352147</v>
      </c>
    </row>
    <row r="897" spans="1:9" s="5" customFormat="1" ht="15" customHeight="1" x14ac:dyDescent="0.25">
      <c r="A897" s="46" t="str">
        <f t="shared" si="63"/>
        <v>A5A_Gurrea Gallego</v>
      </c>
      <c r="B897" s="4" t="str">
        <f t="shared" si="63"/>
        <v>Salida Nacional / National exit</v>
      </c>
      <c r="C897" s="52">
        <f>(Input!C$12*Input!C$165)*C632</f>
        <v>16669.950796177043</v>
      </c>
      <c r="D897" s="52">
        <f>(Input!D$12*Input!D$165)*D632</f>
        <v>15665.379967356976</v>
      </c>
      <c r="E897" s="52">
        <f>(Input!E$12*Input!E$165)*E632</f>
        <v>14729.749964593</v>
      </c>
      <c r="F897" s="52">
        <f>(Input!F$12*Input!F$165)*F632</f>
        <v>14238.594749004498</v>
      </c>
      <c r="G897" s="52">
        <f>(Input!G$12*Input!G$165)*G632</f>
        <v>13669.300605845232</v>
      </c>
      <c r="H897" s="52">
        <f>(Input!H$12*Input!H$165)*H632</f>
        <v>13094.635473182052</v>
      </c>
      <c r="I897" s="57">
        <f>(Input!I$12*Input!I$165)*I632</f>
        <v>13287.086792032993</v>
      </c>
    </row>
    <row r="898" spans="1:9" s="5" customFormat="1" ht="15" customHeight="1" x14ac:dyDescent="0.25">
      <c r="A898" s="46" t="str">
        <f t="shared" si="63"/>
        <v>A6_Zuera</v>
      </c>
      <c r="B898" s="4" t="str">
        <f t="shared" si="63"/>
        <v>Salida Nacional / National exit</v>
      </c>
      <c r="C898" s="52">
        <f>(Input!C$12*Input!C$165)*C633</f>
        <v>101467.87027020934</v>
      </c>
      <c r="D898" s="52">
        <f>(Input!D$12*Input!D$165)*D633</f>
        <v>94387.847885951647</v>
      </c>
      <c r="E898" s="52">
        <f>(Input!E$12*Input!E$165)*E633</f>
        <v>87732.700572127025</v>
      </c>
      <c r="F898" s="52">
        <f>(Input!F$12*Input!F$165)*F633</f>
        <v>84035.561173843627</v>
      </c>
      <c r="G898" s="52">
        <f>(Input!G$12*Input!G$165)*G633</f>
        <v>80116.13597483885</v>
      </c>
      <c r="H898" s="52">
        <f>(Input!H$12*Input!H$165)*H633</f>
        <v>76382.95124579969</v>
      </c>
      <c r="I898" s="57">
        <f>(Input!I$12*Input!I$165)*I633</f>
        <v>77301.702743409289</v>
      </c>
    </row>
    <row r="899" spans="1:9" s="5" customFormat="1" ht="15" customHeight="1" x14ac:dyDescent="0.25">
      <c r="A899" s="46" t="str">
        <f t="shared" si="63"/>
        <v>A7_Villanueva de Gallego</v>
      </c>
      <c r="B899" s="4" t="str">
        <f t="shared" si="63"/>
        <v>Salida Nacional / National exit</v>
      </c>
      <c r="C899" s="52">
        <f>(Input!C$12*Input!C$165)*C634</f>
        <v>19680.278139325623</v>
      </c>
      <c r="D899" s="52">
        <f>(Input!D$12*Input!D$165)*D634</f>
        <v>18192.528002649928</v>
      </c>
      <c r="E899" s="52">
        <f>(Input!E$12*Input!E$165)*E634</f>
        <v>16782.985060131625</v>
      </c>
      <c r="F899" s="52">
        <f>(Input!F$12*Input!F$165)*F634</f>
        <v>15970.662233764415</v>
      </c>
      <c r="G899" s="52">
        <f>(Input!G$12*Input!G$165)*G634</f>
        <v>15136.369772845921</v>
      </c>
      <c r="H899" s="52">
        <f>(Input!H$12*Input!H$165)*H634</f>
        <v>14356.008208361871</v>
      </c>
      <c r="I899" s="57">
        <f>(Input!I$12*Input!I$165)*I634</f>
        <v>14461.197029107901</v>
      </c>
    </row>
    <row r="900" spans="1:9" s="5" customFormat="1" ht="15" customHeight="1" x14ac:dyDescent="0.25">
      <c r="A900" s="46" t="str">
        <f t="shared" si="63"/>
        <v>A8_Zorongo</v>
      </c>
      <c r="B900" s="4" t="str">
        <f t="shared" si="63"/>
        <v>Salida Nacional / National exit</v>
      </c>
      <c r="C900" s="52">
        <f>(Input!C$12*Input!C$165)*C635</f>
        <v>6335.409770160627</v>
      </c>
      <c r="D900" s="52">
        <f>(Input!D$12*Input!D$165)*D635</f>
        <v>5856.5594286994274</v>
      </c>
      <c r="E900" s="52">
        <f>(Input!E$12*Input!E$165)*E635</f>
        <v>5403.0231118269658</v>
      </c>
      <c r="F900" s="52">
        <f>(Input!F$12*Input!F$165)*F635</f>
        <v>5141.7233147099114</v>
      </c>
      <c r="G900" s="52">
        <f>(Input!G$12*Input!G$165)*G635</f>
        <v>4873.2489188971949</v>
      </c>
      <c r="H900" s="52">
        <f>(Input!H$12*Input!H$165)*H635</f>
        <v>4622.1498979520593</v>
      </c>
      <c r="I900" s="57">
        <f>(Input!I$12*Input!I$165)*I635</f>
        <v>4656.3059471021143</v>
      </c>
    </row>
    <row r="901" spans="1:9" s="5" customFormat="1" ht="15" customHeight="1" x14ac:dyDescent="0.25">
      <c r="A901" s="46" t="str">
        <f t="shared" si="63"/>
        <v>A9_Juslibol</v>
      </c>
      <c r="B901" s="4" t="str">
        <f t="shared" si="63"/>
        <v>Salida Nacional / National exit</v>
      </c>
      <c r="C901" s="52">
        <f>(Input!C$12*Input!C$165)*C636</f>
        <v>3411960.0850591087</v>
      </c>
      <c r="D901" s="52">
        <f>(Input!D$12*Input!D$165)*D636</f>
        <v>3154146.2004706953</v>
      </c>
      <c r="E901" s="52">
        <f>(Input!E$12*Input!E$165)*E636</f>
        <v>2910088.9040846713</v>
      </c>
      <c r="F901" s="52">
        <f>(Input!F$12*Input!F$165)*F636</f>
        <v>2769544.6688926429</v>
      </c>
      <c r="G901" s="52">
        <f>(Input!G$12*Input!G$165)*G636</f>
        <v>2625044.8519689804</v>
      </c>
      <c r="H901" s="52">
        <f>(Input!H$12*Input!H$165)*H636</f>
        <v>2489915.2767483033</v>
      </c>
      <c r="I901" s="57">
        <f>(Input!I$12*Input!I$165)*I636</f>
        <v>2508573.8639652827</v>
      </c>
    </row>
    <row r="902" spans="1:9" s="5" customFormat="1" ht="15" customHeight="1" x14ac:dyDescent="0.25">
      <c r="A902" s="46" t="str">
        <f t="shared" si="63"/>
        <v>A9A_Ramal Utebo-Sobradiel</v>
      </c>
      <c r="B902" s="4" t="str">
        <f t="shared" si="63"/>
        <v>Salida Nacional / National exit</v>
      </c>
      <c r="C902" s="52">
        <f>(Input!C$12*Input!C$165)*C637</f>
        <v>99798.159750770967</v>
      </c>
      <c r="D902" s="52">
        <f>(Input!D$12*Input!D$165)*D637</f>
        <v>92257.695468592457</v>
      </c>
      <c r="E902" s="52">
        <f>(Input!E$12*Input!E$165)*E637</f>
        <v>85120.394273000536</v>
      </c>
      <c r="F902" s="52">
        <f>(Input!F$12*Input!F$165)*F637</f>
        <v>81010.69282677384</v>
      </c>
      <c r="G902" s="52">
        <f>(Input!G$12*Input!G$165)*G637</f>
        <v>76784.706988589125</v>
      </c>
      <c r="H902" s="52">
        <f>(Input!H$12*Input!H$165)*H637</f>
        <v>72832.877021899432</v>
      </c>
      <c r="I902" s="57">
        <f>(Input!I$12*Input!I$165)*I637</f>
        <v>73380.316016769153</v>
      </c>
    </row>
    <row r="903" spans="1:9" s="5" customFormat="1" ht="15" customHeight="1" x14ac:dyDescent="0.25">
      <c r="A903" s="46" t="str">
        <f t="shared" si="63"/>
        <v>A9B_Zaragoza Plaza</v>
      </c>
      <c r="B903" s="4" t="str">
        <f t="shared" si="63"/>
        <v>Salida Nacional / National exit</v>
      </c>
      <c r="C903" s="52">
        <f>(Input!C$12*Input!C$165)*C638</f>
        <v>35153.773235631015</v>
      </c>
      <c r="D903" s="52">
        <f>(Input!D$12*Input!D$165)*D638</f>
        <v>32498.327687564521</v>
      </c>
      <c r="E903" s="52">
        <f>(Input!E$12*Input!E$165)*E638</f>
        <v>29986.038035856269</v>
      </c>
      <c r="F903" s="52">
        <f>(Input!F$12*Input!F$165)*F638</f>
        <v>28540.062379305273</v>
      </c>
      <c r="G903" s="52">
        <f>(Input!G$12*Input!G$165)*G638</f>
        <v>27052.278656736635</v>
      </c>
      <c r="H903" s="52">
        <f>(Input!H$12*Input!H$165)*H638</f>
        <v>25661.183004658498</v>
      </c>
      <c r="I903" s="57">
        <f>(Input!I$12*Input!I$165)*I638</f>
        <v>25856.454318166892</v>
      </c>
    </row>
    <row r="904" spans="1:9" s="5" customFormat="1" ht="15" customHeight="1" x14ac:dyDescent="0.25">
      <c r="A904" s="46" t="str">
        <f t="shared" ref="A904:B919" si="64">A639</f>
        <v>Abegondo (I15)</v>
      </c>
      <c r="B904" s="4" t="str">
        <f t="shared" si="64"/>
        <v>Salida Nacional / National exit</v>
      </c>
      <c r="C904" s="52">
        <f>(Input!C$12*Input!C$165)*C639</f>
        <v>1272679.240390837</v>
      </c>
      <c r="D904" s="52">
        <f>(Input!D$12*Input!D$165)*D639</f>
        <v>1184886.3779844937</v>
      </c>
      <c r="E904" s="52">
        <f>(Input!E$12*Input!E$165)*E639</f>
        <v>1102314.5797810645</v>
      </c>
      <c r="F904" s="52">
        <f>(Input!F$12*Input!F$165)*F639</f>
        <v>1054877.3344448183</v>
      </c>
      <c r="G904" s="52">
        <f>(Input!G$12*Input!G$165)*G639</f>
        <v>1000300.9060031086</v>
      </c>
      <c r="H904" s="52">
        <f>(Input!H$12*Input!H$165)*H639</f>
        <v>945525.89968836925</v>
      </c>
      <c r="I904" s="57">
        <f>(Input!I$12*Input!I$165)*I639</f>
        <v>945250.15886137763</v>
      </c>
    </row>
    <row r="905" spans="1:9" s="5" customFormat="1" ht="15" customHeight="1" x14ac:dyDescent="0.25">
      <c r="A905" s="46" t="str">
        <f t="shared" si="64"/>
        <v>Andosilla</v>
      </c>
      <c r="B905" s="4" t="str">
        <f t="shared" si="64"/>
        <v>Salida Nacional / National exit</v>
      </c>
      <c r="C905" s="52">
        <f>(Input!C$12*Input!C$165)*C640</f>
        <v>2479789.6741581797</v>
      </c>
      <c r="D905" s="52">
        <f>(Input!D$12*Input!D$165)*D640</f>
        <v>2317408.6092083664</v>
      </c>
      <c r="E905" s="52">
        <f>(Input!E$12*Input!E$165)*E640</f>
        <v>2164548.3602595977</v>
      </c>
      <c r="F905" s="52">
        <f>(Input!F$12*Input!F$165)*F640</f>
        <v>2081060.2497790989</v>
      </c>
      <c r="G905" s="52">
        <f>(Input!G$12*Input!G$165)*G640</f>
        <v>1973644.672531618</v>
      </c>
      <c r="H905" s="52">
        <f>(Input!H$12*Input!H$165)*H640</f>
        <v>1863105.9304679444</v>
      </c>
      <c r="I905" s="57">
        <f>(Input!I$12*Input!I$165)*I640</f>
        <v>1859206.7235694213</v>
      </c>
    </row>
    <row r="906" spans="1:9" s="5" customFormat="1" ht="15" customHeight="1" x14ac:dyDescent="0.25">
      <c r="A906" s="46" t="str">
        <f t="shared" si="64"/>
        <v>B02_Briviesca</v>
      </c>
      <c r="B906" s="4" t="str">
        <f t="shared" si="64"/>
        <v>Salida Nacional / National exit</v>
      </c>
      <c r="C906" s="52">
        <f>(Input!C$12*Input!C$165)*C641</f>
        <v>376234.39831497194</v>
      </c>
      <c r="D906" s="52">
        <f>(Input!D$12*Input!D$165)*D641</f>
        <v>352384.04187785165</v>
      </c>
      <c r="E906" s="52">
        <f>(Input!E$12*Input!E$165)*E641</f>
        <v>330583.02565722557</v>
      </c>
      <c r="F906" s="52">
        <f>(Input!F$12*Input!F$165)*F641</f>
        <v>319926.34803433105</v>
      </c>
      <c r="G906" s="52">
        <f>(Input!G$12*Input!G$165)*G641</f>
        <v>305216.92841895018</v>
      </c>
      <c r="H906" s="52">
        <f>(Input!H$12*Input!H$165)*H641</f>
        <v>290308.70178846514</v>
      </c>
      <c r="I906" s="57">
        <f>(Input!I$12*Input!I$165)*I641</f>
        <v>292733.84661357023</v>
      </c>
    </row>
    <row r="907" spans="1:9" s="5" customFormat="1" ht="15" customHeight="1" x14ac:dyDescent="0.25">
      <c r="A907" s="46" t="str">
        <f t="shared" si="64"/>
        <v>B04_Burgos</v>
      </c>
      <c r="B907" s="4" t="str">
        <f t="shared" si="64"/>
        <v>Salida Nacional / National exit</v>
      </c>
      <c r="C907" s="52">
        <f>(Input!C$12*Input!C$165)*C642</f>
        <v>0</v>
      </c>
      <c r="D907" s="52">
        <f>(Input!D$12*Input!D$165)*D642</f>
        <v>0</v>
      </c>
      <c r="E907" s="52">
        <f>(Input!E$12*Input!E$165)*E642</f>
        <v>0</v>
      </c>
      <c r="F907" s="52">
        <f>(Input!F$12*Input!F$165)*F642</f>
        <v>0</v>
      </c>
      <c r="G907" s="52">
        <f>(Input!G$12*Input!G$165)*G642</f>
        <v>0</v>
      </c>
      <c r="H907" s="52">
        <f>(Input!H$12*Input!H$165)*H642</f>
        <v>0</v>
      </c>
      <c r="I907" s="57">
        <f>(Input!I$12*Input!I$165)*I642</f>
        <v>0</v>
      </c>
    </row>
    <row r="908" spans="1:9" s="5" customFormat="1" ht="15" customHeight="1" x14ac:dyDescent="0.25">
      <c r="A908" s="46" t="str">
        <f t="shared" si="64"/>
        <v>B05_Villalonquejar</v>
      </c>
      <c r="B908" s="4" t="str">
        <f t="shared" si="64"/>
        <v>Salida Nacional / National exit</v>
      </c>
      <c r="C908" s="52">
        <f>(Input!C$12*Input!C$165)*C643</f>
        <v>1843649.0180915811</v>
      </c>
      <c r="D908" s="52">
        <f>(Input!D$12*Input!D$165)*D643</f>
        <v>1735132.4693563734</v>
      </c>
      <c r="E908" s="52">
        <f>(Input!E$12*Input!E$165)*E643</f>
        <v>1634613.4134442634</v>
      </c>
      <c r="F908" s="52">
        <f>(Input!F$12*Input!F$165)*F643</f>
        <v>1583346.8976377449</v>
      </c>
      <c r="G908" s="52">
        <f>(Input!G$12*Input!G$165)*G643</f>
        <v>1508539.0972512728</v>
      </c>
      <c r="H908" s="52">
        <f>(Input!H$12*Input!H$165)*H643</f>
        <v>1428180.8945363217</v>
      </c>
      <c r="I908" s="57">
        <f>(Input!I$12*Input!I$165)*I643</f>
        <v>1427329.4414734698</v>
      </c>
    </row>
    <row r="909" spans="1:9" s="5" customFormat="1" ht="15" customHeight="1" x14ac:dyDescent="0.25">
      <c r="A909" s="46" t="str">
        <f t="shared" si="64"/>
        <v>B08_Lerma</v>
      </c>
      <c r="B909" s="4" t="str">
        <f t="shared" si="64"/>
        <v>Salida Nacional / National exit</v>
      </c>
      <c r="C909" s="52">
        <f>(Input!C$12*Input!C$165)*C644</f>
        <v>10144.38488825185</v>
      </c>
      <c r="D909" s="52">
        <f>(Input!D$12*Input!D$165)*D644</f>
        <v>9392.6946912633175</v>
      </c>
      <c r="E909" s="52">
        <f>(Input!E$12*Input!E$165)*E644</f>
        <v>8670.8353266762188</v>
      </c>
      <c r="F909" s="52">
        <f>(Input!F$12*Input!F$165)*F644</f>
        <v>8244.6910723991368</v>
      </c>
      <c r="G909" s="52">
        <f>(Input!G$12*Input!G$165)*G644</f>
        <v>7731.4842407801143</v>
      </c>
      <c r="H909" s="52">
        <f>(Input!H$12*Input!H$165)*H644</f>
        <v>7215.8768763628459</v>
      </c>
      <c r="I909" s="57">
        <f>(Input!I$12*Input!I$165)*I644</f>
        <v>7112.6557032869287</v>
      </c>
    </row>
    <row r="910" spans="1:9" s="5" customFormat="1" ht="15" customHeight="1" x14ac:dyDescent="0.25">
      <c r="A910" s="46" t="str">
        <f t="shared" si="64"/>
        <v>B10_Aranda de Duero</v>
      </c>
      <c r="B910" s="4" t="str">
        <f t="shared" si="64"/>
        <v>Salida Nacional / National exit</v>
      </c>
      <c r="C910" s="52">
        <f>(Input!C$12*Input!C$165)*C645</f>
        <v>1192648.4364969183</v>
      </c>
      <c r="D910" s="52">
        <f>(Input!D$12*Input!D$165)*D645</f>
        <v>1116058.2351533116</v>
      </c>
      <c r="E910" s="52">
        <f>(Input!E$12*Input!E$165)*E645</f>
        <v>1044159.2015458854</v>
      </c>
      <c r="F910" s="52">
        <f>(Input!F$12*Input!F$165)*F645</f>
        <v>1005518.8252709957</v>
      </c>
      <c r="G910" s="52">
        <f>(Input!G$12*Input!G$165)*G645</f>
        <v>956087.74071207119</v>
      </c>
      <c r="H910" s="52">
        <f>(Input!H$12*Input!H$165)*H645</f>
        <v>904991.19122368598</v>
      </c>
      <c r="I910" s="57">
        <f>(Input!I$12*Input!I$165)*I645</f>
        <v>904808.75834294315</v>
      </c>
    </row>
    <row r="911" spans="1:9" s="5" customFormat="1" ht="15" customHeight="1" x14ac:dyDescent="0.25">
      <c r="A911" s="46" t="str">
        <f t="shared" si="64"/>
        <v>B18_Algete</v>
      </c>
      <c r="B911" s="4" t="str">
        <f t="shared" si="64"/>
        <v>Salida Nacional / National exit</v>
      </c>
      <c r="C911" s="52">
        <f>(Input!C$12*Input!C$165)*C646</f>
        <v>3187782.3067150111</v>
      </c>
      <c r="D911" s="52">
        <f>(Input!D$12*Input!D$165)*D646</f>
        <v>2943379.3541633068</v>
      </c>
      <c r="E911" s="52">
        <f>(Input!E$12*Input!E$165)*E646</f>
        <v>2706176.2310342062</v>
      </c>
      <c r="F911" s="52">
        <f>(Input!F$12*Input!F$165)*F646</f>
        <v>2560896.9658246851</v>
      </c>
      <c r="G911" s="52">
        <f>(Input!G$12*Input!G$165)*G646</f>
        <v>2405428.8895752109</v>
      </c>
      <c r="H911" s="52">
        <f>(Input!H$12*Input!H$165)*H646</f>
        <v>2252081.4853554606</v>
      </c>
      <c r="I911" s="57">
        <f>(Input!I$12*Input!I$165)*I646</f>
        <v>2224612.9319160953</v>
      </c>
    </row>
    <row r="912" spans="1:9" s="5" customFormat="1" ht="15" customHeight="1" x14ac:dyDescent="0.25">
      <c r="A912" s="46" t="str">
        <f t="shared" si="64"/>
        <v>B19_San Fernando</v>
      </c>
      <c r="B912" s="4" t="str">
        <f t="shared" si="64"/>
        <v>Salida Nacional / National exit</v>
      </c>
      <c r="C912" s="52">
        <f>(Input!C$12*Input!C$165)*C647</f>
        <v>2604613.1781825097</v>
      </c>
      <c r="D912" s="52">
        <f>(Input!D$12*Input!D$165)*D647</f>
        <v>2403062.8231615387</v>
      </c>
      <c r="E912" s="52">
        <f>(Input!E$12*Input!E$165)*E647</f>
        <v>2207234.04075365</v>
      </c>
      <c r="F912" s="52">
        <f>(Input!F$12*Input!F$165)*F647</f>
        <v>2086619.5688778614</v>
      </c>
      <c r="G912" s="52">
        <f>(Input!G$12*Input!G$165)*G647</f>
        <v>1959265.1986118599</v>
      </c>
      <c r="H912" s="52">
        <f>(Input!H$12*Input!H$165)*H647</f>
        <v>1834100.1204851945</v>
      </c>
      <c r="I912" s="57">
        <f>(Input!I$12*Input!I$165)*I647</f>
        <v>1811428.0068018357</v>
      </c>
    </row>
    <row r="913" spans="1:9" s="5" customFormat="1" ht="15" customHeight="1" x14ac:dyDescent="0.25">
      <c r="A913" s="46" t="str">
        <f t="shared" si="64"/>
        <v>B20_Rivas</v>
      </c>
      <c r="B913" s="4" t="str">
        <f t="shared" si="64"/>
        <v>Salida Nacional / National exit</v>
      </c>
      <c r="C913" s="52">
        <f>(Input!C$12*Input!C$165)*C648</f>
        <v>2886606.5925186356</v>
      </c>
      <c r="D913" s="52">
        <f>(Input!D$12*Input!D$165)*D648</f>
        <v>2665798.6418171455</v>
      </c>
      <c r="E913" s="52">
        <f>(Input!E$12*Input!E$165)*E648</f>
        <v>2451395.8877996523</v>
      </c>
      <c r="F913" s="52">
        <f>(Input!F$12*Input!F$165)*F648</f>
        <v>2319607.706611577</v>
      </c>
      <c r="G913" s="52">
        <f>(Input!G$12*Input!G$165)*G648</f>
        <v>2180809.9109650715</v>
      </c>
      <c r="H913" s="52">
        <f>(Input!H$12*Input!H$165)*H648</f>
        <v>2044073.0711359538</v>
      </c>
      <c r="I913" s="57">
        <f>(Input!I$12*Input!I$165)*I648</f>
        <v>2021066.268256369</v>
      </c>
    </row>
    <row r="914" spans="1:9" s="5" customFormat="1" ht="15" customHeight="1" x14ac:dyDescent="0.25">
      <c r="A914" s="46" t="str">
        <f t="shared" si="64"/>
        <v>BI Madrid</v>
      </c>
      <c r="B914" s="4" t="str">
        <f t="shared" si="64"/>
        <v>Salida Nacional / National exit</v>
      </c>
      <c r="C914" s="52">
        <f>(Input!C$12*Input!C$165)*C649</f>
        <v>1749.5681640757582</v>
      </c>
      <c r="D914" s="52">
        <f>(Input!D$12*Input!D$165)*D649</f>
        <v>1648.3150485595681</v>
      </c>
      <c r="E914" s="52">
        <f>(Input!E$12*Input!E$165)*E649</f>
        <v>1552.5380715270076</v>
      </c>
      <c r="F914" s="52">
        <f>(Input!F$12*Input!F$165)*F649</f>
        <v>1500.2300715946508</v>
      </c>
      <c r="G914" s="52">
        <f>(Input!G$12*Input!G$165)*G649</f>
        <v>1437.3849066396585</v>
      </c>
      <c r="H914" s="52">
        <f>(Input!H$12*Input!H$165)*H649</f>
        <v>1370.0376131683142</v>
      </c>
      <c r="I914" s="57">
        <f>(Input!I$12*Input!I$165)*I649</f>
        <v>1375.2285440268845</v>
      </c>
    </row>
    <row r="915" spans="1:9" s="5" customFormat="1" ht="15" customHeight="1" x14ac:dyDescent="0.25">
      <c r="A915" s="46" t="str">
        <f t="shared" si="64"/>
        <v>B22_Getafe</v>
      </c>
      <c r="B915" s="4" t="str">
        <f t="shared" si="64"/>
        <v>Salida Nacional / National exit</v>
      </c>
      <c r="C915" s="52">
        <f>(Input!C$12*Input!C$165)*C650</f>
        <v>277.28816730456776</v>
      </c>
      <c r="D915" s="52">
        <f>(Input!D$12*Input!D$165)*D650</f>
        <v>255.58002491990933</v>
      </c>
      <c r="E915" s="52">
        <f>(Input!E$12*Input!E$165)*E650</f>
        <v>234.45598958292416</v>
      </c>
      <c r="F915" s="52">
        <f>(Input!F$12*Input!F$165)*F650</f>
        <v>221.34330857342655</v>
      </c>
      <c r="G915" s="52">
        <f>(Input!G$12*Input!G$165)*G650</f>
        <v>207.76629558095755</v>
      </c>
      <c r="H915" s="52">
        <f>(Input!H$12*Input!H$165)*H650</f>
        <v>194.48671788573358</v>
      </c>
      <c r="I915" s="57">
        <f>(Input!I$12*Input!I$165)*I650</f>
        <v>192.06248040880641</v>
      </c>
    </row>
    <row r="916" spans="1:9" s="5" customFormat="1" ht="15" customHeight="1" x14ac:dyDescent="0.25">
      <c r="A916" s="46" t="str">
        <f t="shared" si="64"/>
        <v>C1.01_Arrieta</v>
      </c>
      <c r="B916" s="4" t="str">
        <f t="shared" si="64"/>
        <v>Salida Nacional / National exit</v>
      </c>
      <c r="C916" s="52">
        <f>(Input!C$12*Input!C$165)*C651</f>
        <v>6482.4501487147118</v>
      </c>
      <c r="D916" s="52">
        <f>(Input!D$12*Input!D$165)*D651</f>
        <v>6072.1434974776839</v>
      </c>
      <c r="E916" s="52">
        <f>(Input!E$12*Input!E$165)*E651</f>
        <v>5697.3607193401358</v>
      </c>
      <c r="F916" s="52">
        <f>(Input!F$12*Input!F$165)*F651</f>
        <v>5488.6305515101503</v>
      </c>
      <c r="G916" s="52">
        <f>(Input!G$12*Input!G$165)*G651</f>
        <v>5138.4088180542167</v>
      </c>
      <c r="H916" s="52">
        <f>(Input!H$12*Input!H$165)*H651</f>
        <v>4716.4508798715706</v>
      </c>
      <c r="I916" s="57">
        <f>(Input!I$12*Input!I$165)*I651</f>
        <v>4365.0854829849313</v>
      </c>
    </row>
    <row r="917" spans="1:9" s="5" customFormat="1" ht="15" customHeight="1" x14ac:dyDescent="0.25">
      <c r="A917" s="46" t="str">
        <f t="shared" si="64"/>
        <v>C2X.01_Sollube</v>
      </c>
      <c r="B917" s="4" t="str">
        <f t="shared" si="64"/>
        <v>Salida Nacional / National exit</v>
      </c>
      <c r="C917" s="52">
        <f>(Input!C$12*Input!C$165)*C652</f>
        <v>94754.121942623315</v>
      </c>
      <c r="D917" s="52">
        <f>(Input!D$12*Input!D$165)*D652</f>
        <v>89745.672159414666</v>
      </c>
      <c r="E917" s="52">
        <f>(Input!E$12*Input!E$165)*E652</f>
        <v>85250.73066891513</v>
      </c>
      <c r="F917" s="52">
        <f>(Input!F$12*Input!F$165)*F652</f>
        <v>83253.93901460286</v>
      </c>
      <c r="G917" s="52">
        <f>(Input!G$12*Input!G$165)*G652</f>
        <v>79637.600892491871</v>
      </c>
      <c r="H917" s="52">
        <f>(Input!H$12*Input!H$165)*H652</f>
        <v>75614.161193771986</v>
      </c>
      <c r="I917" s="57">
        <f>(Input!I$12*Input!I$165)*I652</f>
        <v>75844.099204607832</v>
      </c>
    </row>
    <row r="918" spans="1:9" s="5" customFormat="1" ht="15" customHeight="1" x14ac:dyDescent="0.25">
      <c r="A918" s="46" t="str">
        <f t="shared" si="64"/>
        <v>Cas Tresorer</v>
      </c>
      <c r="B918" s="4" t="str">
        <f t="shared" si="64"/>
        <v>Salida Nacional / National exit</v>
      </c>
      <c r="C918" s="52">
        <f>(Input!C$12*Input!C$165)*C653</f>
        <v>6536229.1891808985</v>
      </c>
      <c r="D918" s="52">
        <f>(Input!D$12*Input!D$165)*D653</f>
        <v>5795146.8635756737</v>
      </c>
      <c r="E918" s="52">
        <f>(Input!E$12*Input!E$165)*E653</f>
        <v>5093848.6294966564</v>
      </c>
      <c r="F918" s="52">
        <f>(Input!F$12*Input!F$165)*F653</f>
        <v>4559054.3721718146</v>
      </c>
      <c r="G918" s="52">
        <f>(Input!G$12*Input!G$165)*G653</f>
        <v>3957170.8034889079</v>
      </c>
      <c r="H918" s="52">
        <f>(Input!H$12*Input!H$165)*H653</f>
        <v>3196652.591736035</v>
      </c>
      <c r="I918" s="57">
        <f>(Input!I$12*Input!I$165)*I653</f>
        <v>1857951.4239682569</v>
      </c>
    </row>
    <row r="919" spans="1:9" s="5" customFormat="1" ht="15" customHeight="1" x14ac:dyDescent="0.25">
      <c r="A919" s="46" t="str">
        <f t="shared" si="64"/>
        <v>cc Escatron</v>
      </c>
      <c r="B919" s="4" t="str">
        <f t="shared" si="64"/>
        <v>Salida Nacional / National exit</v>
      </c>
      <c r="C919" s="52">
        <f>(Input!C$12*Input!C$165)*C654</f>
        <v>950.22467987696996</v>
      </c>
      <c r="D919" s="52">
        <f>(Input!D$12*Input!D$165)*D654</f>
        <v>851.89481053879888</v>
      </c>
      <c r="E919" s="52">
        <f>(Input!E$12*Input!E$165)*E654</f>
        <v>759.89287049294421</v>
      </c>
      <c r="F919" s="52">
        <f>(Input!F$12*Input!F$165)*F654</f>
        <v>691.41063786560187</v>
      </c>
      <c r="G919" s="52">
        <f>(Input!G$12*Input!G$165)*G654</f>
        <v>602.55929325523505</v>
      </c>
      <c r="H919" s="52">
        <f>(Input!H$12*Input!H$165)*H654</f>
        <v>487.04114942824833</v>
      </c>
      <c r="I919" s="57">
        <f>(Input!I$12*Input!I$165)*I654</f>
        <v>283.54387941709598</v>
      </c>
    </row>
    <row r="920" spans="1:9" s="5" customFormat="1" ht="15" customHeight="1" x14ac:dyDescent="0.25">
      <c r="A920" s="46" t="str">
        <f t="shared" ref="A920:B935" si="65">A655</f>
        <v>cc SAGUNTO</v>
      </c>
      <c r="B920" s="4" t="str">
        <f t="shared" si="65"/>
        <v>Salida Nacional / National exit</v>
      </c>
      <c r="C920" s="52">
        <f>(Input!C$12*Input!C$165)*C655</f>
        <v>3990995.680772597</v>
      </c>
      <c r="D920" s="52">
        <f>(Input!D$12*Input!D$165)*D655</f>
        <v>3532156.1909416462</v>
      </c>
      <c r="E920" s="52">
        <f>(Input!E$12*Input!E$165)*E655</f>
        <v>3100288.8897007126</v>
      </c>
      <c r="F920" s="52">
        <f>(Input!F$12*Input!F$165)*F655</f>
        <v>2772921.0032347091</v>
      </c>
      <c r="G920" s="52">
        <f>(Input!G$12*Input!G$165)*G655</f>
        <v>2408970.0821271488</v>
      </c>
      <c r="H920" s="52">
        <f>(Input!H$12*Input!H$165)*H655</f>
        <v>1951040.9752091293</v>
      </c>
      <c r="I920" s="57">
        <f>(Input!I$12*Input!I$165)*I655</f>
        <v>1140110.7234255457</v>
      </c>
    </row>
    <row r="921" spans="1:9" s="5" customFormat="1" ht="15" customHeight="1" x14ac:dyDescent="0.25">
      <c r="A921" s="46" t="str">
        <f t="shared" si="65"/>
        <v>Conex Olite</v>
      </c>
      <c r="B921" s="4" t="str">
        <f t="shared" si="65"/>
        <v>Salida Nacional / National exit</v>
      </c>
      <c r="C921" s="52">
        <f>(Input!C$12*Input!C$165)*C656</f>
        <v>0</v>
      </c>
      <c r="D921" s="52">
        <f>(Input!D$12*Input!D$165)*D656</f>
        <v>0</v>
      </c>
      <c r="E921" s="52">
        <f>(Input!E$12*Input!E$165)*E656</f>
        <v>0</v>
      </c>
      <c r="F921" s="52">
        <f>(Input!F$12*Input!F$165)*F656</f>
        <v>0</v>
      </c>
      <c r="G921" s="52">
        <f>(Input!G$12*Input!G$165)*G656</f>
        <v>0</v>
      </c>
      <c r="H921" s="52">
        <f>(Input!H$12*Input!H$165)*H656</f>
        <v>0</v>
      </c>
      <c r="I921" s="57">
        <f>(Input!I$12*Input!I$165)*I656</f>
        <v>0</v>
      </c>
    </row>
    <row r="922" spans="1:9" s="5" customFormat="1" ht="15" customHeight="1" x14ac:dyDescent="0.25">
      <c r="A922" s="46" t="str">
        <f t="shared" si="65"/>
        <v>CT Ibiza</v>
      </c>
      <c r="B922" s="4" t="str">
        <f t="shared" si="65"/>
        <v>Salida Nacional / National exit</v>
      </c>
      <c r="C922" s="52">
        <f>(Input!C$12*Input!C$165)*C657</f>
        <v>2881079.1834148606</v>
      </c>
      <c r="D922" s="52">
        <f>(Input!D$12*Input!D$165)*D657</f>
        <v>2554299.1885873522</v>
      </c>
      <c r="E922" s="52">
        <f>(Input!E$12*Input!E$165)*E657</f>
        <v>2245055.7211388238</v>
      </c>
      <c r="F922" s="52">
        <f>(Input!F$12*Input!F$165)*F657</f>
        <v>2009229.4663791799</v>
      </c>
      <c r="G922" s="52">
        <f>(Input!G$12*Input!G$165)*G657</f>
        <v>1743955.2149222004</v>
      </c>
      <c r="H922" s="52">
        <f>(Input!H$12*Input!H$165)*H657</f>
        <v>1408806.8504242531</v>
      </c>
      <c r="I922" s="57">
        <f>(Input!I$12*Input!I$165)*I657</f>
        <v>818844.6979376449</v>
      </c>
    </row>
    <row r="923" spans="1:9" s="5" customFormat="1" ht="15" customHeight="1" x14ac:dyDescent="0.25">
      <c r="A923" s="46" t="str">
        <f t="shared" si="65"/>
        <v>CT Son Reus</v>
      </c>
      <c r="B923" s="4" t="str">
        <f t="shared" si="65"/>
        <v>Salida Nacional / National exit</v>
      </c>
      <c r="C923" s="52">
        <f>(Input!C$12*Input!C$165)*C658</f>
        <v>6198911.9270980125</v>
      </c>
      <c r="D923" s="52">
        <f>(Input!D$12*Input!D$165)*D658</f>
        <v>5497620.1686409088</v>
      </c>
      <c r="E923" s="52">
        <f>(Input!E$12*Input!E$165)*E658</f>
        <v>4834056.1436876282</v>
      </c>
      <c r="F923" s="52">
        <f>(Input!F$12*Input!F$165)*F658</f>
        <v>4328089.9764433643</v>
      </c>
      <c r="G923" s="52">
        <f>(Input!G$12*Input!G$165)*G658</f>
        <v>3756915.0511840116</v>
      </c>
      <c r="H923" s="52">
        <f>(Input!H$12*Input!H$165)*H658</f>
        <v>3034656.6727588372</v>
      </c>
      <c r="I923" s="57">
        <f>(Input!I$12*Input!I$165)*I658</f>
        <v>1763527.9162460384</v>
      </c>
    </row>
    <row r="924" spans="1:9" s="5" customFormat="1" ht="15" customHeight="1" x14ac:dyDescent="0.25">
      <c r="A924" s="46" t="str">
        <f t="shared" si="65"/>
        <v>ctcc Barcelona</v>
      </c>
      <c r="B924" s="4" t="str">
        <f t="shared" si="65"/>
        <v>Salida Nacional / National exit</v>
      </c>
      <c r="C924" s="52">
        <f>(Input!C$12*Input!C$165)*C659</f>
        <v>4206495.1499913903</v>
      </c>
      <c r="D924" s="52">
        <f>(Input!D$12*Input!D$165)*D659</f>
        <v>3750704.3295819531</v>
      </c>
      <c r="E924" s="52">
        <f>(Input!E$12*Input!E$165)*E659</f>
        <v>3328556.0767794689</v>
      </c>
      <c r="F924" s="52">
        <f>(Input!F$12*Input!F$165)*F659</f>
        <v>3013146.8369234973</v>
      </c>
      <c r="G924" s="52">
        <f>(Input!G$12*Input!G$165)*G659</f>
        <v>2627034.2174854884</v>
      </c>
      <c r="H924" s="52">
        <f>(Input!H$12*Input!H$165)*H659</f>
        <v>2130784.7868645187</v>
      </c>
      <c r="I924" s="57">
        <f>(Input!I$12*Input!I$165)*I659</f>
        <v>1249062.2463665861</v>
      </c>
    </row>
    <row r="925" spans="1:9" s="5" customFormat="1" ht="15" customHeight="1" x14ac:dyDescent="0.25">
      <c r="A925" s="46" t="str">
        <f t="shared" si="65"/>
        <v>D01A_Montorio</v>
      </c>
      <c r="B925" s="4" t="str">
        <f t="shared" si="65"/>
        <v>Salida Nacional / National exit</v>
      </c>
      <c r="C925" s="52">
        <f>(Input!C$12*Input!C$165)*C660</f>
        <v>13429.760876281694</v>
      </c>
      <c r="D925" s="52">
        <f>(Input!D$12*Input!D$165)*D660</f>
        <v>12759.401152094484</v>
      </c>
      <c r="E925" s="52">
        <f>(Input!E$12*Input!E$165)*E660</f>
        <v>12157.610391318451</v>
      </c>
      <c r="F925" s="52">
        <f>(Input!F$12*Input!F$165)*F660</f>
        <v>11893.309061003343</v>
      </c>
      <c r="G925" s="52">
        <f>(Input!G$12*Input!G$165)*G660</f>
        <v>11435.054074696811</v>
      </c>
      <c r="H925" s="52">
        <f>(Input!H$12*Input!H$165)*H660</f>
        <v>10915.663637461066</v>
      </c>
      <c r="I925" s="57">
        <f>(Input!I$12*Input!I$165)*I660</f>
        <v>10993.904724326287</v>
      </c>
    </row>
    <row r="926" spans="1:9" s="5" customFormat="1" ht="15" customHeight="1" x14ac:dyDescent="0.25">
      <c r="A926" s="46" t="str">
        <f t="shared" si="65"/>
        <v>D03A_Aguilar</v>
      </c>
      <c r="B926" s="4" t="str">
        <f t="shared" si="65"/>
        <v>Salida Nacional / National exit</v>
      </c>
      <c r="C926" s="52">
        <f>(Input!C$12*Input!C$165)*C661</f>
        <v>116497.41124108226</v>
      </c>
      <c r="D926" s="52">
        <f>(Input!D$12*Input!D$165)*D661</f>
        <v>110128.75115287983</v>
      </c>
      <c r="E926" s="52">
        <f>(Input!E$12*Input!E$165)*E661</f>
        <v>104318.11590059304</v>
      </c>
      <c r="F926" s="52">
        <f>(Input!F$12*Input!F$165)*F661</f>
        <v>101514.07333144388</v>
      </c>
      <c r="G926" s="52">
        <f>(Input!G$12*Input!G$165)*G661</f>
        <v>97240.067290559571</v>
      </c>
      <c r="H926" s="52">
        <f>(Input!H$12*Input!H$165)*H661</f>
        <v>92557.118503397825</v>
      </c>
      <c r="I926" s="57">
        <f>(Input!I$12*Input!I$165)*I661</f>
        <v>93003.540063656052</v>
      </c>
    </row>
    <row r="927" spans="1:9" s="5" customFormat="1" ht="15" customHeight="1" x14ac:dyDescent="0.25">
      <c r="A927" s="46" t="str">
        <f t="shared" si="65"/>
        <v>D04_Reinosa</v>
      </c>
      <c r="B927" s="4" t="str">
        <f t="shared" si="65"/>
        <v>Salida Nacional / National exit</v>
      </c>
      <c r="C927" s="52">
        <f>(Input!C$12*Input!C$165)*C662</f>
        <v>222692.97571170409</v>
      </c>
      <c r="D927" s="52">
        <f>(Input!D$12*Input!D$165)*D662</f>
        <v>210192.15170375595</v>
      </c>
      <c r="E927" s="52">
        <f>(Input!E$12*Input!E$165)*E662</f>
        <v>198736.22782353923</v>
      </c>
      <c r="F927" s="52">
        <f>(Input!F$12*Input!F$165)*F662</f>
        <v>193078.15049007701</v>
      </c>
      <c r="G927" s="52">
        <f>(Input!G$12*Input!G$165)*G662</f>
        <v>184717.9567735664</v>
      </c>
      <c r="H927" s="52">
        <f>(Input!H$12*Input!H$165)*H662</f>
        <v>175643.36560306753</v>
      </c>
      <c r="I927" s="57">
        <f>(Input!I$12*Input!I$165)*I662</f>
        <v>176337.84910374068</v>
      </c>
    </row>
    <row r="928" spans="1:9" s="5" customFormat="1" ht="15" customHeight="1" x14ac:dyDescent="0.25">
      <c r="A928" s="46" t="str">
        <f t="shared" si="65"/>
        <v>D06_Corrales</v>
      </c>
      <c r="B928" s="4" t="str">
        <f t="shared" si="65"/>
        <v>Salida Nacional / National exit</v>
      </c>
      <c r="C928" s="52">
        <f>(Input!C$12*Input!C$165)*C663</f>
        <v>0</v>
      </c>
      <c r="D928" s="52">
        <f>(Input!D$12*Input!D$165)*D663</f>
        <v>0</v>
      </c>
      <c r="E928" s="52">
        <f>(Input!E$12*Input!E$165)*E663</f>
        <v>0</v>
      </c>
      <c r="F928" s="52">
        <f>(Input!F$12*Input!F$165)*F663</f>
        <v>0</v>
      </c>
      <c r="G928" s="52">
        <f>(Input!G$12*Input!G$165)*G663</f>
        <v>0</v>
      </c>
      <c r="H928" s="52">
        <f>(Input!H$12*Input!H$165)*H663</f>
        <v>0</v>
      </c>
      <c r="I928" s="57">
        <f>(Input!I$12*Input!I$165)*I663</f>
        <v>0</v>
      </c>
    </row>
    <row r="929" spans="1:9" s="5" customFormat="1" ht="15" customHeight="1" x14ac:dyDescent="0.25">
      <c r="A929" s="46" t="str">
        <f t="shared" si="65"/>
        <v>D06A_Reocin</v>
      </c>
      <c r="B929" s="4" t="str">
        <f t="shared" si="65"/>
        <v>Salida Nacional / National exit</v>
      </c>
      <c r="C929" s="52">
        <f>(Input!C$12*Input!C$165)*C664</f>
        <v>6483.2097237765802</v>
      </c>
      <c r="D929" s="52">
        <f>(Input!D$12*Input!D$165)*D664</f>
        <v>6067.4760990492214</v>
      </c>
      <c r="E929" s="52">
        <f>(Input!E$12*Input!E$165)*E664</f>
        <v>5678.7328460938943</v>
      </c>
      <c r="F929" s="52">
        <f>(Input!F$12*Input!F$165)*F664</f>
        <v>5467.2146194329935</v>
      </c>
      <c r="G929" s="52">
        <f>(Input!G$12*Input!G$165)*G664</f>
        <v>5192.341495696106</v>
      </c>
      <c r="H929" s="52">
        <f>(Input!H$12*Input!H$165)*H664</f>
        <v>4906.8880259537618</v>
      </c>
      <c r="I929" s="57">
        <f>(Input!I$12*Input!I$165)*I664</f>
        <v>4899.7332043455899</v>
      </c>
    </row>
    <row r="930" spans="1:9" s="5" customFormat="1" ht="15" customHeight="1" x14ac:dyDescent="0.25">
      <c r="A930" s="46" t="str">
        <f t="shared" si="65"/>
        <v>D07.14_Cicero</v>
      </c>
      <c r="B930" s="4" t="str">
        <f t="shared" si="65"/>
        <v>Salida Nacional / National exit</v>
      </c>
      <c r="C930" s="52">
        <f>(Input!C$12*Input!C$165)*C665</f>
        <v>163220.69419208681</v>
      </c>
      <c r="D930" s="52">
        <f>(Input!D$12*Input!D$165)*D665</f>
        <v>153328.25626534357</v>
      </c>
      <c r="E930" s="52">
        <f>(Input!E$12*Input!E$165)*E665</f>
        <v>144268.37895758188</v>
      </c>
      <c r="F930" s="52">
        <f>(Input!F$12*Input!F$165)*F665</f>
        <v>139697.45307516956</v>
      </c>
      <c r="G930" s="52">
        <f>(Input!G$12*Input!G$165)*G665</f>
        <v>132579.25129752292</v>
      </c>
      <c r="H930" s="52">
        <f>(Input!H$12*Input!H$165)*H665</f>
        <v>124997.36961973619</v>
      </c>
      <c r="I930" s="57">
        <f>(Input!I$12*Input!I$165)*I665</f>
        <v>124611.84268672466</v>
      </c>
    </row>
    <row r="931" spans="1:9" s="5" customFormat="1" ht="15" customHeight="1" x14ac:dyDescent="0.25">
      <c r="A931" s="46" t="str">
        <f t="shared" si="65"/>
        <v>D07_Villapresente</v>
      </c>
      <c r="B931" s="4" t="str">
        <f t="shared" si="65"/>
        <v>Salida Nacional / National exit</v>
      </c>
      <c r="C931" s="52">
        <f>(Input!C$12*Input!C$165)*C666</f>
        <v>3739472.0243004099</v>
      </c>
      <c r="D931" s="52">
        <f>(Input!D$12*Input!D$165)*D666</f>
        <v>3492994.3120191135</v>
      </c>
      <c r="E931" s="52">
        <f>(Input!E$12*Input!E$165)*E666</f>
        <v>3264520.4875156623</v>
      </c>
      <c r="F931" s="52">
        <f>(Input!F$12*Input!F$165)*F666</f>
        <v>3143663.6410734854</v>
      </c>
      <c r="G931" s="52">
        <f>(Input!G$12*Input!G$165)*G666</f>
        <v>2992248.1342866593</v>
      </c>
      <c r="H931" s="52">
        <f>(Input!H$12*Input!H$165)*H666</f>
        <v>2839847.8742795009</v>
      </c>
      <c r="I931" s="57">
        <f>(Input!I$12*Input!I$165)*I666</f>
        <v>2854432.4718746813</v>
      </c>
    </row>
    <row r="932" spans="1:9" s="5" customFormat="1" ht="15" customHeight="1" x14ac:dyDescent="0.25">
      <c r="A932" s="46" t="str">
        <f t="shared" si="65"/>
        <v>D07A_Ruiloba</v>
      </c>
      <c r="B932" s="4" t="str">
        <f t="shared" si="65"/>
        <v>Salida Nacional / National exit</v>
      </c>
      <c r="C932" s="52">
        <f>(Input!C$12*Input!C$165)*C667</f>
        <v>8177.6916946115498</v>
      </c>
      <c r="D932" s="52">
        <f>(Input!D$12*Input!D$165)*D667</f>
        <v>7557.5731727208349</v>
      </c>
      <c r="E932" s="52">
        <f>(Input!E$12*Input!E$165)*E667</f>
        <v>6964.8997053471367</v>
      </c>
      <c r="F932" s="52">
        <f>(Input!F$12*Input!F$165)*F667</f>
        <v>6612.6246924323013</v>
      </c>
      <c r="G932" s="52">
        <f>(Input!G$12*Input!G$165)*G667</f>
        <v>6202.3634293040022</v>
      </c>
      <c r="H932" s="52">
        <f>(Input!H$12*Input!H$165)*H667</f>
        <v>5796.1805320777848</v>
      </c>
      <c r="I932" s="57">
        <f>(Input!I$12*Input!I$165)*I667</f>
        <v>5728.4051743521113</v>
      </c>
    </row>
    <row r="933" spans="1:9" s="5" customFormat="1" ht="15" customHeight="1" x14ac:dyDescent="0.25">
      <c r="A933" s="46" t="str">
        <f t="shared" si="65"/>
        <v>D08A_San Vicente Barquera</v>
      </c>
      <c r="B933" s="4" t="str">
        <f t="shared" si="65"/>
        <v>Salida Nacional / National exit</v>
      </c>
      <c r="C933" s="52">
        <f>(Input!C$12*Input!C$165)*C668</f>
        <v>6415.9920029357909</v>
      </c>
      <c r="D933" s="52">
        <f>(Input!D$12*Input!D$165)*D668</f>
        <v>5928.2316589714283</v>
      </c>
      <c r="E933" s="52">
        <f>(Input!E$12*Input!E$165)*E668</f>
        <v>5462.0149188416417</v>
      </c>
      <c r="F933" s="52">
        <f>(Input!F$12*Input!F$165)*F668</f>
        <v>5184.4856063851539</v>
      </c>
      <c r="G933" s="52">
        <f>(Input!G$12*Input!G$165)*G668</f>
        <v>4862.6448295354903</v>
      </c>
      <c r="H933" s="52">
        <f>(Input!H$12*Input!H$165)*H668</f>
        <v>4544.38050679558</v>
      </c>
      <c r="I933" s="57">
        <f>(Input!I$12*Input!I$165)*I668</f>
        <v>4491.592792160518</v>
      </c>
    </row>
    <row r="934" spans="1:9" s="5" customFormat="1" ht="15" customHeight="1" x14ac:dyDescent="0.25">
      <c r="A934" s="46" t="str">
        <f t="shared" si="65"/>
        <v>D10A_Llanes</v>
      </c>
      <c r="B934" s="4" t="str">
        <f t="shared" si="65"/>
        <v>Salida Nacional / National exit</v>
      </c>
      <c r="C934" s="52">
        <f>(Input!C$12*Input!C$165)*C669</f>
        <v>14120.982946523163</v>
      </c>
      <c r="D934" s="52">
        <f>(Input!D$12*Input!D$165)*D669</f>
        <v>13041.218846738146</v>
      </c>
      <c r="E934" s="52">
        <f>(Input!E$12*Input!E$165)*E669</f>
        <v>12008.925782929471</v>
      </c>
      <c r="F934" s="52">
        <f>(Input!F$12*Input!F$165)*F669</f>
        <v>11392.308255034459</v>
      </c>
      <c r="G934" s="52">
        <f>(Input!G$12*Input!G$165)*G669</f>
        <v>10684.165004567294</v>
      </c>
      <c r="H934" s="52">
        <f>(Input!H$12*Input!H$165)*H669</f>
        <v>9985.8035895144385</v>
      </c>
      <c r="I934" s="57">
        <f>(Input!I$12*Input!I$165)*I669</f>
        <v>9871.5854671637899</v>
      </c>
    </row>
    <row r="935" spans="1:9" s="5" customFormat="1" ht="15" customHeight="1" x14ac:dyDescent="0.25">
      <c r="A935" s="46" t="str">
        <f t="shared" si="65"/>
        <v>D12A_Ribadesella</v>
      </c>
      <c r="B935" s="4" t="str">
        <f t="shared" si="65"/>
        <v>Salida Nacional / National exit</v>
      </c>
      <c r="C935" s="52">
        <f>(Input!C$12*Input!C$165)*C670</f>
        <v>62657.917807234291</v>
      </c>
      <c r="D935" s="52">
        <f>(Input!D$12*Input!D$165)*D670</f>
        <v>59095.541274452728</v>
      </c>
      <c r="E935" s="52">
        <f>(Input!E$12*Input!E$165)*E670</f>
        <v>55828.541779565188</v>
      </c>
      <c r="F935" s="52">
        <f>(Input!F$12*Input!F$165)*F670</f>
        <v>54179.878292864727</v>
      </c>
      <c r="G935" s="52">
        <f>(Input!G$12*Input!G$165)*G670</f>
        <v>51886.941136483816</v>
      </c>
      <c r="H935" s="52">
        <f>(Input!H$12*Input!H$165)*H670</f>
        <v>49423.656991325581</v>
      </c>
      <c r="I935" s="57">
        <f>(Input!I$12*Input!I$165)*I670</f>
        <v>49721.933334478919</v>
      </c>
    </row>
    <row r="936" spans="1:9" s="5" customFormat="1" ht="15" customHeight="1" x14ac:dyDescent="0.25">
      <c r="A936" s="46" t="str">
        <f t="shared" ref="A936:B951" si="66">A671</f>
        <v>D13_Huerges</v>
      </c>
      <c r="B936" s="4" t="str">
        <f t="shared" si="66"/>
        <v>Salida Nacional / National exit</v>
      </c>
      <c r="C936" s="52">
        <f>(Input!C$12*Input!C$165)*C671</f>
        <v>25889.584013306106</v>
      </c>
      <c r="D936" s="52">
        <f>(Input!D$12*Input!D$165)*D671</f>
        <v>23895.016626620745</v>
      </c>
      <c r="E936" s="52">
        <f>(Input!E$12*Input!E$165)*E671</f>
        <v>21987.615966930094</v>
      </c>
      <c r="F936" s="52">
        <f>(Input!F$12*Input!F$165)*F671</f>
        <v>20843.256790145246</v>
      </c>
      <c r="G936" s="52">
        <f>(Input!G$12*Input!G$165)*G671</f>
        <v>19545.409333667598</v>
      </c>
      <c r="H936" s="52">
        <f>(Input!H$12*Input!H$165)*H671</f>
        <v>18270.054604612866</v>
      </c>
      <c r="I936" s="57">
        <f>(Input!I$12*Input!I$165)*I671</f>
        <v>18065.32877248662</v>
      </c>
    </row>
    <row r="937" spans="1:9" s="5" customFormat="1" ht="15" customHeight="1" x14ac:dyDescent="0.25">
      <c r="A937" s="46" t="str">
        <f t="shared" si="66"/>
        <v>D13A_Piloña</v>
      </c>
      <c r="B937" s="4" t="str">
        <f t="shared" si="66"/>
        <v>Salida Nacional / National exit</v>
      </c>
      <c r="C937" s="52">
        <f>(Input!C$12*Input!C$165)*C672</f>
        <v>87784.046143525076</v>
      </c>
      <c r="D937" s="52">
        <f>(Input!D$12*Input!D$165)*D672</f>
        <v>82954.492271261202</v>
      </c>
      <c r="E937" s="52">
        <f>(Input!E$12*Input!E$165)*E672</f>
        <v>78550.004645112538</v>
      </c>
      <c r="F937" s="52">
        <f>(Input!F$12*Input!F$165)*F672</f>
        <v>76380.085897792625</v>
      </c>
      <c r="G937" s="52">
        <f>(Input!G$12*Input!G$165)*G672</f>
        <v>73290.04201059934</v>
      </c>
      <c r="H937" s="52">
        <f>(Input!H$12*Input!H$165)*H672</f>
        <v>69936.325023934623</v>
      </c>
      <c r="I937" s="57">
        <f>(Input!I$12*Input!I$165)*I672</f>
        <v>70476.112631157885</v>
      </c>
    </row>
    <row r="938" spans="1:9" s="5" customFormat="1" ht="15" customHeight="1" x14ac:dyDescent="0.25">
      <c r="A938" s="46" t="str">
        <f t="shared" si="66"/>
        <v>D14_Villarriba</v>
      </c>
      <c r="B938" s="4" t="str">
        <f t="shared" si="66"/>
        <v>Salida Nacional / National exit</v>
      </c>
      <c r="C938" s="52">
        <f>(Input!C$12*Input!C$165)*C673</f>
        <v>5087.183051760986</v>
      </c>
      <c r="D938" s="52">
        <f>(Input!D$12*Input!D$165)*D673</f>
        <v>4694.8876984106755</v>
      </c>
      <c r="E938" s="52">
        <f>(Input!E$12*Input!E$165)*E673</f>
        <v>4319.8187432321783</v>
      </c>
      <c r="F938" s="52">
        <f>(Input!F$12*Input!F$165)*F673</f>
        <v>4094.6388287118912</v>
      </c>
      <c r="G938" s="52">
        <f>(Input!G$12*Input!G$165)*G673</f>
        <v>3839.6665772217079</v>
      </c>
      <c r="H938" s="52">
        <f>(Input!H$12*Input!H$165)*H673</f>
        <v>3589.2239743164278</v>
      </c>
      <c r="I938" s="57">
        <f>(Input!I$12*Input!I$165)*I673</f>
        <v>3549.1822776911608</v>
      </c>
    </row>
    <row r="939" spans="1:9" s="5" customFormat="1" ht="15" customHeight="1" x14ac:dyDescent="0.25">
      <c r="A939" s="46" t="str">
        <f t="shared" si="66"/>
        <v>D15_Careses</v>
      </c>
      <c r="B939" s="4" t="str">
        <f t="shared" si="66"/>
        <v>Salida Nacional / National exit</v>
      </c>
      <c r="C939" s="52">
        <f>(Input!C$12*Input!C$165)*C674</f>
        <v>17150.958641322602</v>
      </c>
      <c r="D939" s="52">
        <f>(Input!D$12*Input!D$165)*D674</f>
        <v>15828.598759815897</v>
      </c>
      <c r="E939" s="52">
        <f>(Input!E$12*Input!E$165)*E674</f>
        <v>14564.881520551337</v>
      </c>
      <c r="F939" s="52">
        <f>(Input!F$12*Input!F$165)*F674</f>
        <v>13806.078955134883</v>
      </c>
      <c r="G939" s="52">
        <f>(Input!G$12*Input!G$165)*G674</f>
        <v>12946.677299471199</v>
      </c>
      <c r="H939" s="52">
        <f>(Input!H$12*Input!H$165)*H674</f>
        <v>12102.454877295364</v>
      </c>
      <c r="I939" s="57">
        <f>(Input!I$12*Input!I$165)*I674</f>
        <v>11967.798786645042</v>
      </c>
    </row>
    <row r="940" spans="1:9" s="5" customFormat="1" ht="15" customHeight="1" x14ac:dyDescent="0.25">
      <c r="A940" s="46" t="str">
        <f t="shared" si="66"/>
        <v>D16_Llanera</v>
      </c>
      <c r="B940" s="4" t="str">
        <f t="shared" si="66"/>
        <v>Salida Nacional / National exit</v>
      </c>
      <c r="C940" s="52">
        <f>(Input!C$12*Input!C$165)*C675</f>
        <v>0</v>
      </c>
      <c r="D940" s="52">
        <f>(Input!D$12*Input!D$165)*D675</f>
        <v>0</v>
      </c>
      <c r="E940" s="52">
        <f>(Input!E$12*Input!E$165)*E675</f>
        <v>0</v>
      </c>
      <c r="F940" s="52">
        <f>(Input!F$12*Input!F$165)*F675</f>
        <v>0</v>
      </c>
      <c r="G940" s="52">
        <f>(Input!G$12*Input!G$165)*G675</f>
        <v>0</v>
      </c>
      <c r="H940" s="52">
        <f>(Input!H$12*Input!H$165)*H675</f>
        <v>0</v>
      </c>
      <c r="I940" s="57">
        <f>(Input!I$12*Input!I$165)*I675</f>
        <v>0</v>
      </c>
    </row>
    <row r="941" spans="1:9" s="5" customFormat="1" ht="15" customHeight="1" x14ac:dyDescent="0.25">
      <c r="A941" s="46" t="str">
        <f t="shared" si="66"/>
        <v>E01_Calahorra</v>
      </c>
      <c r="B941" s="4" t="str">
        <f t="shared" si="66"/>
        <v>Salida Nacional / National exit</v>
      </c>
      <c r="C941" s="52">
        <f>(Input!C$12*Input!C$165)*C676</f>
        <v>105055.23883985357</v>
      </c>
      <c r="D941" s="52">
        <f>(Input!D$12*Input!D$165)*D676</f>
        <v>98253.44967193903</v>
      </c>
      <c r="E941" s="52">
        <f>(Input!E$12*Input!E$165)*E676</f>
        <v>91870.692639974106</v>
      </c>
      <c r="F941" s="52">
        <f>(Input!F$12*Input!F$165)*F676</f>
        <v>88420.111023480917</v>
      </c>
      <c r="G941" s="52">
        <f>(Input!G$12*Input!G$165)*G676</f>
        <v>83967.192919270805</v>
      </c>
      <c r="H941" s="52">
        <f>(Input!H$12*Input!H$165)*H676</f>
        <v>79385.255652321473</v>
      </c>
      <c r="I941" s="57">
        <f>(Input!I$12*Input!I$165)*I676</f>
        <v>79369.722665837617</v>
      </c>
    </row>
    <row r="942" spans="1:9" s="5" customFormat="1" ht="15" customHeight="1" x14ac:dyDescent="0.25">
      <c r="A942" s="46" t="str">
        <f t="shared" si="66"/>
        <v>E02_San Adrian</v>
      </c>
      <c r="B942" s="4" t="str">
        <f t="shared" si="66"/>
        <v>Salida Nacional / National exit</v>
      </c>
      <c r="C942" s="52">
        <f>(Input!C$12*Input!C$165)*C677</f>
        <v>505376.7144678359</v>
      </c>
      <c r="D942" s="52">
        <f>(Input!D$12*Input!D$165)*D677</f>
        <v>475008.74417668727</v>
      </c>
      <c r="E942" s="52">
        <f>(Input!E$12*Input!E$165)*E677</f>
        <v>446806.59948719753</v>
      </c>
      <c r="F942" s="52">
        <f>(Input!F$12*Input!F$165)*F677</f>
        <v>432278.11213658983</v>
      </c>
      <c r="G942" s="52">
        <f>(Input!G$12*Input!G$165)*G677</f>
        <v>412446.36516418454</v>
      </c>
      <c r="H942" s="52">
        <f>(Input!H$12*Input!H$165)*H677</f>
        <v>391568.67997671012</v>
      </c>
      <c r="I942" s="57">
        <f>(Input!I$12*Input!I$165)*I677</f>
        <v>392949.23877385492</v>
      </c>
    </row>
    <row r="943" spans="1:9" s="5" customFormat="1" ht="15" customHeight="1" x14ac:dyDescent="0.25">
      <c r="A943" s="46" t="str">
        <f t="shared" si="66"/>
        <v>E15_Aibar</v>
      </c>
      <c r="B943" s="4" t="str">
        <f t="shared" si="66"/>
        <v>Salida Nacional / National exit</v>
      </c>
      <c r="C943" s="52">
        <f>(Input!C$12*Input!C$165)*C678</f>
        <v>545262.7987876347</v>
      </c>
      <c r="D943" s="52">
        <f>(Input!D$12*Input!D$165)*D678</f>
        <v>515983.24323934957</v>
      </c>
      <c r="E943" s="52">
        <f>(Input!E$12*Input!E$165)*E678</f>
        <v>489150.01147084899</v>
      </c>
      <c r="F943" s="52">
        <f>(Input!F$12*Input!F$165)*F678</f>
        <v>476312.66122103884</v>
      </c>
      <c r="G943" s="52">
        <f>(Input!G$12*Input!G$165)*G678</f>
        <v>457192.98120606586</v>
      </c>
      <c r="H943" s="52">
        <f>(Input!H$12*Input!H$165)*H678</f>
        <v>436235.55296239781</v>
      </c>
      <c r="I943" s="57">
        <f>(Input!I$12*Input!I$165)*I678</f>
        <v>439405.76022686012</v>
      </c>
    </row>
    <row r="944" spans="1:9" s="5" customFormat="1" ht="15" customHeight="1" x14ac:dyDescent="0.25">
      <c r="A944" s="46" t="str">
        <f t="shared" si="66"/>
        <v>EC Arbós</v>
      </c>
      <c r="B944" s="4" t="str">
        <f t="shared" si="66"/>
        <v>Salida Nacional / National exit</v>
      </c>
      <c r="C944" s="52">
        <f>(Input!C$12*Input!C$165)*C679</f>
        <v>659303.30257216364</v>
      </c>
      <c r="D944" s="52">
        <f>(Input!D$12*Input!D$165)*D679</f>
        <v>604046.7622612461</v>
      </c>
      <c r="E944" s="52">
        <f>(Input!E$12*Input!E$165)*E679</f>
        <v>551821.89327614708</v>
      </c>
      <c r="F944" s="52">
        <f>(Input!F$12*Input!F$165)*F679</f>
        <v>519544.35595396667</v>
      </c>
      <c r="G944" s="52">
        <f>(Input!G$12*Input!G$165)*G679</f>
        <v>491471.15106935572</v>
      </c>
      <c r="H944" s="52">
        <f>(Input!H$12*Input!H$165)*H679</f>
        <v>467011.16679876304</v>
      </c>
      <c r="I944" s="57">
        <f>(Input!I$12*Input!I$165)*I679</f>
        <v>472834.19571647455</v>
      </c>
    </row>
    <row r="945" spans="1:9" s="5" customFormat="1" ht="15" customHeight="1" x14ac:dyDescent="0.25">
      <c r="A945" s="46" t="str">
        <f t="shared" si="66"/>
        <v>Esquedas</v>
      </c>
      <c r="B945" s="4" t="str">
        <f t="shared" si="66"/>
        <v>Salida Nacional / National exit</v>
      </c>
      <c r="C945" s="52">
        <f>(Input!C$12*Input!C$165)*C680</f>
        <v>1149135.5120210533</v>
      </c>
      <c r="D945" s="52">
        <f>(Input!D$12*Input!D$165)*D680</f>
        <v>1066394.995734297</v>
      </c>
      <c r="E945" s="52">
        <f>(Input!E$12*Input!E$165)*E680</f>
        <v>988202.96396251617</v>
      </c>
      <c r="F945" s="52">
        <f>(Input!F$12*Input!F$165)*F680</f>
        <v>944021.65546999534</v>
      </c>
      <c r="G945" s="52">
        <f>(Input!G$12*Input!G$165)*G680</f>
        <v>897930.72075960785</v>
      </c>
      <c r="H945" s="52">
        <f>(Input!H$12*Input!H$165)*H680</f>
        <v>854341.87904895737</v>
      </c>
      <c r="I945" s="57">
        <f>(Input!I$12*Input!I$165)*I680</f>
        <v>862884.71448834671</v>
      </c>
    </row>
    <row r="946" spans="1:9" s="5" customFormat="1" ht="15" customHeight="1" x14ac:dyDescent="0.25">
      <c r="A946" s="46" t="str">
        <f t="shared" si="66"/>
        <v>F_00</v>
      </c>
      <c r="B946" s="4" t="str">
        <f t="shared" si="66"/>
        <v>Salida Nacional / National exit</v>
      </c>
      <c r="C946" s="52">
        <f>(Input!C$12*Input!C$165)*C681</f>
        <v>1877963.9789990431</v>
      </c>
      <c r="D946" s="52">
        <f>(Input!D$12*Input!D$165)*D681</f>
        <v>1704106.3188618505</v>
      </c>
      <c r="E946" s="52">
        <f>(Input!E$12*Input!E$165)*E681</f>
        <v>1542272.2057082762</v>
      </c>
      <c r="F946" s="52">
        <f>(Input!F$12*Input!F$165)*F681</f>
        <v>1424906.8629985941</v>
      </c>
      <c r="G946" s="52">
        <f>(Input!G$12*Input!G$165)*G681</f>
        <v>1270555.155077107</v>
      </c>
      <c r="H946" s="52">
        <f>(Input!H$12*Input!H$165)*H681</f>
        <v>1073089.7330933455</v>
      </c>
      <c r="I946" s="57">
        <f>(Input!I$12*Input!I$165)*I681</f>
        <v>758971.13086262939</v>
      </c>
    </row>
    <row r="947" spans="1:9" s="5" customFormat="1" ht="15" customHeight="1" x14ac:dyDescent="0.25">
      <c r="A947" s="46" t="str">
        <f t="shared" si="66"/>
        <v>F02_Palos de la Frontera</v>
      </c>
      <c r="B947" s="4" t="str">
        <f t="shared" si="66"/>
        <v>Salida Nacional / National exit</v>
      </c>
      <c r="C947" s="52">
        <f>(Input!C$12*Input!C$165)*C682</f>
        <v>3993326.9341665022</v>
      </c>
      <c r="D947" s="52">
        <f>(Input!D$12*Input!D$165)*D682</f>
        <v>3692180.3446326964</v>
      </c>
      <c r="E947" s="52">
        <f>(Input!E$12*Input!E$165)*E682</f>
        <v>3412919.4918558225</v>
      </c>
      <c r="F947" s="52">
        <f>(Input!F$12*Input!F$165)*F682</f>
        <v>3252643.0311269807</v>
      </c>
      <c r="G947" s="52">
        <f>(Input!G$12*Input!G$165)*G682</f>
        <v>3093888.4052143567</v>
      </c>
      <c r="H947" s="52">
        <f>(Input!H$12*Input!H$165)*H682</f>
        <v>2947201.0413045799</v>
      </c>
      <c r="I947" s="57">
        <f>(Input!I$12*Input!I$165)*I682</f>
        <v>2980738.6868510093</v>
      </c>
    </row>
    <row r="948" spans="1:9" s="5" customFormat="1" ht="15" customHeight="1" x14ac:dyDescent="0.25">
      <c r="A948" s="46" t="str">
        <f t="shared" si="66"/>
        <v>F06.2_Palomares del Rio</v>
      </c>
      <c r="B948" s="4" t="str">
        <f t="shared" si="66"/>
        <v>Salida Nacional / National exit</v>
      </c>
      <c r="C948" s="52">
        <f>(Input!C$12*Input!C$165)*C683</f>
        <v>0</v>
      </c>
      <c r="D948" s="52">
        <f>(Input!D$12*Input!D$165)*D683</f>
        <v>0</v>
      </c>
      <c r="E948" s="52">
        <f>(Input!E$12*Input!E$165)*E683</f>
        <v>0</v>
      </c>
      <c r="F948" s="52">
        <f>(Input!F$12*Input!F$165)*F683</f>
        <v>0</v>
      </c>
      <c r="G948" s="52">
        <f>(Input!G$12*Input!G$165)*G683</f>
        <v>0</v>
      </c>
      <c r="H948" s="52">
        <f>(Input!H$12*Input!H$165)*H683</f>
        <v>0</v>
      </c>
      <c r="I948" s="57">
        <f>(Input!I$12*Input!I$165)*I683</f>
        <v>0</v>
      </c>
    </row>
    <row r="949" spans="1:9" s="5" customFormat="1" ht="15" customHeight="1" x14ac:dyDescent="0.25">
      <c r="A949" s="46" t="str">
        <f t="shared" si="66"/>
        <v>F07.01_Alcala de Guadaira</v>
      </c>
      <c r="B949" s="4" t="str">
        <f t="shared" si="66"/>
        <v>Salida Nacional / National exit</v>
      </c>
      <c r="C949" s="52">
        <f>(Input!C$12*Input!C$165)*C684</f>
        <v>7894.9560294735438</v>
      </c>
      <c r="D949" s="52">
        <f>(Input!D$12*Input!D$165)*D684</f>
        <v>7354.3731219225274</v>
      </c>
      <c r="E949" s="52">
        <f>(Input!E$12*Input!E$165)*E684</f>
        <v>6845.969898741524</v>
      </c>
      <c r="F949" s="52">
        <f>(Input!F$12*Input!F$165)*F684</f>
        <v>6546.4856823665777</v>
      </c>
      <c r="G949" s="52">
        <f>(Input!G$12*Input!G$165)*G684</f>
        <v>6226.9023204469377</v>
      </c>
      <c r="H949" s="52">
        <f>(Input!H$12*Input!H$165)*H684</f>
        <v>5907.6331409182148</v>
      </c>
      <c r="I949" s="57">
        <f>(Input!I$12*Input!I$165)*I684</f>
        <v>5923.0410219497562</v>
      </c>
    </row>
    <row r="950" spans="1:9" s="5" customFormat="1" ht="15" customHeight="1" x14ac:dyDescent="0.25">
      <c r="A950" s="46" t="str">
        <f t="shared" si="66"/>
        <v>F07.04_Ecija</v>
      </c>
      <c r="B950" s="4" t="str">
        <f t="shared" si="66"/>
        <v>Salida Nacional / National exit</v>
      </c>
      <c r="C950" s="52">
        <f>(Input!C$12*Input!C$165)*C685</f>
        <v>2478.3218189971349</v>
      </c>
      <c r="D950" s="52">
        <f>(Input!D$12*Input!D$165)*D685</f>
        <v>2271.4412060216573</v>
      </c>
      <c r="E950" s="52">
        <f>(Input!E$12*Input!E$165)*E685</f>
        <v>2071.9189251708249</v>
      </c>
      <c r="F950" s="52">
        <f>(Input!F$12*Input!F$165)*F685</f>
        <v>1945.0541037383189</v>
      </c>
      <c r="G950" s="52">
        <f>(Input!G$12*Input!G$165)*G685</f>
        <v>1819.7857839817827</v>
      </c>
      <c r="H950" s="52">
        <f>(Input!H$12*Input!H$165)*H685</f>
        <v>1700.4409645126123</v>
      </c>
      <c r="I950" s="57">
        <f>(Input!I$12*Input!I$165)*I685</f>
        <v>1679.5841899365516</v>
      </c>
    </row>
    <row r="951" spans="1:9" s="5" customFormat="1" ht="15" customHeight="1" x14ac:dyDescent="0.25">
      <c r="A951" s="46" t="str">
        <f t="shared" si="66"/>
        <v>F07_Sevilla</v>
      </c>
      <c r="B951" s="4" t="str">
        <f t="shared" si="66"/>
        <v>Salida Nacional / National exit</v>
      </c>
      <c r="C951" s="52">
        <f>(Input!C$12*Input!C$165)*C686</f>
        <v>1563288.9816320061</v>
      </c>
      <c r="D951" s="52">
        <f>(Input!D$12*Input!D$165)*D686</f>
        <v>1454856.7211329753</v>
      </c>
      <c r="E951" s="52">
        <f>(Input!E$12*Input!E$165)*E686</f>
        <v>1352818.6650612303</v>
      </c>
      <c r="F951" s="52">
        <f>(Input!F$12*Input!F$165)*F686</f>
        <v>1292459.3713544311</v>
      </c>
      <c r="G951" s="52">
        <f>(Input!G$12*Input!G$165)*G686</f>
        <v>1228317.4462936469</v>
      </c>
      <c r="H951" s="52">
        <f>(Input!H$12*Input!H$165)*H686</f>
        <v>1164508.1912398208</v>
      </c>
      <c r="I951" s="57">
        <f>(Input!I$12*Input!I$165)*I686</f>
        <v>1166955.0031718819</v>
      </c>
    </row>
    <row r="952" spans="1:9" s="5" customFormat="1" ht="15" customHeight="1" x14ac:dyDescent="0.25">
      <c r="A952" s="46" t="str">
        <f t="shared" ref="A952:B967" si="67">A687</f>
        <v>F08_Alcala de Guadaira</v>
      </c>
      <c r="B952" s="4" t="str">
        <f t="shared" si="67"/>
        <v>Salida Nacional / National exit</v>
      </c>
      <c r="C952" s="52">
        <f>(Input!C$12*Input!C$165)*C687</f>
        <v>0</v>
      </c>
      <c r="D952" s="52">
        <f>(Input!D$12*Input!D$165)*D687</f>
        <v>0</v>
      </c>
      <c r="E952" s="52">
        <f>(Input!E$12*Input!E$165)*E687</f>
        <v>0</v>
      </c>
      <c r="F952" s="52">
        <f>(Input!F$12*Input!F$165)*F687</f>
        <v>0</v>
      </c>
      <c r="G952" s="52">
        <f>(Input!G$12*Input!G$165)*G687</f>
        <v>0</v>
      </c>
      <c r="H952" s="52">
        <f>(Input!H$12*Input!H$165)*H687</f>
        <v>0</v>
      </c>
      <c r="I952" s="57">
        <f>(Input!I$12*Input!I$165)*I687</f>
        <v>0</v>
      </c>
    </row>
    <row r="953" spans="1:9" s="5" customFormat="1" ht="15" customHeight="1" x14ac:dyDescent="0.25">
      <c r="A953" s="46" t="str">
        <f t="shared" si="67"/>
        <v>F09_Carmona</v>
      </c>
      <c r="B953" s="4" t="str">
        <f t="shared" si="67"/>
        <v>Salida Nacional / National exit</v>
      </c>
      <c r="C953" s="52">
        <f>(Input!C$12*Input!C$165)*C688</f>
        <v>1146.7644144931551</v>
      </c>
      <c r="D953" s="52">
        <f>(Input!D$12*Input!D$165)*D688</f>
        <v>1051.1849829757025</v>
      </c>
      <c r="E953" s="52">
        <f>(Input!E$12*Input!E$165)*E688</f>
        <v>959.29920606627979</v>
      </c>
      <c r="F953" s="52">
        <f>(Input!F$12*Input!F$165)*F688</f>
        <v>901.09859501487665</v>
      </c>
      <c r="G953" s="52">
        <f>(Input!G$12*Input!G$165)*G688</f>
        <v>843.38376813204115</v>
      </c>
      <c r="H953" s="52">
        <f>(Input!H$12*Input!H$165)*H688</f>
        <v>788.50098831189382</v>
      </c>
      <c r="I953" s="57">
        <f>(Input!I$12*Input!I$165)*I688</f>
        <v>779.71586667986082</v>
      </c>
    </row>
    <row r="954" spans="1:9" s="5" customFormat="1" ht="15" customHeight="1" x14ac:dyDescent="0.25">
      <c r="A954" s="46" t="str">
        <f t="shared" si="67"/>
        <v>F11_Palma del Rio</v>
      </c>
      <c r="B954" s="4" t="str">
        <f t="shared" si="67"/>
        <v>Salida Nacional / National exit</v>
      </c>
      <c r="C954" s="52">
        <f>(Input!C$12*Input!C$165)*C689</f>
        <v>31674.117548020538</v>
      </c>
      <c r="D954" s="52">
        <f>(Input!D$12*Input!D$165)*D689</f>
        <v>29317.136195860086</v>
      </c>
      <c r="E954" s="52">
        <f>(Input!E$12*Input!E$165)*E689</f>
        <v>27113.586777041499</v>
      </c>
      <c r="F954" s="52">
        <f>(Input!F$12*Input!F$165)*F689</f>
        <v>25851.128176083326</v>
      </c>
      <c r="G954" s="52">
        <f>(Input!G$12*Input!G$165)*G689</f>
        <v>24618.234241719831</v>
      </c>
      <c r="H954" s="52">
        <f>(Input!H$12*Input!H$165)*H689</f>
        <v>23468.377173016543</v>
      </c>
      <c r="I954" s="57">
        <f>(Input!I$12*Input!I$165)*I689</f>
        <v>23720.733913201875</v>
      </c>
    </row>
    <row r="955" spans="1:9" s="5" customFormat="1" ht="15" customHeight="1" x14ac:dyDescent="0.25">
      <c r="A955" s="46" t="str">
        <f t="shared" si="67"/>
        <v>F13_Cordoba</v>
      </c>
      <c r="B955" s="4" t="str">
        <f t="shared" si="67"/>
        <v>Salida Nacional / National exit</v>
      </c>
      <c r="C955" s="52">
        <f>(Input!C$12*Input!C$165)*C690</f>
        <v>0</v>
      </c>
      <c r="D955" s="52">
        <f>(Input!D$12*Input!D$165)*D690</f>
        <v>0</v>
      </c>
      <c r="E955" s="52">
        <f>(Input!E$12*Input!E$165)*E690</f>
        <v>0</v>
      </c>
      <c r="F955" s="52">
        <f>(Input!F$12*Input!F$165)*F690</f>
        <v>0</v>
      </c>
      <c r="G955" s="52">
        <f>(Input!G$12*Input!G$165)*G690</f>
        <v>0</v>
      </c>
      <c r="H955" s="52">
        <f>(Input!H$12*Input!H$165)*H690</f>
        <v>0</v>
      </c>
      <c r="I955" s="57">
        <f>(Input!I$12*Input!I$165)*I690</f>
        <v>0</v>
      </c>
    </row>
    <row r="956" spans="1:9" s="5" customFormat="1" ht="15" customHeight="1" x14ac:dyDescent="0.25">
      <c r="A956" s="46" t="str">
        <f t="shared" si="67"/>
        <v>F14_Villafranca de Cordoba</v>
      </c>
      <c r="B956" s="4" t="str">
        <f t="shared" si="67"/>
        <v>Salida Nacional / National exit</v>
      </c>
      <c r="C956" s="52">
        <f>(Input!C$12*Input!C$165)*C691</f>
        <v>300505.93798899755</v>
      </c>
      <c r="D956" s="52">
        <f>(Input!D$12*Input!D$165)*D691</f>
        <v>278486.1571872115</v>
      </c>
      <c r="E956" s="52">
        <f>(Input!E$12*Input!E$165)*E691</f>
        <v>257395.85650274839</v>
      </c>
      <c r="F956" s="52">
        <f>(Input!F$12*Input!F$165)*F691</f>
        <v>244460.82911742074</v>
      </c>
      <c r="G956" s="52">
        <f>(Input!G$12*Input!G$165)*G691</f>
        <v>231209.56070285695</v>
      </c>
      <c r="H956" s="52">
        <f>(Input!H$12*Input!H$165)*H691</f>
        <v>218113.43366864359</v>
      </c>
      <c r="I956" s="57">
        <f>(Input!I$12*Input!I$165)*I691</f>
        <v>217142.66138371907</v>
      </c>
    </row>
    <row r="957" spans="1:9" s="5" customFormat="1" ht="15" customHeight="1" x14ac:dyDescent="0.25">
      <c r="A957" s="46" t="str">
        <f t="shared" si="67"/>
        <v>F19.01_Puertollano</v>
      </c>
      <c r="B957" s="4" t="str">
        <f t="shared" si="67"/>
        <v>Salida Nacional / National exit</v>
      </c>
      <c r="C957" s="52">
        <f>(Input!C$12*Input!C$165)*C692</f>
        <v>110216.37544796779</v>
      </c>
      <c r="D957" s="52">
        <f>(Input!D$12*Input!D$165)*D692</f>
        <v>101893.52412533344</v>
      </c>
      <c r="E957" s="52">
        <f>(Input!E$12*Input!E$165)*E692</f>
        <v>93859.038528757243</v>
      </c>
      <c r="F957" s="52">
        <f>(Input!F$12*Input!F$165)*F692</f>
        <v>88927.930005227681</v>
      </c>
      <c r="G957" s="52">
        <f>(Input!G$12*Input!G$165)*G692</f>
        <v>83635.952778822393</v>
      </c>
      <c r="H957" s="52">
        <f>(Input!H$12*Input!H$165)*H692</f>
        <v>78381.849585024524</v>
      </c>
      <c r="I957" s="57">
        <f>(Input!I$12*Input!I$165)*I692</f>
        <v>77478.308885828345</v>
      </c>
    </row>
    <row r="958" spans="1:9" s="5" customFormat="1" ht="15" customHeight="1" x14ac:dyDescent="0.25">
      <c r="A958" s="46" t="str">
        <f t="shared" si="67"/>
        <v>F19_Almodovar</v>
      </c>
      <c r="B958" s="4" t="str">
        <f t="shared" si="67"/>
        <v>Salida Nacional / National exit</v>
      </c>
      <c r="C958" s="52">
        <f>(Input!C$12*Input!C$165)*C693</f>
        <v>3409776.9232686493</v>
      </c>
      <c r="D958" s="52">
        <f>(Input!D$12*Input!D$165)*D693</f>
        <v>3163104.6756630004</v>
      </c>
      <c r="E958" s="52">
        <f>(Input!E$12*Input!E$165)*E693</f>
        <v>2930426.2990528205</v>
      </c>
      <c r="F958" s="52">
        <f>(Input!F$12*Input!F$165)*F693</f>
        <v>2798127.9408864155</v>
      </c>
      <c r="G958" s="52">
        <f>(Input!G$12*Input!G$165)*G693</f>
        <v>2659044.9899863075</v>
      </c>
      <c r="H958" s="52">
        <f>(Input!H$12*Input!H$165)*H693</f>
        <v>2525085.707617518</v>
      </c>
      <c r="I958" s="57">
        <f>(Input!I$12*Input!I$165)*I693</f>
        <v>2537842.8251183047</v>
      </c>
    </row>
    <row r="959" spans="1:9" s="5" customFormat="1" ht="15" customHeight="1" x14ac:dyDescent="0.25">
      <c r="A959" s="46" t="str">
        <f t="shared" si="67"/>
        <v>F21_Ciudad Real</v>
      </c>
      <c r="B959" s="4" t="str">
        <f t="shared" si="67"/>
        <v>Salida Nacional / National exit</v>
      </c>
      <c r="C959" s="52">
        <f>(Input!C$12*Input!C$165)*C694</f>
        <v>373636.49770162295</v>
      </c>
      <c r="D959" s="52">
        <f>(Input!D$12*Input!D$165)*D694</f>
        <v>346460.90506736166</v>
      </c>
      <c r="E959" s="52">
        <f>(Input!E$12*Input!E$165)*E694</f>
        <v>320289.71131415549</v>
      </c>
      <c r="F959" s="52">
        <f>(Input!F$12*Input!F$165)*F694</f>
        <v>304446.00230476586</v>
      </c>
      <c r="G959" s="52">
        <f>(Input!G$12*Input!G$165)*G694</f>
        <v>287213.17289546446</v>
      </c>
      <c r="H959" s="52">
        <f>(Input!H$12*Input!H$165)*H694</f>
        <v>269931.56588566903</v>
      </c>
      <c r="I959" s="57">
        <f>(Input!I$12*Input!I$165)*I694</f>
        <v>267504.17804554547</v>
      </c>
    </row>
    <row r="960" spans="1:9" s="5" customFormat="1" ht="15" customHeight="1" x14ac:dyDescent="0.25">
      <c r="A960" s="46" t="str">
        <f t="shared" si="67"/>
        <v>F25_Mascaraque</v>
      </c>
      <c r="B960" s="4" t="str">
        <f t="shared" si="67"/>
        <v>Salida Nacional / National exit</v>
      </c>
      <c r="C960" s="52">
        <f>(Input!C$12*Input!C$165)*C695</f>
        <v>87833.283981447385</v>
      </c>
      <c r="D960" s="52">
        <f>(Input!D$12*Input!D$165)*D695</f>
        <v>82168.098630712266</v>
      </c>
      <c r="E960" s="52">
        <f>(Input!E$12*Input!E$165)*E695</f>
        <v>76762.53001356039</v>
      </c>
      <c r="F960" s="52">
        <f>(Input!F$12*Input!F$165)*F695</f>
        <v>73646.781125966008</v>
      </c>
      <c r="G960" s="52">
        <f>(Input!G$12*Input!G$165)*G695</f>
        <v>70096.097981047205</v>
      </c>
      <c r="H960" s="52">
        <f>(Input!H$12*Input!H$165)*H695</f>
        <v>66414.530703017794</v>
      </c>
      <c r="I960" s="57">
        <f>(Input!I$12*Input!I$165)*I695</f>
        <v>66306.778876003635</v>
      </c>
    </row>
    <row r="961" spans="1:9" s="5" customFormat="1" ht="15" customHeight="1" x14ac:dyDescent="0.25">
      <c r="A961" s="46" t="str">
        <f t="shared" si="67"/>
        <v>F26.02_Aranjuez Oeste</v>
      </c>
      <c r="B961" s="4" t="str">
        <f t="shared" si="67"/>
        <v>Salida Nacional / National exit</v>
      </c>
      <c r="C961" s="52">
        <f>(Input!C$12*Input!C$165)*C696</f>
        <v>0</v>
      </c>
      <c r="D961" s="52">
        <f>(Input!D$12*Input!D$165)*D696</f>
        <v>0</v>
      </c>
      <c r="E961" s="52">
        <f>(Input!E$12*Input!E$165)*E696</f>
        <v>0</v>
      </c>
      <c r="F961" s="52">
        <f>(Input!F$12*Input!F$165)*F696</f>
        <v>0</v>
      </c>
      <c r="G961" s="52">
        <f>(Input!G$12*Input!G$165)*G696</f>
        <v>0</v>
      </c>
      <c r="H961" s="52">
        <f>(Input!H$12*Input!H$165)*H696</f>
        <v>0</v>
      </c>
      <c r="I961" s="57">
        <f>(Input!I$12*Input!I$165)*I696</f>
        <v>0</v>
      </c>
    </row>
    <row r="962" spans="1:9" s="5" customFormat="1" ht="15" customHeight="1" x14ac:dyDescent="0.25">
      <c r="A962" s="46" t="str">
        <f t="shared" si="67"/>
        <v>F26_Aranjuez</v>
      </c>
      <c r="B962" s="4" t="str">
        <f t="shared" si="67"/>
        <v>Salida Nacional / National exit</v>
      </c>
      <c r="C962" s="52">
        <f>(Input!C$12*Input!C$165)*C697</f>
        <v>4210058.3346407497</v>
      </c>
      <c r="D962" s="52">
        <f>(Input!D$12*Input!D$165)*D697</f>
        <v>3818531.8276567766</v>
      </c>
      <c r="E962" s="52">
        <f>(Input!E$12*Input!E$165)*E697</f>
        <v>3446260.8286576266</v>
      </c>
      <c r="F962" s="52">
        <f>(Input!F$12*Input!F$165)*F697</f>
        <v>3173025.8482852979</v>
      </c>
      <c r="G962" s="52">
        <f>(Input!G$12*Input!G$165)*G697</f>
        <v>2808346.0050930376</v>
      </c>
      <c r="H962" s="52">
        <f>(Input!H$12*Input!H$165)*H697</f>
        <v>2339736.2810435705</v>
      </c>
      <c r="I962" s="57">
        <f>(Input!I$12*Input!I$165)*I697</f>
        <v>1587474.6625838107</v>
      </c>
    </row>
    <row r="963" spans="1:9" s="5" customFormat="1" ht="15" customHeight="1" x14ac:dyDescent="0.25">
      <c r="A963" s="46" t="str">
        <f t="shared" si="67"/>
        <v>F26A_Ceramicas Toledo</v>
      </c>
      <c r="B963" s="4" t="str">
        <f t="shared" si="67"/>
        <v>Salida Nacional / National exit</v>
      </c>
      <c r="C963" s="52">
        <f>(Input!C$12*Input!C$165)*C698</f>
        <v>595551.06082329201</v>
      </c>
      <c r="D963" s="52">
        <f>(Input!D$12*Input!D$165)*D698</f>
        <v>556640.10955606611</v>
      </c>
      <c r="E963" s="52">
        <f>(Input!E$12*Input!E$165)*E698</f>
        <v>519566.12198984885</v>
      </c>
      <c r="F963" s="52">
        <f>(Input!F$12*Input!F$165)*F698</f>
        <v>498341.24849692284</v>
      </c>
      <c r="G963" s="52">
        <f>(Input!G$12*Input!G$165)*G698</f>
        <v>474609.61878713715</v>
      </c>
      <c r="H963" s="52">
        <f>(Input!H$12*Input!H$165)*H698</f>
        <v>450301.5539311769</v>
      </c>
      <c r="I963" s="57">
        <f>(Input!I$12*Input!I$165)*I698</f>
        <v>450525.13204148202</v>
      </c>
    </row>
    <row r="964" spans="1:9" s="5" customFormat="1" ht="15" customHeight="1" x14ac:dyDescent="0.25">
      <c r="A964" s="46" t="str">
        <f t="shared" si="67"/>
        <v>F27_Yeles</v>
      </c>
      <c r="B964" s="4" t="str">
        <f t="shared" si="67"/>
        <v>Salida Nacional / National exit</v>
      </c>
      <c r="C964" s="52">
        <f>(Input!C$12*Input!C$165)*C699</f>
        <v>0</v>
      </c>
      <c r="D964" s="52">
        <f>(Input!D$12*Input!D$165)*D699</f>
        <v>0</v>
      </c>
      <c r="E964" s="52">
        <f>(Input!E$12*Input!E$165)*E699</f>
        <v>0</v>
      </c>
      <c r="F964" s="52">
        <f>(Input!F$12*Input!F$165)*F699</f>
        <v>0</v>
      </c>
      <c r="G964" s="52">
        <f>(Input!G$12*Input!G$165)*G699</f>
        <v>0</v>
      </c>
      <c r="H964" s="52">
        <f>(Input!H$12*Input!H$165)*H699</f>
        <v>0</v>
      </c>
      <c r="I964" s="57">
        <f>(Input!I$12*Input!I$165)*I699</f>
        <v>0</v>
      </c>
    </row>
    <row r="965" spans="1:9" s="5" customFormat="1" ht="15" customHeight="1" x14ac:dyDescent="0.25">
      <c r="A965" s="46" t="str">
        <f t="shared" si="67"/>
        <v>F28_ Pinto</v>
      </c>
      <c r="B965" s="4" t="str">
        <f t="shared" si="67"/>
        <v>Salida Nacional / National exit</v>
      </c>
      <c r="C965" s="52">
        <f>(Input!C$12*Input!C$165)*C700</f>
        <v>7999483.5351217119</v>
      </c>
      <c r="D965" s="52">
        <f>(Input!D$12*Input!D$165)*D700</f>
        <v>7373878.7571114711</v>
      </c>
      <c r="E965" s="52">
        <f>(Input!E$12*Input!E$165)*E700</f>
        <v>6765349.847169023</v>
      </c>
      <c r="F965" s="52">
        <f>(Input!F$12*Input!F$165)*F700</f>
        <v>6387759.5842431784</v>
      </c>
      <c r="G965" s="52">
        <f>(Input!G$12*Input!G$165)*G700</f>
        <v>5996160.4457336226</v>
      </c>
      <c r="H965" s="52">
        <f>(Input!H$12*Input!H$165)*H700</f>
        <v>5612938.6193307731</v>
      </c>
      <c r="I965" s="57">
        <f>(Input!I$12*Input!I$165)*I700</f>
        <v>5543006.6206594538</v>
      </c>
    </row>
    <row r="966" spans="1:9" s="5" customFormat="1" ht="15" customHeight="1" x14ac:dyDescent="0.25">
      <c r="A966" s="46" t="str">
        <f t="shared" si="67"/>
        <v>G04_Lumbier</v>
      </c>
      <c r="B966" s="4" t="str">
        <f t="shared" si="67"/>
        <v>Salida Nacional / National exit</v>
      </c>
      <c r="C966" s="52">
        <f>(Input!C$12*Input!C$165)*C701</f>
        <v>0</v>
      </c>
      <c r="D966" s="52">
        <f>(Input!D$12*Input!D$165)*D701</f>
        <v>0</v>
      </c>
      <c r="E966" s="52">
        <f>(Input!E$12*Input!E$165)*E701</f>
        <v>0</v>
      </c>
      <c r="F966" s="52">
        <f>(Input!F$12*Input!F$165)*F701</f>
        <v>0</v>
      </c>
      <c r="G966" s="52">
        <f>(Input!G$12*Input!G$165)*G701</f>
        <v>0</v>
      </c>
      <c r="H966" s="52">
        <f>(Input!H$12*Input!H$165)*H701</f>
        <v>0</v>
      </c>
      <c r="I966" s="57">
        <f>(Input!I$12*Input!I$165)*I701</f>
        <v>0</v>
      </c>
    </row>
    <row r="967" spans="1:9" s="5" customFormat="1" ht="15" customHeight="1" x14ac:dyDescent="0.25">
      <c r="A967" s="46" t="str">
        <f t="shared" si="67"/>
        <v>H1_Red Cartagena</v>
      </c>
      <c r="B967" s="4" t="str">
        <f t="shared" si="67"/>
        <v>Salida Nacional / National exit</v>
      </c>
      <c r="C967" s="52">
        <f>(Input!C$12*Input!C$165)*C702</f>
        <v>5436446.3864366487</v>
      </c>
      <c r="D967" s="52">
        <f>(Input!D$12*Input!D$165)*D702</f>
        <v>4837006.1807316002</v>
      </c>
      <c r="E967" s="52">
        <f>(Input!E$12*Input!E$165)*E702</f>
        <v>4258972.2571885344</v>
      </c>
      <c r="F967" s="52">
        <f>(Input!F$12*Input!F$165)*F702</f>
        <v>3837307.4026352274</v>
      </c>
      <c r="G967" s="52">
        <f>(Input!G$12*Input!G$165)*G702</f>
        <v>3461907.8332745307</v>
      </c>
      <c r="H967" s="52">
        <f>(Input!H$12*Input!H$165)*H702</f>
        <v>3045438.1925794357</v>
      </c>
      <c r="I967" s="57">
        <f>(Input!I$12*Input!I$165)*I702</f>
        <v>2474669.3487919238</v>
      </c>
    </row>
    <row r="968" spans="1:9" s="5" customFormat="1" ht="15" customHeight="1" x14ac:dyDescent="0.25">
      <c r="A968" s="46" t="str">
        <f t="shared" ref="A968:B983" si="68">A703</f>
        <v>I001_Corvera</v>
      </c>
      <c r="B968" s="4" t="str">
        <f t="shared" si="68"/>
        <v>Salida Nacional / National exit</v>
      </c>
      <c r="C968" s="52">
        <f>(Input!C$12*Input!C$165)*C703</f>
        <v>536107.91622988973</v>
      </c>
      <c r="D968" s="52">
        <f>(Input!D$12*Input!D$165)*D703</f>
        <v>496843.39955525968</v>
      </c>
      <c r="E968" s="52">
        <f>(Input!E$12*Input!E$165)*E703</f>
        <v>460345.93272575655</v>
      </c>
      <c r="F968" s="52">
        <f>(Input!F$12*Input!F$165)*F703</f>
        <v>437329.56219662714</v>
      </c>
      <c r="G968" s="52">
        <f>(Input!G$12*Input!G$165)*G703</f>
        <v>405410.12810356304</v>
      </c>
      <c r="H968" s="52">
        <f>(Input!H$12*Input!H$165)*H703</f>
        <v>366874.87402107206</v>
      </c>
      <c r="I968" s="57">
        <f>(Input!I$12*Input!I$165)*I703</f>
        <v>325702.7476480339</v>
      </c>
    </row>
    <row r="969" spans="1:9" s="5" customFormat="1" ht="15" customHeight="1" x14ac:dyDescent="0.25">
      <c r="A969" s="46" t="str">
        <f t="shared" si="68"/>
        <v>I003_Cudillero</v>
      </c>
      <c r="B969" s="4" t="str">
        <f t="shared" si="68"/>
        <v>Salida Nacional / National exit</v>
      </c>
      <c r="C969" s="52">
        <f>(Input!C$12*Input!C$165)*C704</f>
        <v>11385.041778136225</v>
      </c>
      <c r="D969" s="52">
        <f>(Input!D$12*Input!D$165)*D704</f>
        <v>10676.601450436334</v>
      </c>
      <c r="E969" s="52">
        <f>(Input!E$12*Input!E$165)*E704</f>
        <v>10018.977935395676</v>
      </c>
      <c r="F969" s="52">
        <f>(Input!F$12*Input!F$165)*F704</f>
        <v>9664.6890571693566</v>
      </c>
      <c r="G969" s="52">
        <f>(Input!G$12*Input!G$165)*G704</f>
        <v>9212.6470606549301</v>
      </c>
      <c r="H969" s="52">
        <f>(Input!H$12*Input!H$165)*H704</f>
        <v>8741.7824064411852</v>
      </c>
      <c r="I969" s="57">
        <f>(Input!I$12*Input!I$165)*I704</f>
        <v>8765.9946385121511</v>
      </c>
    </row>
    <row r="970" spans="1:9" s="5" customFormat="1" ht="15" customHeight="1" x14ac:dyDescent="0.25">
      <c r="A970" s="46" t="str">
        <f t="shared" si="68"/>
        <v>I005_Luarca</v>
      </c>
      <c r="B970" s="4" t="str">
        <f t="shared" si="68"/>
        <v>Salida Nacional / National exit</v>
      </c>
      <c r="C970" s="52">
        <f>(Input!C$12*Input!C$165)*C705</f>
        <v>8427.4335182853083</v>
      </c>
      <c r="D970" s="52">
        <f>(Input!D$12*Input!D$165)*D705</f>
        <v>7771.1521330126834</v>
      </c>
      <c r="E970" s="52">
        <f>(Input!E$12*Input!E$165)*E705</f>
        <v>7144.0109512723411</v>
      </c>
      <c r="F970" s="52">
        <f>(Input!F$12*Input!F$165)*F705</f>
        <v>6765.3047578396181</v>
      </c>
      <c r="G970" s="52">
        <f>(Input!G$12*Input!G$165)*G705</f>
        <v>6343.3909473552712</v>
      </c>
      <c r="H970" s="52">
        <f>(Input!H$12*Input!H$165)*H705</f>
        <v>5930.9786806951897</v>
      </c>
      <c r="I970" s="57">
        <f>(Input!I$12*Input!I$165)*I705</f>
        <v>5867.3470327180903</v>
      </c>
    </row>
    <row r="971" spans="1:9" s="5" customFormat="1" ht="15" customHeight="1" x14ac:dyDescent="0.25">
      <c r="A971" s="46" t="str">
        <f t="shared" si="68"/>
        <v>I006_Navia</v>
      </c>
      <c r="B971" s="4" t="str">
        <f t="shared" si="68"/>
        <v>Salida Nacional / National exit</v>
      </c>
      <c r="C971" s="52">
        <f>(Input!C$12*Input!C$165)*C706</f>
        <v>161645.57407209073</v>
      </c>
      <c r="D971" s="52">
        <f>(Input!D$12*Input!D$165)*D706</f>
        <v>152588.91829048903</v>
      </c>
      <c r="E971" s="52">
        <f>(Input!E$12*Input!E$165)*E706</f>
        <v>144321.25055111939</v>
      </c>
      <c r="F971" s="52">
        <f>(Input!F$12*Input!F$165)*F706</f>
        <v>140165.19730267956</v>
      </c>
      <c r="G971" s="52">
        <f>(Input!G$12*Input!G$165)*G706</f>
        <v>134473.02792835771</v>
      </c>
      <c r="H971" s="52">
        <f>(Input!H$12*Input!H$165)*H706</f>
        <v>128351.9336389806</v>
      </c>
      <c r="I971" s="57">
        <f>(Input!I$12*Input!I$165)*I706</f>
        <v>129409.26231160646</v>
      </c>
    </row>
    <row r="972" spans="1:9" s="5" customFormat="1" ht="15" customHeight="1" x14ac:dyDescent="0.25">
      <c r="A972" s="46" t="str">
        <f t="shared" si="68"/>
        <v>I007_Castropol</v>
      </c>
      <c r="B972" s="4" t="str">
        <f t="shared" si="68"/>
        <v>Salida Nacional / National exit</v>
      </c>
      <c r="C972" s="52">
        <f>(Input!C$12*Input!C$165)*C707</f>
        <v>3532.445759777168</v>
      </c>
      <c r="D972" s="52">
        <f>(Input!D$12*Input!D$165)*D707</f>
        <v>3256.0230441529907</v>
      </c>
      <c r="E972" s="52">
        <f>(Input!E$12*Input!E$165)*E707</f>
        <v>2991.8337693707026</v>
      </c>
      <c r="F972" s="52">
        <f>(Input!F$12*Input!F$165)*F707</f>
        <v>2831.8813394674221</v>
      </c>
      <c r="G972" s="52">
        <f>(Input!G$12*Input!G$165)*G707</f>
        <v>2655.0887242928202</v>
      </c>
      <c r="H972" s="52">
        <f>(Input!H$12*Input!H$165)*H707</f>
        <v>2482.6992546865099</v>
      </c>
      <c r="I972" s="57">
        <f>(Input!I$12*Input!I$165)*I707</f>
        <v>2456.5113971383389</v>
      </c>
    </row>
    <row r="973" spans="1:9" s="5" customFormat="1" ht="15" customHeight="1" x14ac:dyDescent="0.25">
      <c r="A973" s="46" t="str">
        <f t="shared" si="68"/>
        <v>I012_Villalba</v>
      </c>
      <c r="B973" s="4" t="str">
        <f t="shared" si="68"/>
        <v>Salida Nacional / National exit</v>
      </c>
      <c r="C973" s="52">
        <f>(Input!C$12*Input!C$165)*C708</f>
        <v>873793.72073455027</v>
      </c>
      <c r="D973" s="52">
        <f>(Input!D$12*Input!D$165)*D708</f>
        <v>816529.09491771914</v>
      </c>
      <c r="E973" s="52">
        <f>(Input!E$12*Input!E$165)*E708</f>
        <v>763042.46439662587</v>
      </c>
      <c r="F973" s="52">
        <f>(Input!F$12*Input!F$165)*F708</f>
        <v>733154.66496082663</v>
      </c>
      <c r="G973" s="52">
        <f>(Input!G$12*Input!G$165)*G708</f>
        <v>697565.53397789737</v>
      </c>
      <c r="H973" s="52">
        <f>(Input!H$12*Input!H$165)*H708</f>
        <v>661297.09087030881</v>
      </c>
      <c r="I973" s="57">
        <f>(Input!I$12*Input!I$165)*I708</f>
        <v>662871.60176964675</v>
      </c>
    </row>
    <row r="974" spans="1:9" s="5" customFormat="1" ht="15" customHeight="1" x14ac:dyDescent="0.25">
      <c r="A974" s="46" t="str">
        <f t="shared" si="68"/>
        <v>I014 Irixoa</v>
      </c>
      <c r="B974" s="4" t="str">
        <f t="shared" si="68"/>
        <v>Salida Nacional / National exit</v>
      </c>
      <c r="C974" s="52">
        <f>(Input!C$12*Input!C$165)*C709</f>
        <v>469805.7839322135</v>
      </c>
      <c r="D974" s="52">
        <f>(Input!D$12*Input!D$165)*D709</f>
        <v>439124.19076801813</v>
      </c>
      <c r="E974" s="52">
        <f>(Input!E$12*Input!E$165)*E709</f>
        <v>410477.94773983536</v>
      </c>
      <c r="F974" s="52">
        <f>(Input!F$12*Input!F$165)*F709</f>
        <v>394484.86731549492</v>
      </c>
      <c r="G974" s="52">
        <f>(Input!G$12*Input!G$165)*G709</f>
        <v>375475.0491581466</v>
      </c>
      <c r="H974" s="52">
        <f>(Input!H$12*Input!H$165)*H709</f>
        <v>356093.01381938957</v>
      </c>
      <c r="I974" s="57">
        <f>(Input!I$12*Input!I$165)*I709</f>
        <v>357073.71301617549</v>
      </c>
    </row>
    <row r="975" spans="1:9" s="5" customFormat="1" ht="15" customHeight="1" x14ac:dyDescent="0.25">
      <c r="A975" s="46" t="str">
        <f t="shared" si="68"/>
        <v>I015ERM_Abegondo</v>
      </c>
      <c r="B975" s="4" t="str">
        <f t="shared" si="68"/>
        <v>Salida Nacional / National exit</v>
      </c>
      <c r="C975" s="52">
        <f>(Input!C$12*Input!C$165)*C710</f>
        <v>19761.695921758735</v>
      </c>
      <c r="D975" s="52">
        <f>(Input!D$12*Input!D$165)*D710</f>
        <v>18240.586515155876</v>
      </c>
      <c r="E975" s="52">
        <f>(Input!E$12*Input!E$165)*E710</f>
        <v>16791.022631234431</v>
      </c>
      <c r="F975" s="52">
        <f>(Input!F$12*Input!F$165)*F710</f>
        <v>15916.651999702941</v>
      </c>
      <c r="G975" s="52">
        <f>(Input!G$12*Input!G$165)*G710</f>
        <v>14963.497860052865</v>
      </c>
      <c r="H975" s="52">
        <f>(Input!H$12*Input!H$165)*H710</f>
        <v>14034.304354019147</v>
      </c>
      <c r="I975" s="57">
        <f>(Input!I$12*Input!I$165)*I710</f>
        <v>13929.50867402823</v>
      </c>
    </row>
    <row r="976" spans="1:9" s="5" customFormat="1" ht="15" customHeight="1" x14ac:dyDescent="0.25">
      <c r="A976" s="46" t="str">
        <f t="shared" si="68"/>
        <v>I016_Abegondo II</v>
      </c>
      <c r="B976" s="4" t="str">
        <f t="shared" si="68"/>
        <v>Salida Nacional / National exit</v>
      </c>
      <c r="C976" s="52">
        <f>(Input!C$12*Input!C$165)*C711</f>
        <v>1503555.0491143477</v>
      </c>
      <c r="D976" s="52">
        <f>(Input!D$12*Input!D$165)*D711</f>
        <v>1404970.5776075693</v>
      </c>
      <c r="E976" s="52">
        <f>(Input!E$12*Input!E$165)*E711</f>
        <v>1314387.283238299</v>
      </c>
      <c r="F976" s="52">
        <f>(Input!F$12*Input!F$165)*F711</f>
        <v>1266736.8599333973</v>
      </c>
      <c r="G976" s="52">
        <f>(Input!G$12*Input!G$165)*G711</f>
        <v>1211922.5600269428</v>
      </c>
      <c r="H976" s="52">
        <f>(Input!H$12*Input!H$165)*H711</f>
        <v>1157908.4507908954</v>
      </c>
      <c r="I976" s="57">
        <f>(Input!I$12*Input!I$165)*I711</f>
        <v>1172671.7952543159</v>
      </c>
    </row>
    <row r="977" spans="1:9" s="5" customFormat="1" ht="15" customHeight="1" x14ac:dyDescent="0.25">
      <c r="A977" s="46" t="str">
        <f t="shared" si="68"/>
        <v>I018_Santiago de Compostela</v>
      </c>
      <c r="B977" s="4" t="str">
        <f t="shared" si="68"/>
        <v>Salida Nacional / National exit</v>
      </c>
      <c r="C977" s="52">
        <f>(Input!C$12*Input!C$165)*C712</f>
        <v>883188.23516076559</v>
      </c>
      <c r="D977" s="52">
        <f>(Input!D$12*Input!D$165)*D712</f>
        <v>822982.75930748344</v>
      </c>
      <c r="E977" s="52">
        <f>(Input!E$12*Input!E$165)*E712</f>
        <v>766426.00266615546</v>
      </c>
      <c r="F977" s="52">
        <f>(Input!F$12*Input!F$165)*F712</f>
        <v>734079.91481679562</v>
      </c>
      <c r="G977" s="52">
        <f>(Input!G$12*Input!G$165)*G712</f>
        <v>696785.93750757701</v>
      </c>
      <c r="H977" s="52">
        <f>(Input!H$12*Input!H$165)*H712</f>
        <v>659246.07807766227</v>
      </c>
      <c r="I977" s="57">
        <f>(Input!I$12*Input!I$165)*I712</f>
        <v>659598.69276222948</v>
      </c>
    </row>
    <row r="978" spans="1:9" s="5" customFormat="1" ht="15" customHeight="1" x14ac:dyDescent="0.25">
      <c r="A978" s="46" t="str">
        <f t="shared" si="68"/>
        <v>I019_Rois</v>
      </c>
      <c r="B978" s="4" t="str">
        <f t="shared" si="68"/>
        <v>Salida Nacional / National exit</v>
      </c>
      <c r="C978" s="52">
        <f>(Input!C$12*Input!C$165)*C713</f>
        <v>0</v>
      </c>
      <c r="D978" s="52">
        <f>(Input!D$12*Input!D$165)*D713</f>
        <v>0</v>
      </c>
      <c r="E978" s="52">
        <f>(Input!E$12*Input!E$165)*E713</f>
        <v>0</v>
      </c>
      <c r="F978" s="52">
        <f>(Input!F$12*Input!F$165)*F713</f>
        <v>0</v>
      </c>
      <c r="G978" s="52">
        <f>(Input!G$12*Input!G$165)*G713</f>
        <v>0</v>
      </c>
      <c r="H978" s="52">
        <f>(Input!H$12*Input!H$165)*H713</f>
        <v>0</v>
      </c>
      <c r="I978" s="57">
        <f>(Input!I$12*Input!I$165)*I713</f>
        <v>0</v>
      </c>
    </row>
    <row r="979" spans="1:9" s="5" customFormat="1" ht="15" customHeight="1" x14ac:dyDescent="0.25">
      <c r="A979" s="46" t="str">
        <f t="shared" si="68"/>
        <v>I020_Valga</v>
      </c>
      <c r="B979" s="4" t="str">
        <f t="shared" si="68"/>
        <v>Salida Nacional / National exit</v>
      </c>
      <c r="C979" s="52">
        <f>(Input!C$12*Input!C$165)*C714</f>
        <v>273582.00546036102</v>
      </c>
      <c r="D979" s="52">
        <f>(Input!D$12*Input!D$165)*D714</f>
        <v>258058.67133450633</v>
      </c>
      <c r="E979" s="52">
        <f>(Input!E$12*Input!E$165)*E714</f>
        <v>243847.33747456543</v>
      </c>
      <c r="F979" s="52">
        <f>(Input!F$12*Input!F$165)*F714</f>
        <v>236538.39164430756</v>
      </c>
      <c r="G979" s="52">
        <f>(Input!G$12*Input!G$165)*G714</f>
        <v>227095.53222402974</v>
      </c>
      <c r="H979" s="52">
        <f>(Input!H$12*Input!H$165)*H714</f>
        <v>217045.57864709949</v>
      </c>
      <c r="I979" s="57">
        <f>(Input!I$12*Input!I$165)*I714</f>
        <v>219159.0897432715</v>
      </c>
    </row>
    <row r="980" spans="1:9" s="5" customFormat="1" ht="15" customHeight="1" x14ac:dyDescent="0.25">
      <c r="A980" s="46" t="str">
        <f t="shared" si="68"/>
        <v>I020A_Caldas de Reyes</v>
      </c>
      <c r="B980" s="4" t="str">
        <f t="shared" si="68"/>
        <v>Salida Nacional / National exit</v>
      </c>
      <c r="C980" s="52">
        <f>(Input!C$12*Input!C$165)*C715</f>
        <v>152883.4739599397</v>
      </c>
      <c r="D980" s="52">
        <f>(Input!D$12*Input!D$165)*D715</f>
        <v>142202.82343580405</v>
      </c>
      <c r="E980" s="52">
        <f>(Input!E$12*Input!E$165)*E715</f>
        <v>132135.59843209138</v>
      </c>
      <c r="F980" s="52">
        <f>(Input!F$12*Input!F$165)*F715</f>
        <v>126302.4209407077</v>
      </c>
      <c r="G980" s="52">
        <f>(Input!G$12*Input!G$165)*G715</f>
        <v>119689.28423014106</v>
      </c>
      <c r="H980" s="52">
        <f>(Input!H$12*Input!H$165)*H715</f>
        <v>113080.19316088331</v>
      </c>
      <c r="I980" s="57">
        <f>(Input!I$12*Input!I$165)*I715</f>
        <v>112990.40478904903</v>
      </c>
    </row>
    <row r="981" spans="1:9" s="5" customFormat="1" ht="15" customHeight="1" x14ac:dyDescent="0.25">
      <c r="A981" s="46" t="str">
        <f t="shared" si="68"/>
        <v>I022_Pontevedra</v>
      </c>
      <c r="B981" s="4" t="str">
        <f t="shared" si="68"/>
        <v>Salida Nacional / National exit</v>
      </c>
      <c r="C981" s="52">
        <f>(Input!C$12*Input!C$165)*C716</f>
        <v>846050.79614143644</v>
      </c>
      <c r="D981" s="52">
        <f>(Input!D$12*Input!D$165)*D716</f>
        <v>785501.99989717756</v>
      </c>
      <c r="E981" s="52">
        <f>(Input!E$12*Input!E$165)*E716</f>
        <v>728255.43790124659</v>
      </c>
      <c r="F981" s="52">
        <f>(Input!F$12*Input!F$165)*F716</f>
        <v>694697.19433871552</v>
      </c>
      <c r="G981" s="52">
        <f>(Input!G$12*Input!G$165)*G716</f>
        <v>657179.69049829105</v>
      </c>
      <c r="H981" s="52">
        <f>(Input!H$12*Input!H$165)*H716</f>
        <v>619937.12837209145</v>
      </c>
      <c r="I981" s="57">
        <f>(Input!I$12*Input!I$165)*I716</f>
        <v>618561.67032919172</v>
      </c>
    </row>
    <row r="982" spans="1:9" s="5" customFormat="1" ht="15" customHeight="1" x14ac:dyDescent="0.25">
      <c r="A982" s="46" t="str">
        <f t="shared" si="68"/>
        <v>I023_Pazos de Borben</v>
      </c>
      <c r="B982" s="4" t="str">
        <f t="shared" si="68"/>
        <v>Salida Nacional / National exit</v>
      </c>
      <c r="C982" s="52">
        <f>(Input!C$12*Input!C$165)*C717</f>
        <v>32221.900943880162</v>
      </c>
      <c r="D982" s="52">
        <f>(Input!D$12*Input!D$165)*D717</f>
        <v>29638.020094493633</v>
      </c>
      <c r="E982" s="52">
        <f>(Input!E$12*Input!E$165)*E717</f>
        <v>27163.384542879372</v>
      </c>
      <c r="F982" s="52">
        <f>(Input!F$12*Input!F$165)*F717</f>
        <v>25643.053818397148</v>
      </c>
      <c r="G982" s="52">
        <f>(Input!G$12*Input!G$165)*G717</f>
        <v>24029.99565609928</v>
      </c>
      <c r="H982" s="52">
        <f>(Input!H$12*Input!H$165)*H717</f>
        <v>22474.984685032032</v>
      </c>
      <c r="I982" s="57">
        <f>(Input!I$12*Input!I$165)*I717</f>
        <v>22247.364947949969</v>
      </c>
    </row>
    <row r="983" spans="1:9" s="5" customFormat="1" ht="15" customHeight="1" x14ac:dyDescent="0.25">
      <c r="A983" s="46" t="str">
        <f t="shared" si="68"/>
        <v>I024_Porriño</v>
      </c>
      <c r="B983" s="4" t="str">
        <f t="shared" si="68"/>
        <v>Salida Nacional / National exit</v>
      </c>
      <c r="C983" s="52">
        <f>(Input!C$12*Input!C$165)*C718</f>
        <v>1271186.6169840989</v>
      </c>
      <c r="D983" s="52">
        <f>(Input!D$12*Input!D$165)*D718</f>
        <v>1182861.7287245239</v>
      </c>
      <c r="E983" s="52">
        <f>(Input!E$12*Input!E$165)*E718</f>
        <v>1099636.8607183397</v>
      </c>
      <c r="F983" s="52">
        <f>(Input!F$12*Input!F$165)*F718</f>
        <v>1051466.733309089</v>
      </c>
      <c r="G983" s="52">
        <f>(Input!G$12*Input!G$165)*G718</f>
        <v>996964.42176617833</v>
      </c>
      <c r="H983" s="52">
        <f>(Input!H$12*Input!H$165)*H718</f>
        <v>942438.11049626407</v>
      </c>
      <c r="I983" s="57">
        <f>(Input!I$12*Input!I$165)*I718</f>
        <v>942139.79167317506</v>
      </c>
    </row>
    <row r="984" spans="1:9" s="5" customFormat="1" ht="15" customHeight="1" x14ac:dyDescent="0.25">
      <c r="A984" s="46" t="str">
        <f t="shared" ref="A984:B999" si="69">A719</f>
        <v>I025_Tuy</v>
      </c>
      <c r="B984" s="4" t="str">
        <f t="shared" si="69"/>
        <v>Salida Nacional / National exit</v>
      </c>
      <c r="C984" s="52">
        <f>(Input!C$12*Input!C$165)*C719</f>
        <v>22176.653005932163</v>
      </c>
      <c r="D984" s="52">
        <f>(Input!D$12*Input!D$165)*D719</f>
        <v>20395.934258693025</v>
      </c>
      <c r="E984" s="52">
        <f>(Input!E$12*Input!E$165)*E719</f>
        <v>18690.108896561364</v>
      </c>
      <c r="F984" s="52">
        <f>(Input!F$12*Input!F$165)*F719</f>
        <v>17641.130435183983</v>
      </c>
      <c r="G984" s="52">
        <f>(Input!G$12*Input!G$165)*G719</f>
        <v>16530.736026819581</v>
      </c>
      <c r="H984" s="52">
        <f>(Input!H$12*Input!H$165)*H719</f>
        <v>15460.858119820983</v>
      </c>
      <c r="I984" s="57">
        <f>(Input!I$12*Input!I$165)*I719</f>
        <v>15303.903871266906</v>
      </c>
    </row>
    <row r="985" spans="1:9" s="5" customFormat="1" ht="15" customHeight="1" x14ac:dyDescent="0.25">
      <c r="A985" s="46" t="str">
        <f t="shared" si="69"/>
        <v>J01A_Quer</v>
      </c>
      <c r="B985" s="4" t="str">
        <f t="shared" si="69"/>
        <v>Salida Nacional / National exit</v>
      </c>
      <c r="C985" s="52">
        <f>(Input!C$12*Input!C$165)*C720</f>
        <v>7150.1547306377315</v>
      </c>
      <c r="D985" s="52">
        <f>(Input!D$12*Input!D$165)*D720</f>
        <v>6576.1988804155235</v>
      </c>
      <c r="E985" s="52">
        <f>(Input!E$12*Input!E$165)*E720</f>
        <v>6016.1746410479227</v>
      </c>
      <c r="F985" s="52">
        <f>(Input!F$12*Input!F$165)*F720</f>
        <v>5667.1087480877986</v>
      </c>
      <c r="G985" s="52">
        <f>(Input!G$12*Input!G$165)*G720</f>
        <v>5301.0624364951063</v>
      </c>
      <c r="H985" s="52">
        <f>(Input!H$12*Input!H$165)*H720</f>
        <v>4944.1721981850424</v>
      </c>
      <c r="I985" s="57">
        <f>(Input!I$12*Input!I$165)*I720</f>
        <v>4865.8965326264224</v>
      </c>
    </row>
    <row r="986" spans="1:9" s="5" customFormat="1" ht="15" customHeight="1" x14ac:dyDescent="0.25">
      <c r="A986" s="46" t="str">
        <f t="shared" si="69"/>
        <v>K02_Tarifa Oeste</v>
      </c>
      <c r="B986" s="4" t="str">
        <f t="shared" si="69"/>
        <v>Salida Nacional / National exit</v>
      </c>
      <c r="C986" s="52">
        <f>(Input!C$12*Input!C$165)*C721</f>
        <v>16958907.290988896</v>
      </c>
      <c r="D986" s="52">
        <f>(Input!D$12*Input!D$165)*D721</f>
        <v>15479232.69631117</v>
      </c>
      <c r="E986" s="52">
        <f>(Input!E$12*Input!E$165)*E721</f>
        <v>14071608.620413179</v>
      </c>
      <c r="F986" s="52">
        <f>(Input!F$12*Input!F$165)*F721</f>
        <v>13094874.314972863</v>
      </c>
      <c r="G986" s="52">
        <f>(Input!G$12*Input!G$165)*G721</f>
        <v>11919813.775019178</v>
      </c>
      <c r="H986" s="52">
        <f>(Input!H$12*Input!H$165)*H721</f>
        <v>10499788.559482325</v>
      </c>
      <c r="I986" s="57">
        <f>(Input!I$12*Input!I$165)*I721</f>
        <v>8628657.3974235635</v>
      </c>
    </row>
    <row r="987" spans="1:9" s="5" customFormat="1" ht="15" customHeight="1" x14ac:dyDescent="0.25">
      <c r="A987" s="46" t="str">
        <f t="shared" si="69"/>
        <v>K05_Benalup</v>
      </c>
      <c r="B987" s="4" t="str">
        <f t="shared" si="69"/>
        <v>Salida Nacional / National exit</v>
      </c>
      <c r="C987" s="52">
        <f>(Input!C$12*Input!C$165)*C722</f>
        <v>206.27458491946206</v>
      </c>
      <c r="D987" s="52">
        <f>(Input!D$12*Input!D$165)*D722</f>
        <v>189.17642742846067</v>
      </c>
      <c r="E987" s="52">
        <f>(Input!E$12*Input!E$165)*E722</f>
        <v>172.46265804138972</v>
      </c>
      <c r="F987" s="52">
        <f>(Input!F$12*Input!F$165)*F722</f>
        <v>161.6778900958609</v>
      </c>
      <c r="G987" s="52">
        <f>(Input!G$12*Input!G$165)*G722</f>
        <v>151.02310981605169</v>
      </c>
      <c r="H987" s="52">
        <f>(Input!H$12*Input!H$165)*H722</f>
        <v>140.69029993182778</v>
      </c>
      <c r="I987" s="57">
        <f>(Input!I$12*Input!I$165)*I722</f>
        <v>138.07273597281042</v>
      </c>
    </row>
    <row r="988" spans="1:9" s="5" customFormat="1" ht="15" customHeight="1" x14ac:dyDescent="0.25">
      <c r="A988" s="46" t="str">
        <f t="shared" si="69"/>
        <v>K07_Medina Sidonia</v>
      </c>
      <c r="B988" s="4" t="str">
        <f t="shared" si="69"/>
        <v>Salida Nacional / National exit</v>
      </c>
      <c r="C988" s="52">
        <f>(Input!C$12*Input!C$165)*C723</f>
        <v>663.97806146171945</v>
      </c>
      <c r="D988" s="52">
        <f>(Input!D$12*Input!D$165)*D723</f>
        <v>608.91726707947385</v>
      </c>
      <c r="E988" s="52">
        <f>(Input!E$12*Input!E$165)*E723</f>
        <v>555.11632573012184</v>
      </c>
      <c r="F988" s="52">
        <f>(Input!F$12*Input!F$165)*F723</f>
        <v>520.41520661886443</v>
      </c>
      <c r="G988" s="52">
        <f>(Input!G$12*Input!G$165)*G723</f>
        <v>486.14261948358444</v>
      </c>
      <c r="H988" s="52">
        <f>(Input!H$12*Input!H$165)*H723</f>
        <v>452.92813261434583</v>
      </c>
      <c r="I988" s="57">
        <f>(Input!I$12*Input!I$165)*I723</f>
        <v>444.59917800110134</v>
      </c>
    </row>
    <row r="989" spans="1:9" s="5" customFormat="1" ht="15" customHeight="1" x14ac:dyDescent="0.25">
      <c r="A989" s="46" t="str">
        <f t="shared" si="69"/>
        <v>K11.01_Arcos</v>
      </c>
      <c r="B989" s="4" t="str">
        <f t="shared" si="69"/>
        <v>Salida Nacional / National exit</v>
      </c>
      <c r="C989" s="52">
        <f>(Input!C$12*Input!C$165)*C724</f>
        <v>5287411.6906753303</v>
      </c>
      <c r="D989" s="52">
        <f>(Input!D$12*Input!D$165)*D724</f>
        <v>4775819.1774524525</v>
      </c>
      <c r="E989" s="52">
        <f>(Input!E$12*Input!E$165)*E724</f>
        <v>4290438.0123481899</v>
      </c>
      <c r="F989" s="52">
        <f>(Input!F$12*Input!F$165)*F724</f>
        <v>3922818.209652971</v>
      </c>
      <c r="G989" s="52">
        <f>(Input!G$12*Input!G$165)*G724</f>
        <v>3436594.858218479</v>
      </c>
      <c r="H989" s="52">
        <f>(Input!H$12*Input!H$165)*H724</f>
        <v>2801929.5064829686</v>
      </c>
      <c r="I989" s="57">
        <f>(Input!I$12*Input!I$165)*I724</f>
        <v>1729381.8009206227</v>
      </c>
    </row>
    <row r="990" spans="1:9" s="5" customFormat="1" ht="15" customHeight="1" x14ac:dyDescent="0.25">
      <c r="A990" s="46" t="str">
        <f t="shared" si="69"/>
        <v>K19_Moron de la Frontera</v>
      </c>
      <c r="B990" s="4" t="str">
        <f t="shared" si="69"/>
        <v>Salida Nacional / National exit</v>
      </c>
      <c r="C990" s="52">
        <f>(Input!C$12*Input!C$165)*C725</f>
        <v>205428.30247575935</v>
      </c>
      <c r="D990" s="52">
        <f>(Input!D$12*Input!D$165)*D725</f>
        <v>193024.84667713661</v>
      </c>
      <c r="E990" s="52">
        <f>(Input!E$12*Input!E$165)*E725</f>
        <v>181282.18470058218</v>
      </c>
      <c r="F990" s="52">
        <f>(Input!F$12*Input!F$165)*F725</f>
        <v>174531.88557152552</v>
      </c>
      <c r="G990" s="52">
        <f>(Input!G$12*Input!G$165)*G725</f>
        <v>167020.23588912617</v>
      </c>
      <c r="H990" s="52">
        <f>(Input!H$12*Input!H$165)*H725</f>
        <v>159074.10274880208</v>
      </c>
      <c r="I990" s="57">
        <f>(Input!I$12*Input!I$165)*I725</f>
        <v>159471.58627257941</v>
      </c>
    </row>
    <row r="991" spans="1:9" s="5" customFormat="1" ht="15" customHeight="1" x14ac:dyDescent="0.25">
      <c r="A991" s="46" t="str">
        <f t="shared" si="69"/>
        <v>K25_Osuna</v>
      </c>
      <c r="B991" s="4" t="str">
        <f t="shared" si="69"/>
        <v>Salida Nacional / National exit</v>
      </c>
      <c r="C991" s="52">
        <f>(Input!C$12*Input!C$165)*C726</f>
        <v>33516.164371902581</v>
      </c>
      <c r="D991" s="52">
        <f>(Input!D$12*Input!D$165)*D726</f>
        <v>31439.032389322125</v>
      </c>
      <c r="E991" s="52">
        <f>(Input!E$12*Input!E$165)*E726</f>
        <v>29471.518205102147</v>
      </c>
      <c r="F991" s="52">
        <f>(Input!F$12*Input!F$165)*F726</f>
        <v>28331.443057219341</v>
      </c>
      <c r="G991" s="52">
        <f>(Input!G$12*Input!G$165)*G726</f>
        <v>27078.941504537608</v>
      </c>
      <c r="H991" s="52">
        <f>(Input!H$12*Input!H$165)*H726</f>
        <v>25768.745927708009</v>
      </c>
      <c r="I991" s="57">
        <f>(Input!I$12*Input!I$165)*I726</f>
        <v>25825.38525504541</v>
      </c>
    </row>
    <row r="992" spans="1:9" s="5" customFormat="1" ht="15" customHeight="1" x14ac:dyDescent="0.25">
      <c r="A992" s="46" t="str">
        <f t="shared" si="69"/>
        <v>K29_Santaella_GN</v>
      </c>
      <c r="B992" s="4" t="str">
        <f t="shared" si="69"/>
        <v>Salida Nacional / National exit</v>
      </c>
      <c r="C992" s="52">
        <f>(Input!C$12*Input!C$165)*C727</f>
        <v>5834424.8470299887</v>
      </c>
      <c r="D992" s="52">
        <f>(Input!D$12*Input!D$165)*D727</f>
        <v>5298675.5896317903</v>
      </c>
      <c r="E992" s="52">
        <f>(Input!E$12*Input!E$165)*E727</f>
        <v>4791756.3530530455</v>
      </c>
      <c r="F992" s="52">
        <f>(Input!F$12*Input!F$165)*F727</f>
        <v>4423467.9576415941</v>
      </c>
      <c r="G992" s="52">
        <f>(Input!G$12*Input!G$165)*G727</f>
        <v>3953815.1410332257</v>
      </c>
      <c r="H992" s="52">
        <f>(Input!H$12*Input!H$165)*H727</f>
        <v>3359052.6052466943</v>
      </c>
      <c r="I992" s="57">
        <f>(Input!I$12*Input!I$165)*I727</f>
        <v>2441266.3581311367</v>
      </c>
    </row>
    <row r="993" spans="1:9" s="5" customFormat="1" ht="15" customHeight="1" x14ac:dyDescent="0.25">
      <c r="A993" s="46" t="str">
        <f t="shared" si="69"/>
        <v>K31_Santaella</v>
      </c>
      <c r="B993" s="4" t="str">
        <f t="shared" si="69"/>
        <v>Salida Nacional / National exit</v>
      </c>
      <c r="C993" s="52">
        <f>(Input!C$12*Input!C$165)*C728</f>
        <v>46218.869121414442</v>
      </c>
      <c r="D993" s="52">
        <f>(Input!D$12*Input!D$165)*D728</f>
        <v>42760.98693748995</v>
      </c>
      <c r="E993" s="52">
        <f>(Input!E$12*Input!E$165)*E728</f>
        <v>39432.154637210348</v>
      </c>
      <c r="F993" s="52">
        <f>(Input!F$12*Input!F$165)*F728</f>
        <v>37367.230281918448</v>
      </c>
      <c r="G993" s="52">
        <f>(Input!G$12*Input!G$165)*G728</f>
        <v>35264.681894652684</v>
      </c>
      <c r="H993" s="52">
        <f>(Input!H$12*Input!H$165)*H728</f>
        <v>33189.427369168778</v>
      </c>
      <c r="I993" s="57">
        <f>(Input!I$12*Input!I$165)*I728</f>
        <v>32944.589396789146</v>
      </c>
    </row>
    <row r="994" spans="1:9" s="5" customFormat="1" ht="15" customHeight="1" x14ac:dyDescent="0.25">
      <c r="A994" s="46" t="str">
        <f t="shared" si="69"/>
        <v>K37_Azucarera</v>
      </c>
      <c r="B994" s="4" t="str">
        <f t="shared" si="69"/>
        <v>Salida Nacional / National exit</v>
      </c>
      <c r="C994" s="52">
        <f>(Input!C$12*Input!C$165)*C729</f>
        <v>2640128.1658749958</v>
      </c>
      <c r="D994" s="52">
        <f>(Input!D$12*Input!D$165)*D729</f>
        <v>2447034.1034402475</v>
      </c>
      <c r="E994" s="52">
        <f>(Input!E$12*Input!E$165)*E729</f>
        <v>2263757.9937790558</v>
      </c>
      <c r="F994" s="52">
        <f>(Input!F$12*Input!F$165)*F729</f>
        <v>2154639.0145837218</v>
      </c>
      <c r="G994" s="52">
        <f>(Input!G$12*Input!G$165)*G729</f>
        <v>2045324.1853065195</v>
      </c>
      <c r="H994" s="52">
        <f>(Input!H$12*Input!H$165)*H729</f>
        <v>1939502.886462702</v>
      </c>
      <c r="I994" s="57">
        <f>(Input!I$12*Input!I$165)*I729</f>
        <v>1944163.1786961225</v>
      </c>
    </row>
    <row r="995" spans="1:9" s="5" customFormat="1" ht="15" customHeight="1" x14ac:dyDescent="0.25">
      <c r="A995" s="46" t="str">
        <f t="shared" si="69"/>
        <v>K41_La Carolina</v>
      </c>
      <c r="B995" s="4" t="str">
        <f t="shared" si="69"/>
        <v>Salida Nacional / National exit</v>
      </c>
      <c r="C995" s="52">
        <f>(Input!C$12*Input!C$165)*C730</f>
        <v>3618.8801555435366</v>
      </c>
      <c r="D995" s="52">
        <f>(Input!D$12*Input!D$165)*D730</f>
        <v>3306.2860679617534</v>
      </c>
      <c r="E995" s="52">
        <f>(Input!E$12*Input!E$165)*E730</f>
        <v>3001.5466804633811</v>
      </c>
      <c r="F995" s="52">
        <f>(Input!F$12*Input!F$165)*F730</f>
        <v>2803.9413755634491</v>
      </c>
      <c r="G995" s="52">
        <f>(Input!G$12*Input!G$165)*G730</f>
        <v>2619.3158224020258</v>
      </c>
      <c r="H995" s="52">
        <f>(Input!H$12*Input!H$165)*H730</f>
        <v>2445.746811441632</v>
      </c>
      <c r="I995" s="57">
        <f>(Input!I$12*Input!I$165)*I730</f>
        <v>2412.0483743562691</v>
      </c>
    </row>
    <row r="996" spans="1:9" s="5" customFormat="1" ht="15" customHeight="1" x14ac:dyDescent="0.25">
      <c r="A996" s="46" t="str">
        <f t="shared" si="69"/>
        <v>K44_Torrenueva</v>
      </c>
      <c r="B996" s="4" t="str">
        <f t="shared" si="69"/>
        <v>Salida Nacional / National exit</v>
      </c>
      <c r="C996" s="52">
        <f>(Input!C$12*Input!C$165)*C731</f>
        <v>13330.832940812026</v>
      </c>
      <c r="D996" s="52">
        <f>(Input!D$12*Input!D$165)*D731</f>
        <v>12385.62547666166</v>
      </c>
      <c r="E996" s="52">
        <f>(Input!E$12*Input!E$165)*E731</f>
        <v>11475.089847579058</v>
      </c>
      <c r="F996" s="52">
        <f>(Input!F$12*Input!F$165)*F731</f>
        <v>10915.684425596781</v>
      </c>
      <c r="G996" s="52">
        <f>(Input!G$12*Input!G$165)*G731</f>
        <v>10374.225116942071</v>
      </c>
      <c r="H996" s="52">
        <f>(Input!H$12*Input!H$165)*H731</f>
        <v>9841.5190972130004</v>
      </c>
      <c r="I996" s="57">
        <f>(Input!I$12*Input!I$165)*I731</f>
        <v>9849.4662533715964</v>
      </c>
    </row>
    <row r="997" spans="1:9" s="5" customFormat="1" ht="15" customHeight="1" x14ac:dyDescent="0.25">
      <c r="A997" s="46" t="str">
        <f t="shared" si="69"/>
        <v>K45_Valdepeñas</v>
      </c>
      <c r="B997" s="4" t="str">
        <f t="shared" si="69"/>
        <v>Salida Nacional / National exit</v>
      </c>
      <c r="C997" s="52">
        <f>(Input!C$12*Input!C$165)*C732</f>
        <v>115098.35189990462</v>
      </c>
      <c r="D997" s="52">
        <f>(Input!D$12*Input!D$165)*D732</f>
        <v>106833.09249142809</v>
      </c>
      <c r="E997" s="52">
        <f>(Input!E$12*Input!E$165)*E732</f>
        <v>98858.274768699834</v>
      </c>
      <c r="F997" s="52">
        <f>(Input!F$12*Input!F$165)*F732</f>
        <v>93935.86708217689</v>
      </c>
      <c r="G997" s="52">
        <f>(Input!G$12*Input!G$165)*G732</f>
        <v>89206.922054431721</v>
      </c>
      <c r="H997" s="52">
        <f>(Input!H$12*Input!H$165)*H732</f>
        <v>84574.6844061429</v>
      </c>
      <c r="I997" s="57">
        <f>(Input!I$12*Input!I$165)*I732</f>
        <v>84597.619965883816</v>
      </c>
    </row>
    <row r="998" spans="1:9" s="5" customFormat="1" ht="15" customHeight="1" x14ac:dyDescent="0.25">
      <c r="A998" s="46" t="str">
        <f t="shared" si="69"/>
        <v>K46_Manzanares</v>
      </c>
      <c r="B998" s="4" t="str">
        <f t="shared" si="69"/>
        <v>Salida Nacional / National exit</v>
      </c>
      <c r="C998" s="52">
        <f>(Input!C$12*Input!C$165)*C733</f>
        <v>53652.432713243979</v>
      </c>
      <c r="D998" s="52">
        <f>(Input!D$12*Input!D$165)*D733</f>
        <v>49510.139361349546</v>
      </c>
      <c r="E998" s="52">
        <f>(Input!E$12*Input!E$165)*E733</f>
        <v>45488.467201218766</v>
      </c>
      <c r="F998" s="52">
        <f>(Input!F$12*Input!F$165)*F733</f>
        <v>42949.830442732018</v>
      </c>
      <c r="G998" s="52">
        <f>(Input!G$12*Input!G$165)*G733</f>
        <v>40572.439507942203</v>
      </c>
      <c r="H998" s="52">
        <f>(Input!H$12*Input!H$165)*H733</f>
        <v>38290.774594082512</v>
      </c>
      <c r="I998" s="57">
        <f>(Input!I$12*Input!I$165)*I733</f>
        <v>38143.466021847256</v>
      </c>
    </row>
    <row r="999" spans="1:9" s="5" customFormat="1" ht="15" customHeight="1" x14ac:dyDescent="0.25">
      <c r="A999" s="46" t="str">
        <f t="shared" si="69"/>
        <v>K47_Tomelloso</v>
      </c>
      <c r="B999" s="4" t="str">
        <f t="shared" si="69"/>
        <v>Salida Nacional / National exit</v>
      </c>
      <c r="C999" s="52">
        <f>(Input!C$12*Input!C$165)*C734</f>
        <v>183022.08036793818</v>
      </c>
      <c r="D999" s="52">
        <f>(Input!D$12*Input!D$165)*D734</f>
        <v>169819.19665562789</v>
      </c>
      <c r="E999" s="52">
        <f>(Input!E$12*Input!E$165)*E734</f>
        <v>157049.91151121719</v>
      </c>
      <c r="F999" s="52">
        <f>(Input!F$12*Input!F$165)*F734</f>
        <v>149140.82962236667</v>
      </c>
      <c r="G999" s="52">
        <f>(Input!G$12*Input!G$165)*G734</f>
        <v>141647.73493468837</v>
      </c>
      <c r="H999" s="52">
        <f>(Input!H$12*Input!H$165)*H734</f>
        <v>134339.33211666215</v>
      </c>
      <c r="I999" s="57">
        <f>(Input!I$12*Input!I$165)*I734</f>
        <v>134426.02832227081</v>
      </c>
    </row>
    <row r="1000" spans="1:9" s="5" customFormat="1" ht="15" customHeight="1" x14ac:dyDescent="0.25">
      <c r="A1000" s="46" t="str">
        <f t="shared" ref="A1000:B1015" si="70">A735</f>
        <v>K48.02_Socuellamos</v>
      </c>
      <c r="B1000" s="4" t="str">
        <f t="shared" si="70"/>
        <v>Salida Nacional / National exit</v>
      </c>
      <c r="C1000" s="52">
        <f>(Input!C$12*Input!C$165)*C735</f>
        <v>12364.794017829005</v>
      </c>
      <c r="D1000" s="52">
        <f>(Input!D$12*Input!D$165)*D735</f>
        <v>11284.113883335156</v>
      </c>
      <c r="E1000" s="52">
        <f>(Input!E$12*Input!E$165)*E735</f>
        <v>10228.031002577702</v>
      </c>
      <c r="F1000" s="52">
        <f>(Input!F$12*Input!F$165)*F735</f>
        <v>9536.1199418177366</v>
      </c>
      <c r="G1000" s="52">
        <f>(Input!G$12*Input!G$165)*G735</f>
        <v>8936.1747728735736</v>
      </c>
      <c r="H1000" s="52">
        <f>(Input!H$12*Input!H$165)*H735</f>
        <v>8386.0872986699651</v>
      </c>
      <c r="I1000" s="57">
        <f>(Input!I$12*Input!I$165)*I735</f>
        <v>8319.6777220550121</v>
      </c>
    </row>
    <row r="1001" spans="1:9" s="5" customFormat="1" ht="15" customHeight="1" x14ac:dyDescent="0.25">
      <c r="A1001" s="46" t="str">
        <f t="shared" si="70"/>
        <v>K48.03_Villarrobledo</v>
      </c>
      <c r="B1001" s="4" t="str">
        <f t="shared" si="70"/>
        <v>Salida Nacional / National exit</v>
      </c>
      <c r="C1001" s="52">
        <f>(Input!C$12*Input!C$165)*C736</f>
        <v>60498.788810936843</v>
      </c>
      <c r="D1001" s="52">
        <f>(Input!D$12*Input!D$165)*D736</f>
        <v>55682.433021522345</v>
      </c>
      <c r="E1001" s="52">
        <f>(Input!E$12*Input!E$165)*E736</f>
        <v>51000.670525299982</v>
      </c>
      <c r="F1001" s="52">
        <f>(Input!F$12*Input!F$165)*F736</f>
        <v>47988.571670909791</v>
      </c>
      <c r="G1001" s="52">
        <f>(Input!G$12*Input!G$165)*G736</f>
        <v>45391.930990771405</v>
      </c>
      <c r="H1001" s="52">
        <f>(Input!H$12*Input!H$165)*H736</f>
        <v>42979.492524599285</v>
      </c>
      <c r="I1001" s="57">
        <f>(Input!I$12*Input!I$165)*I736</f>
        <v>43008.010982542568</v>
      </c>
    </row>
    <row r="1002" spans="1:9" s="5" customFormat="1" ht="15" customHeight="1" x14ac:dyDescent="0.25">
      <c r="A1002" s="46" t="str">
        <f t="shared" si="70"/>
        <v>K48.05_La Roda</v>
      </c>
      <c r="B1002" s="4" t="str">
        <f t="shared" si="70"/>
        <v>Salida Nacional / National exit</v>
      </c>
      <c r="C1002" s="52">
        <f>(Input!C$12*Input!C$165)*C737</f>
        <v>37850.061715213094</v>
      </c>
      <c r="D1002" s="52">
        <f>(Input!D$12*Input!D$165)*D737</f>
        <v>34581.349999564896</v>
      </c>
      <c r="E1002" s="52">
        <f>(Input!E$12*Input!E$165)*E737</f>
        <v>31391.743981265434</v>
      </c>
      <c r="F1002" s="52">
        <f>(Input!F$12*Input!F$165)*F737</f>
        <v>29291.870975724098</v>
      </c>
      <c r="G1002" s="52">
        <f>(Input!G$12*Input!G$165)*G737</f>
        <v>27573.727802650454</v>
      </c>
      <c r="H1002" s="52">
        <f>(Input!H$12*Input!H$165)*H737</f>
        <v>26030.119808800253</v>
      </c>
      <c r="I1002" s="57">
        <f>(Input!I$12*Input!I$165)*I737</f>
        <v>26001.428091677928</v>
      </c>
    </row>
    <row r="1003" spans="1:9" s="5" customFormat="1" ht="15" customHeight="1" x14ac:dyDescent="0.25">
      <c r="A1003" s="46" t="str">
        <f t="shared" si="70"/>
        <v>K48.07_Albacete</v>
      </c>
      <c r="B1003" s="4" t="str">
        <f t="shared" si="70"/>
        <v>Salida Nacional / National exit</v>
      </c>
      <c r="C1003" s="52">
        <f>(Input!C$12*Input!C$165)*C738</f>
        <v>387824.18911229231</v>
      </c>
      <c r="D1003" s="52">
        <f>(Input!D$12*Input!D$165)*D738</f>
        <v>351446.4363721094</v>
      </c>
      <c r="E1003" s="52">
        <f>(Input!E$12*Input!E$165)*E738</f>
        <v>315818.12124394369</v>
      </c>
      <c r="F1003" s="52">
        <f>(Input!F$12*Input!F$165)*F738</f>
        <v>291955.65756301337</v>
      </c>
      <c r="G1003" s="52">
        <f>(Input!G$12*Input!G$165)*G738</f>
        <v>273003.93898481631</v>
      </c>
      <c r="H1003" s="52">
        <f>(Input!H$12*Input!H$165)*H738</f>
        <v>256396.91885059714</v>
      </c>
      <c r="I1003" s="57">
        <f>(Input!I$12*Input!I$165)*I738</f>
        <v>255053.51268994491</v>
      </c>
    </row>
    <row r="1004" spans="1:9" s="5" customFormat="1" ht="15" customHeight="1" x14ac:dyDescent="0.25">
      <c r="A1004" s="46" t="str">
        <f t="shared" si="70"/>
        <v>K48.08_Chinchilla</v>
      </c>
      <c r="B1004" s="4" t="str">
        <f t="shared" si="70"/>
        <v>Salida Nacional / National exit</v>
      </c>
      <c r="C1004" s="52">
        <f>(Input!C$12*Input!C$165)*C739</f>
        <v>946.82139531314192</v>
      </c>
      <c r="D1004" s="52">
        <f>(Input!D$12*Input!D$165)*D739</f>
        <v>875.96013103169628</v>
      </c>
      <c r="E1004" s="52">
        <f>(Input!E$12*Input!E$165)*E739</f>
        <v>807.02224984049201</v>
      </c>
      <c r="F1004" s="52">
        <f>(Input!F$12*Input!F$165)*F739</f>
        <v>762.51824456140014</v>
      </c>
      <c r="G1004" s="52">
        <f>(Input!G$12*Input!G$165)*G739</f>
        <v>728.05252851828629</v>
      </c>
      <c r="H1004" s="52">
        <f>(Input!H$12*Input!H$165)*H739</f>
        <v>697.0513260032792</v>
      </c>
      <c r="I1004" s="57">
        <f>(Input!I$12*Input!I$165)*I739</f>
        <v>706.0196320772676</v>
      </c>
    </row>
    <row r="1005" spans="1:9" s="5" customFormat="1" ht="15" customHeight="1" x14ac:dyDescent="0.25">
      <c r="A1005" s="46" t="str">
        <f t="shared" si="70"/>
        <v>K48.10_Almansa</v>
      </c>
      <c r="B1005" s="4" t="str">
        <f t="shared" si="70"/>
        <v>Salida Nacional / National exit</v>
      </c>
      <c r="C1005" s="52">
        <f>(Input!C$12*Input!C$165)*C740</f>
        <v>56290.042511174186</v>
      </c>
      <c r="D1005" s="52">
        <f>(Input!D$12*Input!D$165)*D740</f>
        <v>51271.913826846459</v>
      </c>
      <c r="E1005" s="52">
        <f>(Input!E$12*Input!E$165)*E740</f>
        <v>46375.751698430387</v>
      </c>
      <c r="F1005" s="52">
        <f>(Input!F$12*Input!F$165)*F740</f>
        <v>43121.13768456081</v>
      </c>
      <c r="G1005" s="52">
        <f>(Input!G$12*Input!G$165)*G740</f>
        <v>40670.819667736294</v>
      </c>
      <c r="H1005" s="52">
        <f>(Input!H$12*Input!H$165)*H740</f>
        <v>38577.897663575292</v>
      </c>
      <c r="I1005" s="57">
        <f>(Input!I$12*Input!I$165)*I740</f>
        <v>38821.591057695761</v>
      </c>
    </row>
    <row r="1006" spans="1:9" s="5" customFormat="1" ht="15" customHeight="1" x14ac:dyDescent="0.25">
      <c r="A1006" s="46" t="str">
        <f t="shared" si="70"/>
        <v>K48_Alcazar de San Juan</v>
      </c>
      <c r="B1006" s="4" t="str">
        <f t="shared" si="70"/>
        <v>Salida Nacional / National exit</v>
      </c>
      <c r="C1006" s="52">
        <f>(Input!C$12*Input!C$165)*C741</f>
        <v>316345.70963716559</v>
      </c>
      <c r="D1006" s="52">
        <f>(Input!D$12*Input!D$165)*D741</f>
        <v>294087.58354532754</v>
      </c>
      <c r="E1006" s="52">
        <f>(Input!E$12*Input!E$165)*E741</f>
        <v>272576.23927709076</v>
      </c>
      <c r="F1006" s="52">
        <f>(Input!F$12*Input!F$165)*F741</f>
        <v>259340.51719878186</v>
      </c>
      <c r="G1006" s="52">
        <f>(Input!G$12*Input!G$165)*G741</f>
        <v>246798.66891030635</v>
      </c>
      <c r="H1006" s="52">
        <f>(Input!H$12*Input!H$165)*H741</f>
        <v>234502.78614314608</v>
      </c>
      <c r="I1006" s="57">
        <f>(Input!I$12*Input!I$165)*I741</f>
        <v>235058.37976830491</v>
      </c>
    </row>
    <row r="1007" spans="1:9" s="5" customFormat="1" ht="15" customHeight="1" x14ac:dyDescent="0.25">
      <c r="A1007" s="46" t="str">
        <f t="shared" si="70"/>
        <v>K50_Villacañas</v>
      </c>
      <c r="B1007" s="4" t="str">
        <f t="shared" si="70"/>
        <v>Salida Nacional / National exit</v>
      </c>
      <c r="C1007" s="52">
        <f>(Input!C$12*Input!C$165)*C742</f>
        <v>94938.121534381586</v>
      </c>
      <c r="D1007" s="52">
        <f>(Input!D$12*Input!D$165)*D742</f>
        <v>88322.6486176162</v>
      </c>
      <c r="E1007" s="52">
        <f>(Input!E$12*Input!E$165)*E742</f>
        <v>81924.377381951199</v>
      </c>
      <c r="F1007" s="52">
        <f>(Input!F$12*Input!F$165)*F742</f>
        <v>78022.626824380393</v>
      </c>
      <c r="G1007" s="52">
        <f>(Input!G$12*Input!G$165)*G742</f>
        <v>74199.428108675798</v>
      </c>
      <c r="H1007" s="52">
        <f>(Input!H$12*Input!H$165)*H742</f>
        <v>70409.203727976274</v>
      </c>
      <c r="I1007" s="57">
        <f>(Input!I$12*Input!I$165)*I742</f>
        <v>70450.380344304067</v>
      </c>
    </row>
    <row r="1008" spans="1:9" s="5" customFormat="1" ht="15" customHeight="1" x14ac:dyDescent="0.25">
      <c r="A1008" s="46" t="str">
        <f t="shared" si="70"/>
        <v>K54_Belmonte de Tajo</v>
      </c>
      <c r="B1008" s="4" t="str">
        <f t="shared" si="70"/>
        <v>Salida Nacional / National exit</v>
      </c>
      <c r="C1008" s="52">
        <f>(Input!C$12*Input!C$165)*C743</f>
        <v>30994.909736062546</v>
      </c>
      <c r="D1008" s="52">
        <f>(Input!D$12*Input!D$165)*D743</f>
        <v>29045.603975892915</v>
      </c>
      <c r="E1008" s="52">
        <f>(Input!E$12*Input!E$165)*E743</f>
        <v>27176.875608199025</v>
      </c>
      <c r="F1008" s="52">
        <f>(Input!F$12*Input!F$165)*F743</f>
        <v>26097.153654532751</v>
      </c>
      <c r="G1008" s="52">
        <f>(Input!G$12*Input!G$165)*G743</f>
        <v>24922.35710831721</v>
      </c>
      <c r="H1008" s="52">
        <f>(Input!H$12*Input!H$165)*H743</f>
        <v>23705.346292309761</v>
      </c>
      <c r="I1008" s="57">
        <f>(Input!I$12*Input!I$165)*I743</f>
        <v>23752.690061477409</v>
      </c>
    </row>
    <row r="1009" spans="1:9" s="5" customFormat="1" ht="15" customHeight="1" x14ac:dyDescent="0.25">
      <c r="A1009" s="46" t="str">
        <f t="shared" si="70"/>
        <v>M01_Almeria</v>
      </c>
      <c r="B1009" s="4" t="str">
        <f t="shared" si="70"/>
        <v>Salida Nacional / National exit</v>
      </c>
      <c r="C1009" s="52">
        <f>(Input!C$12*Input!C$165)*C744</f>
        <v>74830.128960834554</v>
      </c>
      <c r="D1009" s="52">
        <f>(Input!D$12*Input!D$165)*D744</f>
        <v>67464.298380279841</v>
      </c>
      <c r="E1009" s="52">
        <f>(Input!E$12*Input!E$165)*E744</f>
        <v>60131.487920992942</v>
      </c>
      <c r="F1009" s="52">
        <f>(Input!F$12*Input!F$165)*F744</f>
        <v>55077.913522694384</v>
      </c>
      <c r="G1009" s="52">
        <f>(Input!G$12*Input!G$165)*G744</f>
        <v>51189.799987122271</v>
      </c>
      <c r="H1009" s="52">
        <f>(Input!H$12*Input!H$165)*H744</f>
        <v>47763.707106421716</v>
      </c>
      <c r="I1009" s="57">
        <f>(Input!I$12*Input!I$165)*I744</f>
        <v>47023.660136968334</v>
      </c>
    </row>
    <row r="1010" spans="1:9" s="5" customFormat="1" ht="15" customHeight="1" x14ac:dyDescent="0.25">
      <c r="A1010" s="46" t="str">
        <f t="shared" si="70"/>
        <v>M05_Huercal-Overa</v>
      </c>
      <c r="B1010" s="4" t="str">
        <f t="shared" si="70"/>
        <v>Salida Nacional / National exit</v>
      </c>
      <c r="C1010" s="52">
        <f>(Input!C$12*Input!C$165)*C745</f>
        <v>125315.77520927241</v>
      </c>
      <c r="D1010" s="52">
        <f>(Input!D$12*Input!D$165)*D745</f>
        <v>115171.40859390267</v>
      </c>
      <c r="E1010" s="52">
        <f>(Input!E$12*Input!E$165)*E745</f>
        <v>105124.09782527511</v>
      </c>
      <c r="F1010" s="52">
        <f>(Input!F$12*Input!F$165)*F745</f>
        <v>98361.808541593491</v>
      </c>
      <c r="G1010" s="52">
        <f>(Input!G$12*Input!G$165)*G745</f>
        <v>93396.452375299734</v>
      </c>
      <c r="H1010" s="52">
        <f>(Input!H$12*Input!H$165)*H745</f>
        <v>88988.500864269736</v>
      </c>
      <c r="I1010" s="57">
        <f>(Input!I$12*Input!I$165)*I745</f>
        <v>89518.449949762347</v>
      </c>
    </row>
    <row r="1011" spans="1:9" s="5" customFormat="1" ht="15" customHeight="1" x14ac:dyDescent="0.25">
      <c r="A1011" s="46" t="str">
        <f t="shared" si="70"/>
        <v>M09_Moratalla</v>
      </c>
      <c r="B1011" s="4" t="str">
        <f t="shared" si="70"/>
        <v>Salida Nacional / National exit</v>
      </c>
      <c r="C1011" s="52">
        <f>(Input!C$12*Input!C$165)*C746</f>
        <v>57500.879358752216</v>
      </c>
      <c r="D1011" s="52">
        <f>(Input!D$12*Input!D$165)*D746</f>
        <v>51767.756848339304</v>
      </c>
      <c r="E1011" s="52">
        <f>(Input!E$12*Input!E$165)*E746</f>
        <v>46110.089456662223</v>
      </c>
      <c r="F1011" s="52">
        <f>(Input!F$12*Input!F$165)*F746</f>
        <v>42242.997531910099</v>
      </c>
      <c r="G1011" s="52">
        <f>(Input!G$12*Input!G$165)*G746</f>
        <v>39311.743781440382</v>
      </c>
      <c r="H1011" s="52">
        <f>(Input!H$12*Input!H$165)*H746</f>
        <v>36792.520563119171</v>
      </c>
      <c r="I1011" s="57">
        <f>(Input!I$12*Input!I$165)*I746</f>
        <v>36456.426061959763</v>
      </c>
    </row>
    <row r="1012" spans="1:9" s="5" customFormat="1" ht="15" customHeight="1" x14ac:dyDescent="0.25">
      <c r="A1012" s="46" t="str">
        <f t="shared" si="70"/>
        <v>Manzaneque (Yebenes Norte)</v>
      </c>
      <c r="B1012" s="4" t="str">
        <f t="shared" si="70"/>
        <v>Salida Nacional / National exit</v>
      </c>
      <c r="C1012" s="52">
        <f>(Input!C$12*Input!C$165)*C747</f>
        <v>49457.260471940441</v>
      </c>
      <c r="D1012" s="52">
        <f>(Input!D$12*Input!D$165)*D747</f>
        <v>46568.658909254918</v>
      </c>
      <c r="E1012" s="52">
        <f>(Input!E$12*Input!E$165)*E747</f>
        <v>43850.495000908828</v>
      </c>
      <c r="F1012" s="52">
        <f>(Input!F$12*Input!F$165)*F747</f>
        <v>42361.871065660962</v>
      </c>
      <c r="G1012" s="52">
        <f>(Input!G$12*Input!G$165)*G747</f>
        <v>40549.947353873213</v>
      </c>
      <c r="H1012" s="52">
        <f>(Input!H$12*Input!H$165)*H747</f>
        <v>38607.732342548123</v>
      </c>
      <c r="I1012" s="57">
        <f>(Input!I$12*Input!I$165)*I747</f>
        <v>38715.388957273804</v>
      </c>
    </row>
    <row r="1013" spans="1:9" s="5" customFormat="1" ht="15" customHeight="1" x14ac:dyDescent="0.25">
      <c r="A1013" s="46" t="str">
        <f t="shared" si="70"/>
        <v>N07_Almendralejo</v>
      </c>
      <c r="B1013" s="4" t="str">
        <f t="shared" si="70"/>
        <v>Salida Nacional / National exit</v>
      </c>
      <c r="C1013" s="52">
        <f>(Input!C$12*Input!C$165)*C748</f>
        <v>585317.85484192031</v>
      </c>
      <c r="D1013" s="52">
        <f>(Input!D$12*Input!D$165)*D748</f>
        <v>548081.79727773019</v>
      </c>
      <c r="E1013" s="52">
        <f>(Input!E$12*Input!E$165)*E748</f>
        <v>512959.09570074797</v>
      </c>
      <c r="F1013" s="52">
        <f>(Input!F$12*Input!F$165)*F748</f>
        <v>492612.06447605742</v>
      </c>
      <c r="G1013" s="52">
        <f>(Input!G$12*Input!G$165)*G748</f>
        <v>470657.10503293021</v>
      </c>
      <c r="H1013" s="52">
        <f>(Input!H$12*Input!H$165)*H748</f>
        <v>448127.03169428953</v>
      </c>
      <c r="I1013" s="57">
        <f>(Input!I$12*Input!I$165)*I748</f>
        <v>450084.39390964835</v>
      </c>
    </row>
    <row r="1014" spans="1:9" s="5" customFormat="1" ht="15" customHeight="1" x14ac:dyDescent="0.25">
      <c r="A1014" s="46" t="str">
        <f t="shared" si="70"/>
        <v>N08_Badajoz Montijo</v>
      </c>
      <c r="B1014" s="4" t="str">
        <f t="shared" si="70"/>
        <v>Salida Nacional / National exit</v>
      </c>
      <c r="C1014" s="52">
        <f>(Input!C$12*Input!C$165)*C749</f>
        <v>24821.551799930225</v>
      </c>
      <c r="D1014" s="52">
        <f>(Input!D$12*Input!D$165)*D749</f>
        <v>23243.216162892764</v>
      </c>
      <c r="E1014" s="52">
        <f>(Input!E$12*Input!E$165)*E749</f>
        <v>21753.936278422789</v>
      </c>
      <c r="F1014" s="52">
        <f>(Input!F$12*Input!F$165)*F749</f>
        <v>20899.260487337728</v>
      </c>
      <c r="G1014" s="52">
        <f>(Input!G$12*Input!G$165)*G749</f>
        <v>19929.69523411266</v>
      </c>
      <c r="H1014" s="52">
        <f>(Input!H$12*Input!H$165)*H749</f>
        <v>18924.005685933102</v>
      </c>
      <c r="I1014" s="57">
        <f>(Input!I$12*Input!I$165)*I749</f>
        <v>18945.872626670247</v>
      </c>
    </row>
    <row r="1015" spans="1:9" s="5" customFormat="1" ht="15" customHeight="1" x14ac:dyDescent="0.25">
      <c r="A1015" s="46" t="str">
        <f t="shared" si="70"/>
        <v>N09_Agraz</v>
      </c>
      <c r="B1015" s="4" t="str">
        <f t="shared" si="70"/>
        <v>Salida Nacional / National exit</v>
      </c>
      <c r="C1015" s="52">
        <f>(Input!C$12*Input!C$165)*C750</f>
        <v>88007.457518570911</v>
      </c>
      <c r="D1015" s="52">
        <f>(Input!D$12*Input!D$165)*D750</f>
        <v>81972.800644458912</v>
      </c>
      <c r="E1015" s="52">
        <f>(Input!E$12*Input!E$165)*E750</f>
        <v>76230.977592900148</v>
      </c>
      <c r="F1015" s="52">
        <f>(Input!F$12*Input!F$165)*F750</f>
        <v>72825.024344086662</v>
      </c>
      <c r="G1015" s="52">
        <f>(Input!G$12*Input!G$165)*G750</f>
        <v>69104.718016224171</v>
      </c>
      <c r="H1015" s="52">
        <f>(Input!H$12*Input!H$165)*H750</f>
        <v>65333.881033651625</v>
      </c>
      <c r="I1015" s="57">
        <f>(Input!I$12*Input!I$165)*I750</f>
        <v>65155.017410048</v>
      </c>
    </row>
    <row r="1016" spans="1:9" s="5" customFormat="1" ht="15" customHeight="1" x14ac:dyDescent="0.25">
      <c r="A1016" s="46" t="str">
        <f t="shared" ref="A1016:B1031" si="71">A751</f>
        <v>N10.1_Badajoz</v>
      </c>
      <c r="B1016" s="4" t="str">
        <f t="shared" si="71"/>
        <v>Salida Nacional / National exit</v>
      </c>
      <c r="C1016" s="52">
        <f>(Input!C$12*Input!C$165)*C751</f>
        <v>283301.71163105842</v>
      </c>
      <c r="D1016" s="52">
        <f>(Input!D$12*Input!D$165)*D751</f>
        <v>263860.68250078405</v>
      </c>
      <c r="E1016" s="52">
        <f>(Input!E$12*Input!E$165)*E751</f>
        <v>245362.22203092027</v>
      </c>
      <c r="F1016" s="52">
        <f>(Input!F$12*Input!F$165)*F751</f>
        <v>234385.28638084201</v>
      </c>
      <c r="G1016" s="52">
        <f>(Input!G$12*Input!G$165)*G751</f>
        <v>222410.34584589783</v>
      </c>
      <c r="H1016" s="52">
        <f>(Input!H$12*Input!H$165)*H751</f>
        <v>210278.73803325772</v>
      </c>
      <c r="I1016" s="57">
        <f>(Input!I$12*Input!I$165)*I751</f>
        <v>209712.76658455521</v>
      </c>
    </row>
    <row r="1017" spans="1:9" s="5" customFormat="1" ht="15" customHeight="1" x14ac:dyDescent="0.25">
      <c r="A1017" s="46" t="str">
        <f t="shared" si="71"/>
        <v>O01_Oviedo</v>
      </c>
      <c r="B1017" s="4" t="str">
        <f t="shared" si="71"/>
        <v>Salida Nacional / National exit</v>
      </c>
      <c r="C1017" s="52">
        <f>(Input!C$12*Input!C$165)*C752</f>
        <v>4103937.3667364339</v>
      </c>
      <c r="D1017" s="52">
        <f>(Input!D$12*Input!D$165)*D752</f>
        <v>3803803.310997142</v>
      </c>
      <c r="E1017" s="52">
        <f>(Input!E$12*Input!E$165)*E752</f>
        <v>3524809.2524806927</v>
      </c>
      <c r="F1017" s="52">
        <f>(Input!F$12*Input!F$165)*F752</f>
        <v>3348903.6059559765</v>
      </c>
      <c r="G1017" s="52">
        <f>(Input!G$12*Input!G$165)*G752</f>
        <v>3104458.6681492263</v>
      </c>
      <c r="H1017" s="52">
        <f>(Input!H$12*Input!H$165)*H752</f>
        <v>2809167.5330279269</v>
      </c>
      <c r="I1017" s="57">
        <f>(Input!I$12*Input!I$165)*I752</f>
        <v>2493529.301076815</v>
      </c>
    </row>
    <row r="1018" spans="1:9" s="5" customFormat="1" ht="15" customHeight="1" x14ac:dyDescent="0.25">
      <c r="A1018" s="46" t="str">
        <f t="shared" si="71"/>
        <v>O01A_Soto de Ribera</v>
      </c>
      <c r="B1018" s="4" t="str">
        <f t="shared" si="71"/>
        <v>Salida Nacional / National exit</v>
      </c>
      <c r="C1018" s="52">
        <f>(Input!C$12*Input!C$165)*C753</f>
        <v>4543712.3458279856</v>
      </c>
      <c r="D1018" s="52">
        <f>(Input!D$12*Input!D$165)*D753</f>
        <v>4210182.8217978776</v>
      </c>
      <c r="E1018" s="52">
        <f>(Input!E$12*Input!E$165)*E753</f>
        <v>3899649.4231864922</v>
      </c>
      <c r="F1018" s="52">
        <f>(Input!F$12*Input!F$165)*F753</f>
        <v>3703201.0993925747</v>
      </c>
      <c r="G1018" s="52">
        <f>(Input!G$12*Input!G$165)*G753</f>
        <v>3432292.4177735252</v>
      </c>
      <c r="H1018" s="52">
        <f>(Input!H$12*Input!H$165)*H753</f>
        <v>3105372.6755719357</v>
      </c>
      <c r="I1018" s="57">
        <f>(Input!I$12*Input!I$165)*I753</f>
        <v>2755601.1148657044</v>
      </c>
    </row>
    <row r="1019" spans="1:9" s="5" customFormat="1" ht="15" customHeight="1" x14ac:dyDescent="0.25">
      <c r="A1019" s="46" t="str">
        <f t="shared" si="71"/>
        <v>O02_Mieres</v>
      </c>
      <c r="B1019" s="4" t="str">
        <f t="shared" si="71"/>
        <v>Salida Nacional / National exit</v>
      </c>
      <c r="C1019" s="52">
        <f>(Input!C$12*Input!C$165)*C754</f>
        <v>0</v>
      </c>
      <c r="D1019" s="52">
        <f>(Input!D$12*Input!D$165)*D754</f>
        <v>0</v>
      </c>
      <c r="E1019" s="52">
        <f>(Input!E$12*Input!E$165)*E754</f>
        <v>0</v>
      </c>
      <c r="F1019" s="52">
        <f>(Input!F$12*Input!F$165)*F754</f>
        <v>0</v>
      </c>
      <c r="G1019" s="52">
        <f>(Input!G$12*Input!G$165)*G754</f>
        <v>0</v>
      </c>
      <c r="H1019" s="52">
        <f>(Input!H$12*Input!H$165)*H754</f>
        <v>0</v>
      </c>
      <c r="I1019" s="57">
        <f>(Input!I$12*Input!I$165)*I754</f>
        <v>0</v>
      </c>
    </row>
    <row r="1020" spans="1:9" s="5" customFormat="1" ht="15" customHeight="1" x14ac:dyDescent="0.25">
      <c r="A1020" s="46" t="str">
        <f t="shared" si="71"/>
        <v>O03_Pola de Lena</v>
      </c>
      <c r="B1020" s="4" t="str">
        <f t="shared" si="71"/>
        <v>Salida Nacional / National exit</v>
      </c>
      <c r="C1020" s="52">
        <f>(Input!C$12*Input!C$165)*C755</f>
        <v>19215.52836160229</v>
      </c>
      <c r="D1020" s="52">
        <f>(Input!D$12*Input!D$165)*D755</f>
        <v>17723.375832145633</v>
      </c>
      <c r="E1020" s="52">
        <f>(Input!E$12*Input!E$165)*E755</f>
        <v>16293.997566600194</v>
      </c>
      <c r="F1020" s="52">
        <f>(Input!F$12*Input!F$165)*F755</f>
        <v>15429.204073016175</v>
      </c>
      <c r="G1020" s="52">
        <f>(Input!G$12*Input!G$165)*G755</f>
        <v>14463.544508248009</v>
      </c>
      <c r="H1020" s="52">
        <f>(Input!H$12*Input!H$165)*H755</f>
        <v>13516.191861468405</v>
      </c>
      <c r="I1020" s="57">
        <f>(Input!I$12*Input!I$165)*I755</f>
        <v>13356.679649047997</v>
      </c>
    </row>
    <row r="1021" spans="1:9" s="5" customFormat="1" ht="15" customHeight="1" x14ac:dyDescent="0.25">
      <c r="A1021" s="46" t="str">
        <f t="shared" si="71"/>
        <v>O04A_Pola de Gordon</v>
      </c>
      <c r="B1021" s="4" t="str">
        <f t="shared" si="71"/>
        <v>Salida Nacional / National exit</v>
      </c>
      <c r="C1021" s="52">
        <f>(Input!C$12*Input!C$165)*C756</f>
        <v>3317.5766370465603</v>
      </c>
      <c r="D1021" s="52">
        <f>(Input!D$12*Input!D$165)*D756</f>
        <v>3058.124886400587</v>
      </c>
      <c r="E1021" s="52">
        <f>(Input!E$12*Input!E$165)*E756</f>
        <v>2808.9337146252819</v>
      </c>
      <c r="F1021" s="52">
        <f>(Input!F$12*Input!F$165)*F756</f>
        <v>2657.1475577548799</v>
      </c>
      <c r="G1021" s="52">
        <f>(Input!G$12*Input!G$165)*G756</f>
        <v>2489.9474818807225</v>
      </c>
      <c r="H1021" s="52">
        <f>(Input!H$12*Input!H$165)*H756</f>
        <v>2326.1710254010668</v>
      </c>
      <c r="I1021" s="57">
        <f>(Input!I$12*Input!I$165)*I756</f>
        <v>2297.2563287788016</v>
      </c>
    </row>
    <row r="1022" spans="1:9" s="5" customFormat="1" ht="15" customHeight="1" x14ac:dyDescent="0.25">
      <c r="A1022" s="46" t="str">
        <f t="shared" si="71"/>
        <v>O05_La Robla</v>
      </c>
      <c r="B1022" s="4" t="str">
        <f t="shared" si="71"/>
        <v>Salida Nacional / National exit</v>
      </c>
      <c r="C1022" s="52">
        <f>(Input!C$12*Input!C$165)*C757</f>
        <v>136495.61968278122</v>
      </c>
      <c r="D1022" s="52">
        <f>(Input!D$12*Input!D$165)*D757</f>
        <v>128635.56979181059</v>
      </c>
      <c r="E1022" s="52">
        <f>(Input!E$12*Input!E$165)*E757</f>
        <v>121370.40355701566</v>
      </c>
      <c r="F1022" s="52">
        <f>(Input!F$12*Input!F$165)*F757</f>
        <v>117585.54345139931</v>
      </c>
      <c r="G1022" s="52">
        <f>(Input!G$12*Input!G$165)*G757</f>
        <v>112602.79622081177</v>
      </c>
      <c r="H1022" s="52">
        <f>(Input!H$12*Input!H$165)*H757</f>
        <v>107266.64436007588</v>
      </c>
      <c r="I1022" s="57">
        <f>(Input!I$12*Input!I$165)*I757</f>
        <v>107839.53423849393</v>
      </c>
    </row>
    <row r="1023" spans="1:9" s="5" customFormat="1" ht="15" customHeight="1" x14ac:dyDescent="0.25">
      <c r="A1023" s="46" t="str">
        <f t="shared" si="71"/>
        <v>O06_ Leon</v>
      </c>
      <c r="B1023" s="4" t="str">
        <f t="shared" si="71"/>
        <v>Salida Nacional / National exit</v>
      </c>
      <c r="C1023" s="52">
        <f>(Input!C$12*Input!C$165)*C758</f>
        <v>1098848.2429477072</v>
      </c>
      <c r="D1023" s="52">
        <f>(Input!D$12*Input!D$165)*D758</f>
        <v>1019977.5781037409</v>
      </c>
      <c r="E1023" s="52">
        <f>(Input!E$12*Input!E$165)*E758</f>
        <v>944918.67566638987</v>
      </c>
      <c r="F1023" s="52">
        <f>(Input!F$12*Input!F$165)*F758</f>
        <v>900832.40175416612</v>
      </c>
      <c r="G1023" s="52">
        <f>(Input!G$12*Input!G$165)*G758</f>
        <v>850480.3530261704</v>
      </c>
      <c r="H1023" s="52">
        <f>(Input!H$12*Input!H$165)*H758</f>
        <v>800078.49960695731</v>
      </c>
      <c r="I1023" s="57">
        <f>(Input!I$12*Input!I$165)*I758</f>
        <v>795248.55972311168</v>
      </c>
    </row>
    <row r="1024" spans="1:9" s="5" customFormat="1" ht="15" customHeight="1" x14ac:dyDescent="0.25">
      <c r="A1024" s="46" t="str">
        <f t="shared" si="71"/>
        <v>O07_Villamañan</v>
      </c>
      <c r="B1024" s="4" t="str">
        <f t="shared" si="71"/>
        <v>Salida Nacional / National exit</v>
      </c>
      <c r="C1024" s="52">
        <f>(Input!C$12*Input!C$165)*C759</f>
        <v>667079.15074404899</v>
      </c>
      <c r="D1024" s="52">
        <f>(Input!D$12*Input!D$165)*D759</f>
        <v>624317.145789159</v>
      </c>
      <c r="E1024" s="52">
        <f>(Input!E$12*Input!E$165)*E759</f>
        <v>584133.53330971871</v>
      </c>
      <c r="F1024" s="52">
        <f>(Input!F$12*Input!F$165)*F759</f>
        <v>561772.23103273963</v>
      </c>
      <c r="G1024" s="52">
        <f>(Input!G$12*Input!G$165)*G759</f>
        <v>534331.43463814503</v>
      </c>
      <c r="H1024" s="52">
        <f>(Input!H$12*Input!H$165)*H759</f>
        <v>505870.37414184376</v>
      </c>
      <c r="I1024" s="57">
        <f>(Input!I$12*Input!I$165)*I759</f>
        <v>505595.69757427793</v>
      </c>
    </row>
    <row r="1025" spans="1:9" s="5" customFormat="1" ht="15" customHeight="1" x14ac:dyDescent="0.25">
      <c r="A1025" s="46" t="str">
        <f t="shared" si="71"/>
        <v>O09_Benavente</v>
      </c>
      <c r="B1025" s="4" t="str">
        <f t="shared" si="71"/>
        <v>Salida Nacional / National exit</v>
      </c>
      <c r="C1025" s="52">
        <f>(Input!C$12*Input!C$165)*C760</f>
        <v>108442.14049019784</v>
      </c>
      <c r="D1025" s="52">
        <f>(Input!D$12*Input!D$165)*D760</f>
        <v>101124.50101456328</v>
      </c>
      <c r="E1025" s="52">
        <f>(Input!E$12*Input!E$165)*E760</f>
        <v>94197.748943972445</v>
      </c>
      <c r="F1025" s="52">
        <f>(Input!F$12*Input!F$165)*F760</f>
        <v>90241.996284032924</v>
      </c>
      <c r="G1025" s="52">
        <f>(Input!G$12*Input!G$165)*G760</f>
        <v>85498.552899612987</v>
      </c>
      <c r="H1025" s="52">
        <f>(Input!H$12*Input!H$165)*H760</f>
        <v>80644.456423075491</v>
      </c>
      <c r="I1025" s="57">
        <f>(Input!I$12*Input!I$165)*I760</f>
        <v>80312.457345103627</v>
      </c>
    </row>
    <row r="1026" spans="1:9" s="5" customFormat="1" ht="15" customHeight="1" x14ac:dyDescent="0.25">
      <c r="A1026" s="46" t="str">
        <f t="shared" si="71"/>
        <v>O11_Coreses</v>
      </c>
      <c r="B1026" s="4" t="str">
        <f t="shared" si="71"/>
        <v>Salida Nacional / National exit</v>
      </c>
      <c r="C1026" s="52">
        <f>(Input!C$12*Input!C$165)*C761</f>
        <v>265676.94595789642</v>
      </c>
      <c r="D1026" s="52">
        <f>(Input!D$12*Input!D$165)*D761</f>
        <v>245243.76049156519</v>
      </c>
      <c r="E1026" s="52">
        <f>(Input!E$12*Input!E$165)*E761</f>
        <v>225582.93433650021</v>
      </c>
      <c r="F1026" s="52">
        <f>(Input!F$12*Input!F$165)*F761</f>
        <v>213681.43897389169</v>
      </c>
      <c r="G1026" s="52">
        <f>(Input!G$12*Input!G$165)*G761</f>
        <v>200236.70396409853</v>
      </c>
      <c r="H1026" s="52">
        <f>(Input!H$12*Input!H$165)*H761</f>
        <v>186935.28072800045</v>
      </c>
      <c r="I1026" s="57">
        <f>(Input!I$12*Input!I$165)*I761</f>
        <v>184347.6112983753</v>
      </c>
    </row>
    <row r="1027" spans="1:9" s="5" customFormat="1" ht="15" customHeight="1" x14ac:dyDescent="0.25">
      <c r="A1027" s="46" t="str">
        <f t="shared" si="71"/>
        <v>O12_Santa Clara de Avedino</v>
      </c>
      <c r="B1027" s="4" t="str">
        <f t="shared" si="71"/>
        <v>Salida Nacional / National exit</v>
      </c>
      <c r="C1027" s="52">
        <f>(Input!C$12*Input!C$165)*C762</f>
        <v>1540.3102728632452</v>
      </c>
      <c r="D1027" s="52">
        <f>(Input!D$12*Input!D$165)*D762</f>
        <v>1422.3706791225302</v>
      </c>
      <c r="E1027" s="52">
        <f>(Input!E$12*Input!E$165)*E762</f>
        <v>1308.9843996116836</v>
      </c>
      <c r="F1027" s="52">
        <f>(Input!F$12*Input!F$165)*F762</f>
        <v>1240.4422662825423</v>
      </c>
      <c r="G1027" s="52">
        <f>(Input!G$12*Input!G$165)*G762</f>
        <v>1162.7537905601489</v>
      </c>
      <c r="H1027" s="52">
        <f>(Input!H$12*Input!H$165)*H762</f>
        <v>1085.7682283808565</v>
      </c>
      <c r="I1027" s="57">
        <f>(Input!I$12*Input!I$165)*I762</f>
        <v>1070.9310298623298</v>
      </c>
    </row>
    <row r="1028" spans="1:9" s="5" customFormat="1" ht="15" customHeight="1" x14ac:dyDescent="0.25">
      <c r="A1028" s="46" t="str">
        <f t="shared" si="71"/>
        <v>O14_Doñinos de Salamanca</v>
      </c>
      <c r="B1028" s="4" t="str">
        <f t="shared" si="71"/>
        <v>Salida Nacional / National exit</v>
      </c>
      <c r="C1028" s="52">
        <f>(Input!C$12*Input!C$165)*C763</f>
        <v>1371090.8440056229</v>
      </c>
      <c r="D1028" s="52">
        <f>(Input!D$12*Input!D$165)*D763</f>
        <v>1277058.108321995</v>
      </c>
      <c r="E1028" s="52">
        <f>(Input!E$12*Input!E$165)*E763</f>
        <v>1188290.4348360866</v>
      </c>
      <c r="F1028" s="52">
        <f>(Input!F$12*Input!F$165)*F763</f>
        <v>1138035.8139361923</v>
      </c>
      <c r="G1028" s="52">
        <f>(Input!G$12*Input!G$165)*G763</f>
        <v>1077822.0649632344</v>
      </c>
      <c r="H1028" s="52">
        <f>(Input!H$12*Input!H$165)*H763</f>
        <v>1016732.4067488499</v>
      </c>
      <c r="I1028" s="57">
        <f>(Input!I$12*Input!I$165)*I763</f>
        <v>1013292.3035574917</v>
      </c>
    </row>
    <row r="1029" spans="1:9" s="5" customFormat="1" ht="15" customHeight="1" x14ac:dyDescent="0.25">
      <c r="A1029" s="46" t="str">
        <f t="shared" si="71"/>
        <v>O14A_Barbadillo</v>
      </c>
      <c r="B1029" s="4" t="str">
        <f t="shared" si="71"/>
        <v>Salida Nacional / National exit</v>
      </c>
      <c r="C1029" s="52">
        <f>(Input!C$12*Input!C$165)*C764</f>
        <v>45581.613414028376</v>
      </c>
      <c r="D1029" s="52">
        <f>(Input!D$12*Input!D$165)*D764</f>
        <v>43125.99611937219</v>
      </c>
      <c r="E1029" s="52">
        <f>(Input!E$12*Input!E$165)*E764</f>
        <v>40877.0385324081</v>
      </c>
      <c r="F1029" s="52">
        <f>(Input!F$12*Input!F$165)*F764</f>
        <v>39762.892033622556</v>
      </c>
      <c r="G1029" s="52">
        <f>(Input!G$12*Input!G$165)*G764</f>
        <v>38154.52717405391</v>
      </c>
      <c r="H1029" s="52">
        <f>(Input!H$12*Input!H$165)*H764</f>
        <v>36378.747720301515</v>
      </c>
      <c r="I1029" s="57">
        <f>(Input!I$12*Input!I$165)*I764</f>
        <v>36571.118695742691</v>
      </c>
    </row>
    <row r="1030" spans="1:9" s="5" customFormat="1" ht="15" customHeight="1" x14ac:dyDescent="0.25">
      <c r="A1030" s="46" t="str">
        <f t="shared" si="71"/>
        <v>O16_Monleon</v>
      </c>
      <c r="B1030" s="4" t="str">
        <f t="shared" si="71"/>
        <v>Salida Nacional / National exit</v>
      </c>
      <c r="C1030" s="52">
        <f>(Input!C$12*Input!C$165)*C765</f>
        <v>71338.702275610834</v>
      </c>
      <c r="D1030" s="52">
        <f>(Input!D$12*Input!D$165)*D765</f>
        <v>65946.539130456062</v>
      </c>
      <c r="E1030" s="52">
        <f>(Input!E$12*Input!E$165)*E765</f>
        <v>60776.07633834851</v>
      </c>
      <c r="F1030" s="52">
        <f>(Input!F$12*Input!F$165)*F765</f>
        <v>57662.862272053782</v>
      </c>
      <c r="G1030" s="52">
        <f>(Input!G$12*Input!G$165)*G765</f>
        <v>54097.933855179072</v>
      </c>
      <c r="H1030" s="52">
        <f>(Input!H$12*Input!H$165)*H765</f>
        <v>50547.865036482675</v>
      </c>
      <c r="I1030" s="57">
        <f>(Input!I$12*Input!I$165)*I765</f>
        <v>49880.034438142538</v>
      </c>
    </row>
    <row r="1031" spans="1:9" s="5" customFormat="1" ht="15" customHeight="1" x14ac:dyDescent="0.25">
      <c r="A1031" s="46" t="str">
        <f t="shared" si="71"/>
        <v>O17_Valdehijaderos</v>
      </c>
      <c r="B1031" s="4" t="str">
        <f t="shared" si="71"/>
        <v>Salida Nacional / National exit</v>
      </c>
      <c r="C1031" s="52">
        <f>(Input!C$12*Input!C$165)*C766</f>
        <v>60247.362411109556</v>
      </c>
      <c r="D1031" s="52">
        <f>(Input!D$12*Input!D$165)*D766</f>
        <v>56142.475579818936</v>
      </c>
      <c r="E1031" s="52">
        <f>(Input!E$12*Input!E$165)*E766</f>
        <v>52256.319934177329</v>
      </c>
      <c r="F1031" s="52">
        <f>(Input!F$12*Input!F$165)*F766</f>
        <v>50024.249818963573</v>
      </c>
      <c r="G1031" s="52">
        <f>(Input!G$12*Input!G$165)*G766</f>
        <v>47313.488265856358</v>
      </c>
      <c r="H1031" s="52">
        <f>(Input!H$12*Input!H$165)*H766</f>
        <v>44533.387566804944</v>
      </c>
      <c r="I1031" s="57">
        <f>(Input!I$12*Input!I$165)*I766</f>
        <v>44243.24363002598</v>
      </c>
    </row>
    <row r="1032" spans="1:9" s="5" customFormat="1" ht="15" customHeight="1" x14ac:dyDescent="0.25">
      <c r="A1032" s="46" t="str">
        <f t="shared" ref="A1032:B1047" si="72">A767</f>
        <v>O19_Plasencia</v>
      </c>
      <c r="B1032" s="4" t="str">
        <f t="shared" si="72"/>
        <v>Salida Nacional / National exit</v>
      </c>
      <c r="C1032" s="52">
        <f>(Input!C$12*Input!C$165)*C767</f>
        <v>58399.785746353235</v>
      </c>
      <c r="D1032" s="52">
        <f>(Input!D$12*Input!D$165)*D767</f>
        <v>53897.697061135375</v>
      </c>
      <c r="E1032" s="52">
        <f>(Input!E$12*Input!E$165)*E767</f>
        <v>49572.33302485929</v>
      </c>
      <c r="F1032" s="52">
        <f>(Input!F$12*Input!F$165)*F767</f>
        <v>46937.630597212497</v>
      </c>
      <c r="G1032" s="52">
        <f>(Input!G$12*Input!G$165)*G767</f>
        <v>43979.943497444059</v>
      </c>
      <c r="H1032" s="52">
        <f>(Input!H$12*Input!H$165)*H767</f>
        <v>41051.12490127037</v>
      </c>
      <c r="I1032" s="57">
        <f>(Input!I$12*Input!I$165)*I767</f>
        <v>40464.109307969506</v>
      </c>
    </row>
    <row r="1033" spans="1:9" s="5" customFormat="1" ht="15" customHeight="1" x14ac:dyDescent="0.25">
      <c r="A1033" s="46" t="str">
        <f t="shared" si="72"/>
        <v>O22_Caceres</v>
      </c>
      <c r="B1033" s="4" t="str">
        <f t="shared" si="72"/>
        <v>Salida Nacional / National exit</v>
      </c>
      <c r="C1033" s="52">
        <f>(Input!C$12*Input!C$165)*C768</f>
        <v>129813.89756891287</v>
      </c>
      <c r="D1033" s="52">
        <f>(Input!D$12*Input!D$165)*D768</f>
        <v>119549.8079313003</v>
      </c>
      <c r="E1033" s="52">
        <f>(Input!E$12*Input!E$165)*E768</f>
        <v>109653.91753235947</v>
      </c>
      <c r="F1033" s="52">
        <f>(Input!F$12*Input!F$165)*F768</f>
        <v>103521.01727285208</v>
      </c>
      <c r="G1033" s="52">
        <f>(Input!G$12*Input!G$165)*G768</f>
        <v>96928.946240702222</v>
      </c>
      <c r="H1033" s="52">
        <f>(Input!H$12*Input!H$165)*H768</f>
        <v>90464.584156590368</v>
      </c>
      <c r="I1033" s="57">
        <f>(Input!I$12*Input!I$165)*I768</f>
        <v>89145.037595287024</v>
      </c>
    </row>
    <row r="1034" spans="1:9" s="5" customFormat="1" ht="15" customHeight="1" x14ac:dyDescent="0.25">
      <c r="A1034" s="46" t="str">
        <f t="shared" si="72"/>
        <v>O24_Merida</v>
      </c>
      <c r="B1034" s="4" t="str">
        <f t="shared" si="72"/>
        <v>Salida Nacional / National exit</v>
      </c>
      <c r="C1034" s="52">
        <f>(Input!C$12*Input!C$165)*C769</f>
        <v>570739.3935921659</v>
      </c>
      <c r="D1034" s="52">
        <f>(Input!D$12*Input!D$165)*D769</f>
        <v>534693.30579778657</v>
      </c>
      <c r="E1034" s="52">
        <f>(Input!E$12*Input!E$165)*E769</f>
        <v>500718.15704399708</v>
      </c>
      <c r="F1034" s="52">
        <f>(Input!F$12*Input!F$165)*F769</f>
        <v>481368.36199278571</v>
      </c>
      <c r="G1034" s="52">
        <f>(Input!G$12*Input!G$165)*G769</f>
        <v>458920.26402200951</v>
      </c>
      <c r="H1034" s="52">
        <f>(Input!H$12*Input!H$165)*H769</f>
        <v>435517.37158832024</v>
      </c>
      <c r="I1034" s="57">
        <f>(Input!I$12*Input!I$165)*I769</f>
        <v>435731.36553765385</v>
      </c>
    </row>
    <row r="1035" spans="1:9" s="5" customFormat="1" ht="15" customHeight="1" x14ac:dyDescent="0.25">
      <c r="A1035" s="46" t="str">
        <f t="shared" si="72"/>
        <v>P01_Toro</v>
      </c>
      <c r="B1035" s="4" t="str">
        <f t="shared" si="72"/>
        <v>Salida Nacional / National exit</v>
      </c>
      <c r="C1035" s="52">
        <f>(Input!C$12*Input!C$165)*C770</f>
        <v>212916.1412585949</v>
      </c>
      <c r="D1035" s="52">
        <f>(Input!D$12*Input!D$165)*D770</f>
        <v>201003.75889490554</v>
      </c>
      <c r="E1035" s="52">
        <f>(Input!E$12*Input!E$165)*E770</f>
        <v>189994.01058764479</v>
      </c>
      <c r="F1035" s="52">
        <f>(Input!F$12*Input!F$165)*F770</f>
        <v>184388.82118984492</v>
      </c>
      <c r="G1035" s="52">
        <f>(Input!G$12*Input!G$165)*G770</f>
        <v>176610.32529187796</v>
      </c>
      <c r="H1035" s="52">
        <f>(Input!H$12*Input!H$165)*H770</f>
        <v>168146.4922787566</v>
      </c>
      <c r="I1035" s="57">
        <f>(Input!I$12*Input!I$165)*I770</f>
        <v>168828.92832195701</v>
      </c>
    </row>
    <row r="1036" spans="1:9" s="5" customFormat="1" ht="15" customHeight="1" x14ac:dyDescent="0.25">
      <c r="A1036" s="46" t="str">
        <f t="shared" si="72"/>
        <v>P03_Tordesillas</v>
      </c>
      <c r="B1036" s="4" t="str">
        <f t="shared" si="72"/>
        <v>Salida Nacional / National exit</v>
      </c>
      <c r="C1036" s="52">
        <f>(Input!C$12*Input!C$165)*C771</f>
        <v>3287186.8491026629</v>
      </c>
      <c r="D1036" s="52">
        <f>(Input!D$12*Input!D$165)*D771</f>
        <v>3059554.5274909181</v>
      </c>
      <c r="E1036" s="52">
        <f>(Input!E$12*Input!E$165)*E771</f>
        <v>2843917.4612195478</v>
      </c>
      <c r="F1036" s="52">
        <f>(Input!F$12*Input!F$165)*F771</f>
        <v>2721808.2394127194</v>
      </c>
      <c r="G1036" s="52">
        <f>(Input!G$12*Input!G$165)*G771</f>
        <v>2576970.3991548414</v>
      </c>
      <c r="H1036" s="52">
        <f>(Input!H$12*Input!H$165)*H771</f>
        <v>2430897.5540621979</v>
      </c>
      <c r="I1036" s="57">
        <f>(Input!I$12*Input!I$165)*I771</f>
        <v>2423222.4555558516</v>
      </c>
    </row>
    <row r="1037" spans="1:9" s="5" customFormat="1" ht="15" customHeight="1" x14ac:dyDescent="0.25">
      <c r="A1037" s="46" t="str">
        <f t="shared" si="72"/>
        <v>P04_Boecillo</v>
      </c>
      <c r="B1037" s="4" t="str">
        <f t="shared" si="72"/>
        <v>Salida Nacional / National exit</v>
      </c>
      <c r="C1037" s="52">
        <f>(Input!C$12*Input!C$165)*C772</f>
        <v>729256.33976826002</v>
      </c>
      <c r="D1037" s="52">
        <f>(Input!D$12*Input!D$165)*D772</f>
        <v>681896.01299713354</v>
      </c>
      <c r="E1037" s="52">
        <f>(Input!E$12*Input!E$165)*E772</f>
        <v>637497.125610332</v>
      </c>
      <c r="F1037" s="52">
        <f>(Input!F$12*Input!F$165)*F772</f>
        <v>613434.32410788373</v>
      </c>
      <c r="G1037" s="52">
        <f>(Input!G$12*Input!G$165)*G772</f>
        <v>583711.92309800466</v>
      </c>
      <c r="H1037" s="52">
        <f>(Input!H$12*Input!H$165)*H772</f>
        <v>553283.81605888274</v>
      </c>
      <c r="I1037" s="57">
        <f>(Input!I$12*Input!I$165)*I772</f>
        <v>554211.81868356513</v>
      </c>
    </row>
    <row r="1038" spans="1:9" s="5" customFormat="1" ht="15" customHeight="1" x14ac:dyDescent="0.25">
      <c r="A1038" s="46" t="str">
        <f t="shared" si="72"/>
        <v>P04A_La Parrilla</v>
      </c>
      <c r="B1038" s="4" t="str">
        <f t="shared" si="72"/>
        <v>Salida Nacional / National exit</v>
      </c>
      <c r="C1038" s="52">
        <f>(Input!C$12*Input!C$165)*C773</f>
        <v>26732.297503532034</v>
      </c>
      <c r="D1038" s="52">
        <f>(Input!D$12*Input!D$165)*D773</f>
        <v>24850.770558271226</v>
      </c>
      <c r="E1038" s="52">
        <f>(Input!E$12*Input!E$165)*E773</f>
        <v>23053.272716256932</v>
      </c>
      <c r="F1038" s="52">
        <f>(Input!F$12*Input!F$165)*F773</f>
        <v>22008.064448203408</v>
      </c>
      <c r="G1038" s="52">
        <f>(Input!G$12*Input!G$165)*G773</f>
        <v>20760.087180733604</v>
      </c>
      <c r="H1038" s="52">
        <f>(Input!H$12*Input!H$165)*H773</f>
        <v>19492.646326331793</v>
      </c>
      <c r="I1038" s="57">
        <f>(Input!I$12*Input!I$165)*I773</f>
        <v>19319.945640122067</v>
      </c>
    </row>
    <row r="1039" spans="1:9" s="5" customFormat="1" ht="15" customHeight="1" x14ac:dyDescent="0.25">
      <c r="A1039" s="46" t="str">
        <f t="shared" si="72"/>
        <v>P06_Peñafiel</v>
      </c>
      <c r="B1039" s="4" t="str">
        <f t="shared" si="72"/>
        <v>Salida Nacional / National exit</v>
      </c>
      <c r="C1039" s="52">
        <f>(Input!C$12*Input!C$165)*C774</f>
        <v>23806.072068513622</v>
      </c>
      <c r="D1039" s="52">
        <f>(Input!D$12*Input!D$165)*D774</f>
        <v>22208.361604120812</v>
      </c>
      <c r="E1039" s="52">
        <f>(Input!E$12*Input!E$165)*E774</f>
        <v>20689.192109368116</v>
      </c>
      <c r="F1039" s="52">
        <f>(Input!F$12*Input!F$165)*F774</f>
        <v>19827.435527878915</v>
      </c>
      <c r="G1039" s="52">
        <f>(Input!G$12*Input!G$165)*G774</f>
        <v>18758.1933448893</v>
      </c>
      <c r="H1039" s="52">
        <f>(Input!H$12*Input!H$165)*H774</f>
        <v>17655.171027089109</v>
      </c>
      <c r="I1039" s="57">
        <f>(Input!I$12*Input!I$165)*I774</f>
        <v>17533.777441897295</v>
      </c>
    </row>
    <row r="1040" spans="1:9" s="5" customFormat="1" ht="15" customHeight="1" x14ac:dyDescent="0.25">
      <c r="A1040" s="46" t="str">
        <f t="shared" si="72"/>
        <v>Q03B_Brihuega</v>
      </c>
      <c r="B1040" s="4" t="str">
        <f t="shared" si="72"/>
        <v>Salida Nacional / National exit</v>
      </c>
      <c r="C1040" s="52">
        <f>(Input!C$12*Input!C$165)*C775</f>
        <v>2169.7104228155949</v>
      </c>
      <c r="D1040" s="52">
        <f>(Input!D$12*Input!D$165)*D775</f>
        <v>1992.9412148855101</v>
      </c>
      <c r="E1040" s="52">
        <f>(Input!E$12*Input!E$165)*E775</f>
        <v>1819.8124211088325</v>
      </c>
      <c r="F1040" s="52">
        <f>(Input!F$12*Input!F$165)*F775</f>
        <v>1711.1061870454894</v>
      </c>
      <c r="G1040" s="52">
        <f>(Input!G$12*Input!G$165)*G775</f>
        <v>1599.7777266681142</v>
      </c>
      <c r="H1040" s="52">
        <f>(Input!H$12*Input!H$165)*H775</f>
        <v>1491.9457564860006</v>
      </c>
      <c r="I1040" s="57">
        <f>(Input!I$12*Input!I$165)*I775</f>
        <v>1468.0845887773244</v>
      </c>
    </row>
    <row r="1041" spans="1:9" s="5" customFormat="1" ht="15" customHeight="1" x14ac:dyDescent="0.25">
      <c r="A1041" s="46" t="str">
        <f t="shared" si="72"/>
        <v>Ribadeo</v>
      </c>
      <c r="B1041" s="4" t="str">
        <f t="shared" si="72"/>
        <v>Salida Nacional / National exit</v>
      </c>
      <c r="C1041" s="52">
        <f>(Input!C$12*Input!C$165)*C776</f>
        <v>2394979.6579246479</v>
      </c>
      <c r="D1041" s="52">
        <f>(Input!D$12*Input!D$165)*D776</f>
        <v>2224318.0183231258</v>
      </c>
      <c r="E1041" s="52">
        <f>(Input!E$12*Input!E$165)*E776</f>
        <v>2066228.6193142589</v>
      </c>
      <c r="F1041" s="52">
        <f>(Input!F$12*Input!F$165)*F776</f>
        <v>1980028.6739545055</v>
      </c>
      <c r="G1041" s="52">
        <f>(Input!G$12*Input!G$165)*G776</f>
        <v>1884866.9451802354</v>
      </c>
      <c r="H1041" s="52">
        <f>(Input!H$12*Input!H$165)*H776</f>
        <v>1794222.7744394906</v>
      </c>
      <c r="I1041" s="57">
        <f>(Input!I$12*Input!I$165)*I776</f>
        <v>1813176.7447930605</v>
      </c>
    </row>
    <row r="1042" spans="1:9" s="5" customFormat="1" ht="15" customHeight="1" x14ac:dyDescent="0.25">
      <c r="A1042" s="46" t="str">
        <f t="shared" si="72"/>
        <v>RibaRojaTuria</v>
      </c>
      <c r="B1042" s="4" t="str">
        <f t="shared" si="72"/>
        <v>Salida Nacional / National exit</v>
      </c>
      <c r="C1042" s="52">
        <f>(Input!C$12*Input!C$165)*C777</f>
        <v>2398882.1020411337</v>
      </c>
      <c r="D1042" s="52">
        <f>(Input!D$12*Input!D$165)*D777</f>
        <v>2183295.2864744677</v>
      </c>
      <c r="E1042" s="52">
        <f>(Input!E$12*Input!E$165)*E777</f>
        <v>1974584.051732443</v>
      </c>
      <c r="F1042" s="52">
        <f>(Input!F$12*Input!F$165)*F777</f>
        <v>1837469.5304196696</v>
      </c>
      <c r="G1042" s="52">
        <f>(Input!G$12*Input!G$165)*G777</f>
        <v>1733789.6446206872</v>
      </c>
      <c r="H1042" s="52">
        <f>(Input!H$12*Input!H$165)*H777</f>
        <v>1646768.6485110119</v>
      </c>
      <c r="I1042" s="57">
        <f>(Input!I$12*Input!I$165)*I777</f>
        <v>1663330.786008677</v>
      </c>
    </row>
    <row r="1043" spans="1:9" s="5" customFormat="1" ht="15" customHeight="1" x14ac:dyDescent="0.25">
      <c r="A1043" s="46" t="str">
        <f t="shared" si="72"/>
        <v>Sant Adria del Besos</v>
      </c>
      <c r="B1043" s="4" t="str">
        <f t="shared" si="72"/>
        <v>Salida Nacional / National exit</v>
      </c>
      <c r="C1043" s="52">
        <f>(Input!C$12*Input!C$165)*C778</f>
        <v>9149828.2636195105</v>
      </c>
      <c r="D1043" s="52">
        <f>(Input!D$12*Input!D$165)*D778</f>
        <v>8159584.5110699078</v>
      </c>
      <c r="E1043" s="52">
        <f>(Input!E$12*Input!E$165)*E778</f>
        <v>7242200.3088513864</v>
      </c>
      <c r="F1043" s="52">
        <f>(Input!F$12*Input!F$165)*F778</f>
        <v>6556601.0771055007</v>
      </c>
      <c r="G1043" s="52">
        <f>(Input!G$12*Input!G$165)*G778</f>
        <v>5716235.4048146661</v>
      </c>
      <c r="H1043" s="52">
        <f>(Input!H$12*Input!H$165)*H778</f>
        <v>4635794.1469283691</v>
      </c>
      <c r="I1043" s="57">
        <f>(Input!I$12*Input!I$165)*I778</f>
        <v>2716725.6912375274</v>
      </c>
    </row>
    <row r="1044" spans="1:9" s="5" customFormat="1" ht="15" customHeight="1" x14ac:dyDescent="0.25">
      <c r="A1044" s="46" t="str">
        <f t="shared" si="72"/>
        <v>Sto.Tome</v>
      </c>
      <c r="B1044" s="4" t="str">
        <f t="shared" si="72"/>
        <v>Salida Nacional / National exit</v>
      </c>
      <c r="C1044" s="52">
        <f>(Input!C$12*Input!C$165)*C779</f>
        <v>672422.13975998771</v>
      </c>
      <c r="D1044" s="52">
        <f>(Input!D$12*Input!D$165)*D779</f>
        <v>626222.47201973724</v>
      </c>
      <c r="E1044" s="52">
        <f>(Input!E$12*Input!E$165)*E779</f>
        <v>582011.64110296976</v>
      </c>
      <c r="F1044" s="52">
        <f>(Input!F$12*Input!F$165)*F779</f>
        <v>556402.53063533176</v>
      </c>
      <c r="G1044" s="52">
        <f>(Input!G$12*Input!G$165)*G779</f>
        <v>525971.81547270739</v>
      </c>
      <c r="H1044" s="52">
        <f>(Input!H$12*Input!H$165)*H779</f>
        <v>494831.5288402653</v>
      </c>
      <c r="I1044" s="57">
        <f>(Input!I$12*Input!I$165)*I779</f>
        <v>491042.69957548898</v>
      </c>
    </row>
    <row r="1045" spans="1:9" s="5" customFormat="1" ht="15" customHeight="1" x14ac:dyDescent="0.25">
      <c r="A1045" s="46" t="str">
        <f t="shared" si="72"/>
        <v>Torrejón de Velasco</v>
      </c>
      <c r="B1045" s="4" t="str">
        <f t="shared" si="72"/>
        <v>Salida Nacional / National exit</v>
      </c>
      <c r="C1045" s="52">
        <f>(Input!C$12*Input!C$165)*C780</f>
        <v>2277887.3277241904</v>
      </c>
      <c r="D1045" s="52">
        <f>(Input!D$12*Input!D$165)*D780</f>
        <v>2099871.3206074857</v>
      </c>
      <c r="E1045" s="52">
        <f>(Input!E$12*Input!E$165)*E780</f>
        <v>1926776.5930729557</v>
      </c>
      <c r="F1045" s="52">
        <f>(Input!F$12*Input!F$165)*F780</f>
        <v>1819401.6496087424</v>
      </c>
      <c r="G1045" s="52">
        <f>(Input!G$12*Input!G$165)*G780</f>
        <v>1707876.4271631918</v>
      </c>
      <c r="H1045" s="52">
        <f>(Input!H$12*Input!H$165)*H780</f>
        <v>1598688.314934361</v>
      </c>
      <c r="I1045" s="57">
        <f>(Input!I$12*Input!I$165)*I780</f>
        <v>1578736.7738334457</v>
      </c>
    </row>
    <row r="1046" spans="1:9" s="5" customFormat="1" ht="15" customHeight="1" x14ac:dyDescent="0.25">
      <c r="A1046" s="46" t="str">
        <f t="shared" si="72"/>
        <v>Totana15.31.3A</v>
      </c>
      <c r="B1046" s="4" t="str">
        <f t="shared" si="72"/>
        <v>Salida Nacional / National exit</v>
      </c>
      <c r="C1046" s="52">
        <f>(Input!C$12*Input!C$165)*C781</f>
        <v>1127455.1809603034</v>
      </c>
      <c r="D1046" s="52">
        <f>(Input!D$12*Input!D$165)*D781</f>
        <v>1029979.3819962257</v>
      </c>
      <c r="E1046" s="52">
        <f>(Input!E$12*Input!E$165)*E781</f>
        <v>933624.36212006374</v>
      </c>
      <c r="F1046" s="52">
        <f>(Input!F$12*Input!F$165)*F781</f>
        <v>868187.70048785361</v>
      </c>
      <c r="G1046" s="52">
        <f>(Input!G$12*Input!G$165)*G781</f>
        <v>822514.20462259767</v>
      </c>
      <c r="H1046" s="52">
        <f>(Input!H$12*Input!H$165)*H781</f>
        <v>783928.1377128032</v>
      </c>
      <c r="I1046" s="57">
        <f>(Input!I$12*Input!I$165)*I781</f>
        <v>790981.54191042087</v>
      </c>
    </row>
    <row r="1047" spans="1:9" s="5" customFormat="1" ht="15" customHeight="1" x14ac:dyDescent="0.25">
      <c r="A1047" s="46" t="str">
        <f t="shared" si="72"/>
        <v>ValvulaSansoain</v>
      </c>
      <c r="B1047" s="4" t="str">
        <f t="shared" si="72"/>
        <v>Salida Nacional / National exit</v>
      </c>
      <c r="C1047" s="52">
        <f>(Input!C$12*Input!C$165)*C782</f>
        <v>44316.514867106365</v>
      </c>
      <c r="D1047" s="52">
        <f>(Input!D$12*Input!D$165)*D782</f>
        <v>41650.561441388898</v>
      </c>
      <c r="E1047" s="52">
        <f>(Input!E$12*Input!E$165)*E782</f>
        <v>39160.455820644704</v>
      </c>
      <c r="F1047" s="52">
        <f>(Input!F$12*Input!F$165)*F782</f>
        <v>37855.778112824832</v>
      </c>
      <c r="G1047" s="52">
        <f>(Input!G$12*Input!G$165)*G782</f>
        <v>36106.080497730705</v>
      </c>
      <c r="H1047" s="52">
        <f>(Input!H$12*Input!H$165)*H782</f>
        <v>34255.569458321836</v>
      </c>
      <c r="I1047" s="57">
        <f>(Input!I$12*Input!I$165)*I782</f>
        <v>34317.968447292398</v>
      </c>
    </row>
    <row r="1048" spans="1:9" s="5" customFormat="1" ht="15" customHeight="1" x14ac:dyDescent="0.25">
      <c r="A1048" s="46" t="str">
        <f t="shared" ref="A1048:B1063" si="73">A783</f>
        <v>Villamayor</v>
      </c>
      <c r="B1048" s="4" t="str">
        <f t="shared" si="73"/>
        <v>Salida Nacional / National exit</v>
      </c>
      <c r="C1048" s="52">
        <f>(Input!C$12*Input!C$165)*C783</f>
        <v>664148.98512345774</v>
      </c>
      <c r="D1048" s="52">
        <f>(Input!D$12*Input!D$165)*D783</f>
        <v>622027.77461862343</v>
      </c>
      <c r="E1048" s="52">
        <f>(Input!E$12*Input!E$165)*E783</f>
        <v>582418.4114669587</v>
      </c>
      <c r="F1048" s="52">
        <f>(Input!F$12*Input!F$165)*F783</f>
        <v>560951.21724133834</v>
      </c>
      <c r="G1048" s="52">
        <f>(Input!G$12*Input!G$165)*G783</f>
        <v>532122.14516398613</v>
      </c>
      <c r="H1048" s="52">
        <f>(Input!H$12*Input!H$165)*H783</f>
        <v>501835.52091579337</v>
      </c>
      <c r="I1048" s="57">
        <f>(Input!I$12*Input!I$165)*I783</f>
        <v>499521.58727650507</v>
      </c>
    </row>
    <row r="1049" spans="1:9" s="5" customFormat="1" ht="15" customHeight="1" x14ac:dyDescent="0.25">
      <c r="A1049" s="46" t="str">
        <f t="shared" si="73"/>
        <v>Villareal Norte</v>
      </c>
      <c r="B1049" s="4" t="str">
        <f t="shared" si="73"/>
        <v>Salida Nacional / National exit</v>
      </c>
      <c r="C1049" s="52">
        <f>(Input!C$12*Input!C$165)*C784</f>
        <v>0</v>
      </c>
      <c r="D1049" s="52">
        <f>(Input!D$12*Input!D$165)*D784</f>
        <v>0</v>
      </c>
      <c r="E1049" s="52">
        <f>(Input!E$12*Input!E$165)*E784</f>
        <v>0</v>
      </c>
      <c r="F1049" s="52">
        <f>(Input!F$12*Input!F$165)*F784</f>
        <v>0</v>
      </c>
      <c r="G1049" s="52">
        <f>(Input!G$12*Input!G$165)*G784</f>
        <v>0</v>
      </c>
      <c r="H1049" s="52">
        <f>(Input!H$12*Input!H$165)*H784</f>
        <v>0</v>
      </c>
      <c r="I1049" s="57">
        <f>(Input!I$12*Input!I$165)*I784</f>
        <v>0</v>
      </c>
    </row>
    <row r="1050" spans="1:9" s="5" customFormat="1" ht="15" customHeight="1" x14ac:dyDescent="0.25">
      <c r="A1050" s="46" t="str">
        <f t="shared" si="73"/>
        <v>Villareal2</v>
      </c>
      <c r="B1050" s="4" t="str">
        <f t="shared" si="73"/>
        <v>Salida Nacional / National exit</v>
      </c>
      <c r="C1050" s="52">
        <f>(Input!C$12*Input!C$165)*C785</f>
        <v>3895984.8405283177</v>
      </c>
      <c r="D1050" s="52">
        <f>(Input!D$12*Input!D$165)*D785</f>
        <v>3476535.9833810832</v>
      </c>
      <c r="E1050" s="52">
        <f>(Input!E$12*Input!E$165)*E785</f>
        <v>3081643.2203782685</v>
      </c>
      <c r="F1050" s="52">
        <f>(Input!F$12*Input!F$165)*F785</f>
        <v>2794053.3363056369</v>
      </c>
      <c r="G1050" s="52">
        <f>(Input!G$12*Input!G$165)*G785</f>
        <v>2488749.707967964</v>
      </c>
      <c r="H1050" s="52">
        <f>(Input!H$12*Input!H$165)*H785</f>
        <v>2121413.9138575816</v>
      </c>
      <c r="I1050" s="57">
        <f>(Input!I$12*Input!I$165)*I785</f>
        <v>1540121.1146078301</v>
      </c>
    </row>
    <row r="1051" spans="1:9" s="5" customFormat="1" ht="15" customHeight="1" x14ac:dyDescent="0.25">
      <c r="A1051" s="46" t="str">
        <f t="shared" si="73"/>
        <v>Zarza del Tajo</v>
      </c>
      <c r="B1051" s="4" t="str">
        <f t="shared" si="73"/>
        <v>Salida Nacional / National exit</v>
      </c>
      <c r="C1051" s="52">
        <f>(Input!C$12*Input!C$165)*C786</f>
        <v>409389.95389471756</v>
      </c>
      <c r="D1051" s="52">
        <f>(Input!D$12*Input!D$165)*D786</f>
        <v>377044.36472344631</v>
      </c>
      <c r="E1051" s="52">
        <f>(Input!E$12*Input!E$165)*E786</f>
        <v>345649.16396842996</v>
      </c>
      <c r="F1051" s="52">
        <f>(Input!F$12*Input!F$165)*F786</f>
        <v>326304.36427442345</v>
      </c>
      <c r="G1051" s="52">
        <f>(Input!G$12*Input!G$165)*G786</f>
        <v>307653.54184191459</v>
      </c>
      <c r="H1051" s="52">
        <f>(Input!H$12*Input!H$165)*H786</f>
        <v>289921.24947038683</v>
      </c>
      <c r="I1051" s="57">
        <f>(Input!I$12*Input!I$165)*I786</f>
        <v>288641.15345592966</v>
      </c>
    </row>
    <row r="1052" spans="1:9" s="5" customFormat="1" ht="15" customHeight="1" x14ac:dyDescent="0.25">
      <c r="A1052" s="46" t="str">
        <f t="shared" si="73"/>
        <v>PR Barcelona</v>
      </c>
      <c r="B1052" s="4" t="str">
        <f t="shared" si="73"/>
        <v>Planta GNL / LNG Plant</v>
      </c>
      <c r="C1052" s="52">
        <f>(Input!C$12*Input!C$165)*C787</f>
        <v>173.82281594617552</v>
      </c>
      <c r="D1052" s="52">
        <f>(Input!D$12*Input!D$165)*D787</f>
        <v>159.50279110173597</v>
      </c>
      <c r="E1052" s="52">
        <f>(Input!E$12*Input!E$165)*E787</f>
        <v>145.76484381738047</v>
      </c>
      <c r="F1052" s="52">
        <f>(Input!F$12*Input!F$165)*F787</f>
        <v>137.4826977268313</v>
      </c>
      <c r="G1052" s="52">
        <f>(Input!G$12*Input!G$165)*G787</f>
        <v>130.24707838096816</v>
      </c>
      <c r="H1052" s="52">
        <f>(Input!H$12*Input!H$165)*H787</f>
        <v>123.89939962366439</v>
      </c>
      <c r="I1052" s="57">
        <f>(Input!I$12*Input!I$165)*I787</f>
        <v>125.24564540847052</v>
      </c>
    </row>
    <row r="1053" spans="1:9" s="5" customFormat="1" ht="15" customHeight="1" x14ac:dyDescent="0.25">
      <c r="A1053" s="46" t="str">
        <f t="shared" si="73"/>
        <v>PR Cartagena</v>
      </c>
      <c r="B1053" s="4" t="str">
        <f t="shared" si="73"/>
        <v>Planta GNL / LNG Plant</v>
      </c>
      <c r="C1053" s="52">
        <f>(Input!C$12*Input!C$165)*C788</f>
        <v>154.41380966595341</v>
      </c>
      <c r="D1053" s="52">
        <f>(Input!D$12*Input!D$165)*D788</f>
        <v>141.28510506504486</v>
      </c>
      <c r="E1053" s="52">
        <f>(Input!E$12*Input!E$165)*E788</f>
        <v>128.51434816217278</v>
      </c>
      <c r="F1053" s="52">
        <f>(Input!F$12*Input!F$165)*F788</f>
        <v>120.35478036553792</v>
      </c>
      <c r="G1053" s="52">
        <f>(Input!G$12*Input!G$165)*G788</f>
        <v>113.70447912472132</v>
      </c>
      <c r="H1053" s="52">
        <f>(Input!H$12*Input!H$165)*H788</f>
        <v>107.84444462968952</v>
      </c>
      <c r="I1053" s="57">
        <f>(Input!I$12*Input!I$165)*I788</f>
        <v>108.31281747827465</v>
      </c>
    </row>
    <row r="1054" spans="1:9" s="5" customFormat="1" ht="15" customHeight="1" x14ac:dyDescent="0.25">
      <c r="A1054" s="46" t="str">
        <f t="shared" si="73"/>
        <v>PR Huelva</v>
      </c>
      <c r="B1054" s="4" t="str">
        <f t="shared" si="73"/>
        <v>Planta GNL / LNG Plant</v>
      </c>
      <c r="C1054" s="52">
        <f>(Input!C$12*Input!C$165)*C789</f>
        <v>201.12534190767124</v>
      </c>
      <c r="D1054" s="52">
        <f>(Input!D$12*Input!D$165)*D789</f>
        <v>185.35716787687647</v>
      </c>
      <c r="E1054" s="52">
        <f>(Input!E$12*Input!E$165)*E789</f>
        <v>170.11653274296467</v>
      </c>
      <c r="F1054" s="52">
        <f>(Input!F$12*Input!F$165)*F789</f>
        <v>160.87074356715115</v>
      </c>
      <c r="G1054" s="52">
        <f>(Input!G$12*Input!G$165)*G789</f>
        <v>152.23035806069637</v>
      </c>
      <c r="H1054" s="52">
        <f>(Input!H$12*Input!H$165)*H789</f>
        <v>144.14417151073687</v>
      </c>
      <c r="I1054" s="57">
        <f>(Input!I$12*Input!I$165)*I789</f>
        <v>144.29876768082207</v>
      </c>
    </row>
    <row r="1055" spans="1:9" s="5" customFormat="1" ht="15" customHeight="1" x14ac:dyDescent="0.25">
      <c r="A1055" s="46" t="str">
        <f t="shared" si="73"/>
        <v>PR Bilbao</v>
      </c>
      <c r="B1055" s="4" t="str">
        <f t="shared" si="73"/>
        <v>Planta GNL / LNG Plant</v>
      </c>
      <c r="C1055" s="52">
        <f>(Input!C$12*Input!C$165)*C790</f>
        <v>163.50112565414224</v>
      </c>
      <c r="D1055" s="52">
        <f>(Input!D$12*Input!D$165)*D790</f>
        <v>150.98367811524625</v>
      </c>
      <c r="E1055" s="52">
        <f>(Input!E$12*Input!E$165)*E790</f>
        <v>138.83928093622066</v>
      </c>
      <c r="F1055" s="52">
        <f>(Input!F$12*Input!F$165)*F790</f>
        <v>131.76377756749872</v>
      </c>
      <c r="G1055" s="52">
        <f>(Input!G$12*Input!G$165)*G790</f>
        <v>124.81604805229149</v>
      </c>
      <c r="H1055" s="52">
        <f>(Input!H$12*Input!H$165)*H790</f>
        <v>118.3310998787137</v>
      </c>
      <c r="I1055" s="57">
        <f>(Input!I$12*Input!I$165)*I790</f>
        <v>118.80774728484981</v>
      </c>
    </row>
    <row r="1056" spans="1:9" s="5" customFormat="1" ht="15" customHeight="1" x14ac:dyDescent="0.25">
      <c r="A1056" s="46" t="str">
        <f t="shared" si="73"/>
        <v>PR Sagunto</v>
      </c>
      <c r="B1056" s="4" t="str">
        <f t="shared" si="73"/>
        <v>Planta GNL / LNG Plant</v>
      </c>
      <c r="C1056" s="52">
        <f>(Input!C$12*Input!C$165)*C791</f>
        <v>133.53484353138631</v>
      </c>
      <c r="D1056" s="52">
        <f>(Input!D$12*Input!D$165)*D791</f>
        <v>121.85536134647108</v>
      </c>
      <c r="E1056" s="52">
        <f>(Input!E$12*Input!E$165)*E791</f>
        <v>110.65840972112569</v>
      </c>
      <c r="F1056" s="52">
        <f>(Input!F$12*Input!F$165)*F791</f>
        <v>103.66357038877612</v>
      </c>
      <c r="G1056" s="52">
        <f>(Input!G$12*Input!G$165)*G791</f>
        <v>98.136669977826742</v>
      </c>
      <c r="H1056" s="52">
        <f>(Input!H$12*Input!H$165)*H791</f>
        <v>93.534173005662041</v>
      </c>
      <c r="I1056" s="57">
        <f>(Input!I$12*Input!I$165)*I791</f>
        <v>94.908110359779428</v>
      </c>
    </row>
    <row r="1057" spans="1:9" s="5" customFormat="1" ht="15" customHeight="1" x14ac:dyDescent="0.25">
      <c r="A1057" s="46" t="str">
        <f t="shared" si="73"/>
        <v>PR Mugardos</v>
      </c>
      <c r="B1057" s="4" t="str">
        <f t="shared" si="73"/>
        <v>Planta GNL / LNG Plant</v>
      </c>
      <c r="C1057" s="52">
        <f>(Input!C$12*Input!C$165)*C792</f>
        <v>243.91003513050691</v>
      </c>
      <c r="D1057" s="52">
        <f>(Input!D$12*Input!D$165)*D792</f>
        <v>226.38445443679834</v>
      </c>
      <c r="E1057" s="52">
        <f>(Input!E$12*Input!E$165)*E792</f>
        <v>210.01105023747147</v>
      </c>
      <c r="F1057" s="52">
        <f>(Input!F$12*Input!F$165)*F792</f>
        <v>200.94151668333728</v>
      </c>
      <c r="G1057" s="52">
        <f>(Input!G$12*Input!G$165)*G792</f>
        <v>190.90242454611513</v>
      </c>
      <c r="H1057" s="52">
        <f>(Input!H$12*Input!H$165)*H792</f>
        <v>181.25352231188461</v>
      </c>
      <c r="I1057" s="57">
        <f>(Input!I$12*Input!I$165)*I792</f>
        <v>182.49685592132121</v>
      </c>
    </row>
    <row r="1058" spans="1:9" s="5" customFormat="1" ht="15" customHeight="1" x14ac:dyDescent="0.25">
      <c r="A1058" s="46" t="str">
        <f t="shared" si="73"/>
        <v>Irún</v>
      </c>
      <c r="B1058" s="4" t="str">
        <f t="shared" si="73"/>
        <v>VIP Pirineos</v>
      </c>
      <c r="C1058" s="52">
        <f>(Input!C$12*Input!C$165)*C793</f>
        <v>5735413.3078640122</v>
      </c>
      <c r="D1058" s="52">
        <f>(Input!D$12*Input!D$165)*D793</f>
        <v>5261110.4224527562</v>
      </c>
      <c r="E1058" s="52">
        <f>(Input!E$12*Input!E$165)*E793</f>
        <v>4926398.8453848772</v>
      </c>
      <c r="F1058" s="52">
        <f>(Input!F$12*Input!F$165)*F793</f>
        <v>4779282.8255168516</v>
      </c>
      <c r="G1058" s="52">
        <f>(Input!G$12*Input!G$165)*G793</f>
        <v>4567896.8853980023</v>
      </c>
      <c r="H1058" s="52">
        <f>(Input!H$12*Input!H$165)*H793</f>
        <v>4336489.9823945165</v>
      </c>
      <c r="I1058" s="57">
        <f>(Input!I$12*Input!I$165)*I793</f>
        <v>4369548.2455451619</v>
      </c>
    </row>
    <row r="1059" spans="1:9" s="5" customFormat="1" ht="15" customHeight="1" x14ac:dyDescent="0.25">
      <c r="A1059" s="46" t="str">
        <f t="shared" si="73"/>
        <v>Larrau</v>
      </c>
      <c r="B1059" s="4" t="str">
        <f t="shared" si="73"/>
        <v>VIP Pirineos</v>
      </c>
      <c r="C1059" s="52">
        <f>(Input!C$12*Input!C$165)*C794</f>
        <v>15497127.717782419</v>
      </c>
      <c r="D1059" s="52">
        <f>(Input!D$12*Input!D$165)*D794</f>
        <v>14115577.718184577</v>
      </c>
      <c r="E1059" s="52">
        <f>(Input!E$12*Input!E$165)*E794</f>
        <v>13110321.146265948</v>
      </c>
      <c r="F1059" s="52">
        <f>(Input!F$12*Input!F$165)*F794</f>
        <v>12628873.218051312</v>
      </c>
      <c r="G1059" s="52">
        <f>(Input!G$12*Input!G$165)*G794</f>
        <v>12063933.648523288</v>
      </c>
      <c r="H1059" s="52">
        <f>(Input!H$12*Input!H$165)*H794</f>
        <v>11486623.967719091</v>
      </c>
      <c r="I1059" s="57">
        <f>(Input!I$12*Input!I$165)*I794</f>
        <v>11647173.577057038</v>
      </c>
    </row>
    <row r="1060" spans="1:9" s="5" customFormat="1" ht="15" customHeight="1" x14ac:dyDescent="0.25">
      <c r="A1060" s="46" t="str">
        <f t="shared" si="73"/>
        <v>Badajoz</v>
      </c>
      <c r="B1060" s="4" t="str">
        <f t="shared" si="73"/>
        <v>VIP Ibérico</v>
      </c>
      <c r="C1060" s="52">
        <f>(Input!C$12*Input!C$165)*C795</f>
        <v>1678622.6611815577</v>
      </c>
      <c r="D1060" s="52">
        <f>(Input!D$12*Input!D$165)*D795</f>
        <v>3536443.503363586</v>
      </c>
      <c r="E1060" s="52">
        <f>(Input!E$12*Input!E$165)*E795</f>
        <v>3008713.327463767</v>
      </c>
      <c r="F1060" s="52">
        <f>(Input!F$12*Input!F$165)*F795</f>
        <v>1983371.3874926667</v>
      </c>
      <c r="G1060" s="52">
        <f>(Input!G$12*Input!G$165)*G795</f>
        <v>1943476.1308937254</v>
      </c>
      <c r="H1060" s="52">
        <f>(Input!H$12*Input!H$165)*H795</f>
        <v>2199645.9006050122</v>
      </c>
      <c r="I1060" s="57">
        <f>(Input!I$12*Input!I$165)*I795</f>
        <v>2398246.1636442295</v>
      </c>
    </row>
    <row r="1061" spans="1:9" s="5" customFormat="1" ht="15" customHeight="1" x14ac:dyDescent="0.25">
      <c r="A1061" s="46" t="str">
        <f t="shared" si="73"/>
        <v>Tuy</v>
      </c>
      <c r="B1061" s="4" t="str">
        <f t="shared" si="73"/>
        <v>VIP Ibérico</v>
      </c>
      <c r="C1061" s="52">
        <f>(Input!C$12*Input!C$165)*C796</f>
        <v>187558.35397378434</v>
      </c>
      <c r="D1061" s="52">
        <f>(Input!D$12*Input!D$165)*D796</f>
        <v>395773.62278267235</v>
      </c>
      <c r="E1061" s="52">
        <f>(Input!E$12*Input!E$165)*E796</f>
        <v>337637.28278483957</v>
      </c>
      <c r="F1061" s="52">
        <f>(Input!F$12*Input!F$165)*F796</f>
        <v>223375.951698891</v>
      </c>
      <c r="G1061" s="52">
        <f>(Input!G$12*Input!G$165)*G796</f>
        <v>219226.81999564922</v>
      </c>
      <c r="H1061" s="52">
        <f>(Input!H$12*Input!H$165)*H796</f>
        <v>248591.4057078831</v>
      </c>
      <c r="I1061" s="57">
        <f>(Input!I$12*Input!I$165)*I796</f>
        <v>272148.1929626721</v>
      </c>
    </row>
    <row r="1062" spans="1:9" s="5" customFormat="1" ht="15" customHeight="1" x14ac:dyDescent="0.25">
      <c r="A1062" s="46" t="str">
        <f t="shared" si="73"/>
        <v>AASS Serrablo</v>
      </c>
      <c r="B1062" s="4" t="str">
        <f t="shared" si="73"/>
        <v>AA.SS / Storage facilities</v>
      </c>
      <c r="C1062" s="52">
        <f>(Input!C$12*Input!C$165)*C797</f>
        <v>1951023.3771950649</v>
      </c>
      <c r="D1062" s="52">
        <f>(Input!D$12*Input!D$165)*D797</f>
        <v>2146035.5965671246</v>
      </c>
      <c r="E1062" s="52">
        <f>(Input!E$12*Input!E$165)*E797</f>
        <v>2153077.478137813</v>
      </c>
      <c r="F1062" s="52">
        <f>(Input!F$12*Input!F$165)*F797</f>
        <v>2107179.6187004936</v>
      </c>
      <c r="G1062" s="52">
        <f>(Input!G$12*Input!G$165)*G797</f>
        <v>2203603.078376167</v>
      </c>
      <c r="H1062" s="52">
        <f>(Input!H$12*Input!H$165)*H797</f>
        <v>2160367.0478273421</v>
      </c>
      <c r="I1062" s="57">
        <f>(Input!I$12*Input!I$165)*I797</f>
        <v>2192315.3016329398</v>
      </c>
    </row>
    <row r="1063" spans="1:9" s="5" customFormat="1" ht="15" customHeight="1" x14ac:dyDescent="0.25">
      <c r="A1063" s="46" t="str">
        <f t="shared" si="73"/>
        <v>AASS Gaviota</v>
      </c>
      <c r="B1063" s="4" t="str">
        <f t="shared" si="73"/>
        <v>AA.SS / Storage facilities</v>
      </c>
      <c r="C1063" s="52">
        <f>(Input!C$12*Input!C$165)*C798</f>
        <v>3943889.0269281827</v>
      </c>
      <c r="D1063" s="52">
        <f>(Input!D$12*Input!D$165)*D798</f>
        <v>4404490.0326041449</v>
      </c>
      <c r="E1063" s="52">
        <f>(Input!E$12*Input!E$165)*E798</f>
        <v>4503132.4029769581</v>
      </c>
      <c r="F1063" s="52">
        <f>(Input!F$12*Input!F$165)*F798</f>
        <v>4486930.4374000579</v>
      </c>
      <c r="G1063" s="52">
        <f>(Input!G$12*Input!G$165)*G798</f>
        <v>4707097.1062995754</v>
      </c>
      <c r="H1063" s="52">
        <f>(Input!H$12*Input!H$165)*H798</f>
        <v>4601708.1404120773</v>
      </c>
      <c r="I1063" s="57">
        <f>(Input!I$12*Input!I$165)*I798</f>
        <v>4642606.444295221</v>
      </c>
    </row>
    <row r="1064" spans="1:9" s="5" customFormat="1" ht="15" customHeight="1" x14ac:dyDescent="0.25">
      <c r="A1064" s="46" t="str">
        <f t="shared" ref="A1064:B1065" si="74">A799</f>
        <v>AASS Yela</v>
      </c>
      <c r="B1064" s="4" t="str">
        <f t="shared" si="74"/>
        <v>AA.SS / Storage facilities</v>
      </c>
      <c r="C1064" s="52">
        <f>(Input!C$12*Input!C$165)*C799</f>
        <v>436294.03640965367</v>
      </c>
      <c r="D1064" s="52">
        <f>(Input!D$12*Input!D$165)*D799</f>
        <v>481204.85250100354</v>
      </c>
      <c r="E1064" s="52">
        <f>(Input!E$12*Input!E$165)*E799</f>
        <v>483216.97458500421</v>
      </c>
      <c r="F1064" s="52">
        <f>(Input!F$12*Input!F$165)*F799</f>
        <v>472800.35397818743</v>
      </c>
      <c r="G1064" s="52">
        <f>(Input!G$12*Input!G$165)*G799</f>
        <v>493280.96491693304</v>
      </c>
      <c r="H1064" s="52">
        <f>(Input!H$12*Input!H$165)*H799</f>
        <v>481055.38842922071</v>
      </c>
      <c r="I1064" s="57">
        <f>(Input!I$12*Input!I$165)*I799</f>
        <v>482826.8062304185</v>
      </c>
    </row>
    <row r="1065" spans="1:9" s="5" customFormat="1" ht="15" customHeight="1" thickBot="1" x14ac:dyDescent="0.3">
      <c r="A1065" s="46" t="str">
        <f t="shared" si="74"/>
        <v>Marismas</v>
      </c>
      <c r="B1065" s="4" t="str">
        <f t="shared" si="74"/>
        <v>AA.SS / Storage facilities</v>
      </c>
      <c r="C1065" s="52">
        <f>(Input!C$12*Input!C$165)*C800</f>
        <v>622188.56296417711</v>
      </c>
      <c r="D1065" s="52">
        <f>(Input!D$12*Input!D$165)*D800</f>
        <v>684738.37516332197</v>
      </c>
      <c r="E1065" s="52">
        <f>(Input!E$12*Input!E$165)*E800</f>
        <v>687282.81801534025</v>
      </c>
      <c r="F1065" s="52">
        <f>(Input!F$12*Input!F$165)*F800</f>
        <v>672030.22069865454</v>
      </c>
      <c r="G1065" s="52">
        <f>(Input!G$12*Input!G$165)*G800</f>
        <v>702162.02873409842</v>
      </c>
      <c r="H1065" s="52">
        <f>(Input!H$12*Input!H$165)*H800</f>
        <v>686955.46124975348</v>
      </c>
      <c r="I1065" s="57">
        <f>(Input!I$12*Input!I$165)*I800</f>
        <v>693919.45672655536</v>
      </c>
    </row>
    <row r="1066" spans="1:9" ht="18.75" customHeight="1" thickBot="1" x14ac:dyDescent="0.3">
      <c r="A1066" s="33" t="s">
        <v>7</v>
      </c>
      <c r="B1066" s="34"/>
      <c r="C1066" s="66">
        <f t="shared" ref="C1066:I1066" si="75">SUM(C807:C1065)</f>
        <v>287117989.02900434</v>
      </c>
      <c r="D1066" s="66">
        <f t="shared" si="75"/>
        <v>266264628.20840883</v>
      </c>
      <c r="E1066" s="66">
        <f t="shared" si="75"/>
        <v>243853046.54614082</v>
      </c>
      <c r="F1066" s="66">
        <f t="shared" si="75"/>
        <v>228436963.61771998</v>
      </c>
      <c r="G1066" s="66">
        <f t="shared" si="75"/>
        <v>212877781.77913833</v>
      </c>
      <c r="H1066" s="66">
        <f t="shared" si="75"/>
        <v>195135992.28888211</v>
      </c>
      <c r="I1066" s="67">
        <f t="shared" si="75"/>
        <v>178387565.79222798</v>
      </c>
    </row>
    <row r="1067" spans="1:9" x14ac:dyDescent="0.25">
      <c r="C1067" s="132">
        <f>C1066-(Input!C$12*Input!C$165)</f>
        <v>0</v>
      </c>
      <c r="D1067" s="132">
        <f>D1066-(Input!D$12*Input!D$165)</f>
        <v>0</v>
      </c>
      <c r="E1067" s="132">
        <f>E1066-(Input!E$12*Input!E$165)</f>
        <v>0</v>
      </c>
      <c r="F1067" s="132">
        <f>F1066-(Input!F$12*Input!F$165)</f>
        <v>0</v>
      </c>
      <c r="G1067" s="132">
        <f>G1066-(Input!G$12*Input!G$165)</f>
        <v>0</v>
      </c>
      <c r="H1067" s="132">
        <f>H1066-(Input!H$12*Input!H$165)</f>
        <v>0</v>
      </c>
      <c r="I1067" s="132">
        <f>I1066-(Input!I$12*Input!I$165)</f>
        <v>0</v>
      </c>
    </row>
    <row r="1068" spans="1:9" ht="27.75" customHeight="1" x14ac:dyDescent="0.25">
      <c r="A1068" s="96" t="s">
        <v>442</v>
      </c>
      <c r="B1068" s="23"/>
      <c r="C1068" s="24"/>
      <c r="D1068" s="24"/>
      <c r="E1068" s="24"/>
      <c r="F1068" s="24"/>
      <c r="G1068" s="24"/>
      <c r="H1068" s="24"/>
      <c r="I1068" s="24"/>
    </row>
    <row r="1069" spans="1:9" ht="5.0999999999999996" customHeight="1" thickBot="1" x14ac:dyDescent="0.3"/>
    <row r="1070" spans="1:9" ht="15" customHeight="1" x14ac:dyDescent="0.25">
      <c r="A1070" s="194" t="s">
        <v>40</v>
      </c>
      <c r="B1070" s="196" t="s">
        <v>417</v>
      </c>
      <c r="C1070" s="27" t="s">
        <v>13</v>
      </c>
      <c r="D1070" s="28"/>
      <c r="E1070" s="28"/>
      <c r="F1070" s="28"/>
      <c r="G1070" s="28"/>
      <c r="H1070" s="28"/>
      <c r="I1070" s="29"/>
    </row>
    <row r="1071" spans="1:9" ht="33" customHeight="1" x14ac:dyDescent="0.25">
      <c r="A1071" s="195"/>
      <c r="B1071" s="197"/>
      <c r="C1071" s="25">
        <v>2020</v>
      </c>
      <c r="D1071" s="26" t="s">
        <v>61</v>
      </c>
      <c r="E1071" s="26" t="s">
        <v>62</v>
      </c>
      <c r="F1071" s="26" t="s">
        <v>63</v>
      </c>
      <c r="G1071" s="26" t="s">
        <v>64</v>
      </c>
      <c r="H1071" s="26" t="s">
        <v>65</v>
      </c>
      <c r="I1071" s="30" t="s">
        <v>66</v>
      </c>
    </row>
    <row r="1072" spans="1:9" s="5" customFormat="1" ht="15" customHeight="1" x14ac:dyDescent="0.25">
      <c r="A1072" s="54" t="str">
        <f>A807</f>
        <v>01.1A</v>
      </c>
      <c r="B1072" s="4" t="str">
        <f t="shared" ref="B1072:B1135" si="76">B807</f>
        <v>Salida Nacional / National exit</v>
      </c>
      <c r="C1072" s="68">
        <f>IF(C12=0,"",C807/C12)</f>
        <v>235.19131729516997</v>
      </c>
      <c r="D1072" s="68">
        <f t="shared" ref="D1072:I1072" si="77">IF(D12=0,"",D807/D12)</f>
        <v>217.9591565128338</v>
      </c>
      <c r="E1072" s="68">
        <f t="shared" si="77"/>
        <v>201.91890664201765</v>
      </c>
      <c r="F1072" s="68">
        <f t="shared" si="77"/>
        <v>192.97385226242508</v>
      </c>
      <c r="G1072" s="68">
        <f t="shared" si="77"/>
        <v>183.38406952546592</v>
      </c>
      <c r="H1072" s="68">
        <f t="shared" si="77"/>
        <v>174.33796188619698</v>
      </c>
      <c r="I1072" s="69">
        <f t="shared" si="77"/>
        <v>175.99715374724684</v>
      </c>
    </row>
    <row r="1073" spans="1:9" s="5" customFormat="1" ht="15" customHeight="1" x14ac:dyDescent="0.25">
      <c r="A1073" s="46" t="str">
        <f t="shared" ref="A1073:A1088" si="78">A808</f>
        <v>03A_As pontes</v>
      </c>
      <c r="B1073" s="4" t="str">
        <f t="shared" si="76"/>
        <v>Salida Nacional / National exit</v>
      </c>
      <c r="C1073" s="68">
        <f t="shared" ref="C1073:I1088" si="79">IF(C13=0,"",C808/C13)</f>
        <v>230.63295120813262</v>
      </c>
      <c r="D1073" s="68">
        <f t="shared" si="79"/>
        <v>213.77267384894338</v>
      </c>
      <c r="E1073" s="68">
        <f t="shared" si="79"/>
        <v>198.08115651164096</v>
      </c>
      <c r="F1073" s="68">
        <f t="shared" si="79"/>
        <v>189.34508052094529</v>
      </c>
      <c r="G1073" s="68">
        <f t="shared" si="79"/>
        <v>179.94072783633891</v>
      </c>
      <c r="H1073" s="68">
        <f t="shared" si="79"/>
        <v>171.05698444202503</v>
      </c>
      <c r="I1073" s="69">
        <f t="shared" si="79"/>
        <v>172.66996561021062</v>
      </c>
    </row>
    <row r="1074" spans="1:9" s="5" customFormat="1" ht="15" customHeight="1" x14ac:dyDescent="0.25">
      <c r="A1074" s="46" t="str">
        <f t="shared" si="78"/>
        <v>1.01_Foret</v>
      </c>
      <c r="B1074" s="4" t="str">
        <f t="shared" si="76"/>
        <v>Salida Nacional / National exit</v>
      </c>
      <c r="C1074" s="68">
        <f t="shared" si="79"/>
        <v>148.6849746884929</v>
      </c>
      <c r="D1074" s="68">
        <f t="shared" si="79"/>
        <v>135.91709194803371</v>
      </c>
      <c r="E1074" s="68">
        <f t="shared" si="79"/>
        <v>124.0301708460364</v>
      </c>
      <c r="F1074" s="68">
        <f t="shared" si="79"/>
        <v>116.93106266737993</v>
      </c>
      <c r="G1074" s="68">
        <f t="shared" si="79"/>
        <v>111.08719694863056</v>
      </c>
      <c r="H1074" s="68">
        <f t="shared" si="79"/>
        <v>106.35932194898051</v>
      </c>
      <c r="I1074" s="69">
        <f t="shared" si="79"/>
        <v>108.94677675477389</v>
      </c>
    </row>
    <row r="1075" spans="1:9" s="5" customFormat="1" ht="15" customHeight="1" x14ac:dyDescent="0.25">
      <c r="A1075" s="46" t="str">
        <f t="shared" si="78"/>
        <v>10_Bonastre</v>
      </c>
      <c r="B1075" s="4" t="str">
        <f t="shared" si="76"/>
        <v>Salida Nacional / National exit</v>
      </c>
      <c r="C1075" s="68">
        <f t="shared" si="79"/>
        <v>137.41399769627805</v>
      </c>
      <c r="D1075" s="68">
        <f t="shared" si="79"/>
        <v>125.62581989870135</v>
      </c>
      <c r="E1075" s="68">
        <f t="shared" si="79"/>
        <v>114.60019941061141</v>
      </c>
      <c r="F1075" s="68">
        <f t="shared" si="79"/>
        <v>108.000405837806</v>
      </c>
      <c r="G1075" s="68">
        <f t="shared" si="79"/>
        <v>102.55990733212037</v>
      </c>
      <c r="H1075" s="68">
        <f t="shared" si="79"/>
        <v>98.128851576841072</v>
      </c>
      <c r="I1075" s="69">
        <f t="shared" si="79"/>
        <v>100.38181627144064</v>
      </c>
    </row>
    <row r="1076" spans="1:9" s="5" customFormat="1" ht="15" customHeight="1" x14ac:dyDescent="0.25">
      <c r="A1076" s="46" t="str">
        <f t="shared" si="78"/>
        <v>11_Constanti</v>
      </c>
      <c r="B1076" s="4" t="str">
        <f t="shared" si="76"/>
        <v>Salida Nacional / National exit</v>
      </c>
      <c r="C1076" s="68">
        <f t="shared" si="79"/>
        <v>134.37645900760907</v>
      </c>
      <c r="D1076" s="68">
        <f t="shared" si="79"/>
        <v>122.85231259520343</v>
      </c>
      <c r="E1076" s="68">
        <f t="shared" si="79"/>
        <v>112.05881341648407</v>
      </c>
      <c r="F1076" s="68">
        <f t="shared" si="79"/>
        <v>105.59358559020953</v>
      </c>
      <c r="G1076" s="68">
        <f t="shared" si="79"/>
        <v>100.26179492025705</v>
      </c>
      <c r="H1076" s="68">
        <f t="shared" si="79"/>
        <v>95.910732224935231</v>
      </c>
      <c r="I1076" s="69">
        <f t="shared" si="79"/>
        <v>98.073551526244586</v>
      </c>
    </row>
    <row r="1077" spans="1:9" s="5" customFormat="1" ht="15" customHeight="1" x14ac:dyDescent="0.25">
      <c r="A1077" s="46" t="str">
        <f t="shared" si="78"/>
        <v>12_Reus</v>
      </c>
      <c r="B1077" s="4" t="str">
        <f t="shared" si="76"/>
        <v>Salida Nacional / National exit</v>
      </c>
      <c r="C1077" s="68">
        <f t="shared" si="79"/>
        <v>133.30960416243707</v>
      </c>
      <c r="D1077" s="68">
        <f t="shared" si="79"/>
        <v>121.87819176642378</v>
      </c>
      <c r="E1077" s="68">
        <f t="shared" si="79"/>
        <v>111.16621903689609</v>
      </c>
      <c r="F1077" s="68">
        <f t="shared" si="79"/>
        <v>104.74825385758515</v>
      </c>
      <c r="G1077" s="68">
        <f t="shared" si="79"/>
        <v>99.454643929722479</v>
      </c>
      <c r="H1077" s="68">
        <f t="shared" si="79"/>
        <v>95.131676673617321</v>
      </c>
      <c r="I1077" s="69">
        <f t="shared" si="79"/>
        <v>97.262834798079666</v>
      </c>
    </row>
    <row r="1078" spans="1:9" s="5" customFormat="1" ht="15" customHeight="1" x14ac:dyDescent="0.25">
      <c r="A1078" s="46" t="str">
        <f t="shared" si="78"/>
        <v>13_Montroig</v>
      </c>
      <c r="B1078" s="4" t="str">
        <f t="shared" si="76"/>
        <v>Salida Nacional / National exit</v>
      </c>
      <c r="C1078" s="68">
        <f t="shared" si="79"/>
        <v>130.59707451700234</v>
      </c>
      <c r="D1078" s="68">
        <f t="shared" si="79"/>
        <v>119.40144280825184</v>
      </c>
      <c r="E1078" s="68">
        <f t="shared" si="79"/>
        <v>108.89675498849456</v>
      </c>
      <c r="F1078" s="68">
        <f t="shared" si="79"/>
        <v>102.59895735736548</v>
      </c>
      <c r="G1078" s="68">
        <f t="shared" si="79"/>
        <v>97.402423798675429</v>
      </c>
      <c r="H1078" s="68">
        <f t="shared" si="79"/>
        <v>93.150890545163605</v>
      </c>
      <c r="I1078" s="69">
        <f t="shared" si="79"/>
        <v>95.201548607976889</v>
      </c>
    </row>
    <row r="1079" spans="1:9" s="5" customFormat="1" ht="15" customHeight="1" x14ac:dyDescent="0.25">
      <c r="A1079" s="46" t="str">
        <f t="shared" si="78"/>
        <v>14 Vandellos</v>
      </c>
      <c r="B1079" s="4" t="str">
        <f t="shared" si="76"/>
        <v>Salida Nacional / National exit</v>
      </c>
      <c r="C1079" s="68">
        <f t="shared" si="79"/>
        <v>128.8692537555371</v>
      </c>
      <c r="D1079" s="68">
        <f t="shared" si="79"/>
        <v>117.82380907507986</v>
      </c>
      <c r="E1079" s="68">
        <f t="shared" si="79"/>
        <v>107.45115711020897</v>
      </c>
      <c r="F1079" s="68">
        <f t="shared" si="79"/>
        <v>101.22990352163173</v>
      </c>
      <c r="G1079" s="68">
        <f t="shared" si="79"/>
        <v>96.095205440532183</v>
      </c>
      <c r="H1079" s="68">
        <f t="shared" si="79"/>
        <v>91.88917405018455</v>
      </c>
      <c r="I1079" s="69">
        <f t="shared" si="79"/>
        <v>93.888555372833736</v>
      </c>
    </row>
    <row r="1080" spans="1:9" s="5" customFormat="1" ht="15" customHeight="1" x14ac:dyDescent="0.25">
      <c r="A1080" s="46" t="str">
        <f t="shared" si="78"/>
        <v>15.02_Tortosa</v>
      </c>
      <c r="B1080" s="4" t="str">
        <f t="shared" si="76"/>
        <v>Salida Nacional / National exit</v>
      </c>
      <c r="C1080" s="68">
        <f t="shared" si="79"/>
        <v>125.84130533970452</v>
      </c>
      <c r="D1080" s="68">
        <f t="shared" si="79"/>
        <v>114.85935238872352</v>
      </c>
      <c r="E1080" s="68">
        <f t="shared" si="79"/>
        <v>104.49916352216727</v>
      </c>
      <c r="F1080" s="68">
        <f t="shared" si="79"/>
        <v>98.193519678293185</v>
      </c>
      <c r="G1080" s="68">
        <f t="shared" si="79"/>
        <v>93.148327536285919</v>
      </c>
      <c r="H1080" s="68">
        <f t="shared" si="79"/>
        <v>89.055683313638838</v>
      </c>
      <c r="I1080" s="69">
        <f t="shared" si="79"/>
        <v>90.956773801366381</v>
      </c>
    </row>
    <row r="1081" spans="1:9" s="5" customFormat="1" ht="15" customHeight="1" x14ac:dyDescent="0.25">
      <c r="A1081" s="46" t="str">
        <f t="shared" si="78"/>
        <v>15.04_La Jana</v>
      </c>
      <c r="B1081" s="4" t="str">
        <f t="shared" si="76"/>
        <v>Salida Nacional / National exit</v>
      </c>
      <c r="C1081" s="68">
        <f t="shared" si="79"/>
        <v>125.47284649315102</v>
      </c>
      <c r="D1081" s="68">
        <f t="shared" si="79"/>
        <v>114.3212090914911</v>
      </c>
      <c r="E1081" s="68">
        <f t="shared" si="79"/>
        <v>103.76803690208146</v>
      </c>
      <c r="F1081" s="68">
        <f t="shared" si="79"/>
        <v>97.257956781549282</v>
      </c>
      <c r="G1081" s="68">
        <f t="shared" si="79"/>
        <v>92.206881601362454</v>
      </c>
      <c r="H1081" s="68">
        <f t="shared" si="79"/>
        <v>88.15788837680968</v>
      </c>
      <c r="I1081" s="69">
        <f t="shared" si="79"/>
        <v>90.039440730295382</v>
      </c>
    </row>
    <row r="1082" spans="1:9" s="5" customFormat="1" ht="15" customHeight="1" x14ac:dyDescent="0.25">
      <c r="A1082" s="46" t="str">
        <f t="shared" si="78"/>
        <v>15.06A_Cabanes</v>
      </c>
      <c r="B1082" s="4" t="str">
        <f t="shared" si="76"/>
        <v>Salida Nacional / National exit</v>
      </c>
      <c r="C1082" s="68" t="str">
        <f t="shared" si="79"/>
        <v/>
      </c>
      <c r="D1082" s="68" t="str">
        <f t="shared" si="79"/>
        <v/>
      </c>
      <c r="E1082" s="68" t="str">
        <f t="shared" si="79"/>
        <v/>
      </c>
      <c r="F1082" s="68" t="str">
        <f t="shared" si="79"/>
        <v/>
      </c>
      <c r="G1082" s="68" t="str">
        <f t="shared" si="79"/>
        <v/>
      </c>
      <c r="H1082" s="68" t="str">
        <f t="shared" si="79"/>
        <v/>
      </c>
      <c r="I1082" s="69" t="str">
        <f t="shared" si="79"/>
        <v/>
      </c>
    </row>
    <row r="1083" spans="1:9" s="5" customFormat="1" ht="15" customHeight="1" x14ac:dyDescent="0.25">
      <c r="A1083" s="46" t="str">
        <f t="shared" si="78"/>
        <v>15.07_Villafames</v>
      </c>
      <c r="B1083" s="4" t="str">
        <f t="shared" si="76"/>
        <v>Salida Nacional / National exit</v>
      </c>
      <c r="C1083" s="68">
        <f t="shared" si="79"/>
        <v>125.17783445149341</v>
      </c>
      <c r="D1083" s="68">
        <f t="shared" si="79"/>
        <v>113.90114275963181</v>
      </c>
      <c r="E1083" s="68">
        <f t="shared" si="79"/>
        <v>103.20340908258895</v>
      </c>
      <c r="F1083" s="68">
        <f t="shared" si="79"/>
        <v>96.541051199259812</v>
      </c>
      <c r="G1083" s="68">
        <f t="shared" si="79"/>
        <v>91.485572285840433</v>
      </c>
      <c r="H1083" s="68">
        <f t="shared" si="79"/>
        <v>87.469121915763139</v>
      </c>
      <c r="I1083" s="69">
        <f t="shared" si="79"/>
        <v>89.334328623496077</v>
      </c>
    </row>
    <row r="1084" spans="1:9" s="5" customFormat="1" ht="15" customHeight="1" x14ac:dyDescent="0.25">
      <c r="A1084" s="46" t="str">
        <f t="shared" si="78"/>
        <v>15.08_Borriol</v>
      </c>
      <c r="B1084" s="4" t="str">
        <f t="shared" si="76"/>
        <v>Salida Nacional / National exit</v>
      </c>
      <c r="C1084" s="68" t="str">
        <f>IF(C24=0,"",C819/C24)</f>
        <v/>
      </c>
      <c r="D1084" s="68" t="str">
        <f t="shared" si="79"/>
        <v/>
      </c>
      <c r="E1084" s="68" t="str">
        <f t="shared" si="79"/>
        <v/>
      </c>
      <c r="F1084" s="68" t="str">
        <f t="shared" si="79"/>
        <v/>
      </c>
      <c r="G1084" s="68" t="str">
        <f t="shared" si="79"/>
        <v/>
      </c>
      <c r="H1084" s="68" t="str">
        <f t="shared" si="79"/>
        <v/>
      </c>
      <c r="I1084" s="69" t="str">
        <f t="shared" si="79"/>
        <v/>
      </c>
    </row>
    <row r="1085" spans="1:9" s="5" customFormat="1" ht="15" customHeight="1" x14ac:dyDescent="0.25">
      <c r="A1085" s="46" t="str">
        <f t="shared" si="78"/>
        <v>15.09_Villarreal</v>
      </c>
      <c r="B1085" s="4" t="str">
        <f t="shared" si="76"/>
        <v>Salida Nacional / National exit</v>
      </c>
      <c r="C1085" s="68">
        <f t="shared" si="79"/>
        <v>124.90637219465101</v>
      </c>
      <c r="D1085" s="68">
        <f t="shared" si="79"/>
        <v>113.52828686061477</v>
      </c>
      <c r="E1085" s="68">
        <f t="shared" si="79"/>
        <v>102.71013032903764</v>
      </c>
      <c r="F1085" s="68">
        <f t="shared" si="79"/>
        <v>95.922089329906825</v>
      </c>
      <c r="G1085" s="68">
        <f t="shared" si="79"/>
        <v>90.862946313423663</v>
      </c>
      <c r="H1085" s="68">
        <f t="shared" si="79"/>
        <v>86.873394354795323</v>
      </c>
      <c r="I1085" s="69">
        <f t="shared" si="79"/>
        <v>88.722671475053389</v>
      </c>
    </row>
    <row r="1086" spans="1:9" s="5" customFormat="1" ht="15" customHeight="1" x14ac:dyDescent="0.25">
      <c r="A1086" s="46" t="str">
        <f t="shared" si="78"/>
        <v>15.09X.3_Moncofar</v>
      </c>
      <c r="B1086" s="4" t="str">
        <f t="shared" si="76"/>
        <v>Salida Nacional / National exit</v>
      </c>
      <c r="C1086" s="68">
        <f t="shared" si="79"/>
        <v>124.74414346065431</v>
      </c>
      <c r="D1086" s="68">
        <f t="shared" si="79"/>
        <v>113.30546420687151</v>
      </c>
      <c r="E1086" s="68">
        <f t="shared" si="79"/>
        <v>102.41534169570441</v>
      </c>
      <c r="F1086" s="68">
        <f t="shared" si="79"/>
        <v>95.552191128862631</v>
      </c>
      <c r="G1086" s="68">
        <f t="shared" si="79"/>
        <v>90.490858405389673</v>
      </c>
      <c r="H1086" s="68">
        <f t="shared" si="79"/>
        <v>86.517381223736436</v>
      </c>
      <c r="I1086" s="69">
        <f t="shared" si="79"/>
        <v>88.357138652972921</v>
      </c>
    </row>
    <row r="1087" spans="1:9" s="5" customFormat="1" ht="15" customHeight="1" x14ac:dyDescent="0.25">
      <c r="A1087" s="46" t="str">
        <f t="shared" si="78"/>
        <v>15.09X_Nules I</v>
      </c>
      <c r="B1087" s="4" t="str">
        <f t="shared" si="76"/>
        <v>Salida Nacional / National exit</v>
      </c>
      <c r="C1087" s="68">
        <f t="shared" si="79"/>
        <v>124.75890588585479</v>
      </c>
      <c r="D1087" s="68">
        <f t="shared" si="79"/>
        <v>113.32574053325226</v>
      </c>
      <c r="E1087" s="68">
        <f t="shared" si="79"/>
        <v>102.4421667534011</v>
      </c>
      <c r="F1087" s="68">
        <f t="shared" si="79"/>
        <v>95.585850976844966</v>
      </c>
      <c r="G1087" s="68">
        <f t="shared" si="79"/>
        <v>90.524717511449509</v>
      </c>
      <c r="H1087" s="68">
        <f t="shared" si="79"/>
        <v>86.549777563695187</v>
      </c>
      <c r="I1087" s="69">
        <f t="shared" si="79"/>
        <v>88.390401261953073</v>
      </c>
    </row>
    <row r="1088" spans="1:9" s="5" customFormat="1" ht="15" customHeight="1" x14ac:dyDescent="0.25">
      <c r="A1088" s="46" t="str">
        <f t="shared" si="78"/>
        <v>15.10_Chilches</v>
      </c>
      <c r="B1088" s="4" t="str">
        <f t="shared" si="76"/>
        <v>Salida Nacional / National exit</v>
      </c>
      <c r="C1088" s="68">
        <f t="shared" si="79"/>
        <v>124.67695441985252</v>
      </c>
      <c r="D1088" s="68">
        <f t="shared" si="79"/>
        <v>113.21317944322278</v>
      </c>
      <c r="E1088" s="68">
        <f t="shared" si="79"/>
        <v>102.29325132968246</v>
      </c>
      <c r="F1088" s="68">
        <f t="shared" si="79"/>
        <v>95.39899320448653</v>
      </c>
      <c r="G1088" s="68">
        <f t="shared" si="79"/>
        <v>90.336753586725081</v>
      </c>
      <c r="H1088" s="68">
        <f t="shared" si="79"/>
        <v>86.369933973182313</v>
      </c>
      <c r="I1088" s="69">
        <f t="shared" si="79"/>
        <v>88.205748704397905</v>
      </c>
    </row>
    <row r="1089" spans="1:9" s="5" customFormat="1" ht="15" customHeight="1" x14ac:dyDescent="0.25">
      <c r="A1089" s="46" t="str">
        <f t="shared" ref="A1089:A1104" si="80">A824</f>
        <v>15.11_Sagunto</v>
      </c>
      <c r="B1089" s="4" t="str">
        <f t="shared" si="76"/>
        <v>Salida Nacional / National exit</v>
      </c>
      <c r="C1089" s="68">
        <f t="shared" ref="C1089:I1104" si="81">IF(C29=0,"",C824/C29)</f>
        <v>124.45806413342204</v>
      </c>
      <c r="D1089" s="68">
        <f t="shared" si="81"/>
        <v>112.92364101214517</v>
      </c>
      <c r="E1089" s="68">
        <f t="shared" si="81"/>
        <v>101.91898926834833</v>
      </c>
      <c r="F1089" s="68">
        <f t="shared" si="81"/>
        <v>94.935283555297318</v>
      </c>
      <c r="G1089" s="68">
        <f t="shared" si="81"/>
        <v>89.871055318782851</v>
      </c>
      <c r="H1089" s="68">
        <f t="shared" si="81"/>
        <v>85.923786396270302</v>
      </c>
      <c r="I1089" s="69">
        <f t="shared" si="81"/>
        <v>87.746537646066102</v>
      </c>
    </row>
    <row r="1090" spans="1:9" s="5" customFormat="1" ht="15" customHeight="1" x14ac:dyDescent="0.25">
      <c r="A1090" s="46" t="str">
        <f t="shared" si="80"/>
        <v>15.12_Puzol</v>
      </c>
      <c r="B1090" s="4" t="str">
        <f t="shared" si="76"/>
        <v>Salida Nacional / National exit</v>
      </c>
      <c r="C1090" s="68" t="str">
        <f t="shared" si="81"/>
        <v/>
      </c>
      <c r="D1090" s="68" t="str">
        <f t="shared" si="81"/>
        <v/>
      </c>
      <c r="E1090" s="68" t="str">
        <f t="shared" si="81"/>
        <v/>
      </c>
      <c r="F1090" s="68" t="str">
        <f t="shared" si="81"/>
        <v/>
      </c>
      <c r="G1090" s="68" t="str">
        <f t="shared" si="81"/>
        <v/>
      </c>
      <c r="H1090" s="68" t="str">
        <f t="shared" si="81"/>
        <v/>
      </c>
      <c r="I1090" s="69" t="str">
        <f t="shared" si="81"/>
        <v/>
      </c>
    </row>
    <row r="1091" spans="1:9" s="5" customFormat="1" ht="15" customHeight="1" x14ac:dyDescent="0.25">
      <c r="A1091" s="46" t="str">
        <f t="shared" si="80"/>
        <v>15.14_Paterna</v>
      </c>
      <c r="B1091" s="4" t="str">
        <f t="shared" si="76"/>
        <v>Salida Nacional / National exit</v>
      </c>
      <c r="C1091" s="68" t="str">
        <f t="shared" si="81"/>
        <v/>
      </c>
      <c r="D1091" s="68" t="str">
        <f t="shared" si="81"/>
        <v/>
      </c>
      <c r="E1091" s="68" t="str">
        <f t="shared" si="81"/>
        <v/>
      </c>
      <c r="F1091" s="68" t="str">
        <f t="shared" si="81"/>
        <v/>
      </c>
      <c r="G1091" s="68" t="str">
        <f t="shared" si="81"/>
        <v/>
      </c>
      <c r="H1091" s="68" t="str">
        <f t="shared" si="81"/>
        <v/>
      </c>
      <c r="I1091" s="69" t="str">
        <f t="shared" si="81"/>
        <v/>
      </c>
    </row>
    <row r="1092" spans="1:9" s="5" customFormat="1" ht="15" customHeight="1" x14ac:dyDescent="0.25">
      <c r="A1092" s="46" t="str">
        <f t="shared" si="80"/>
        <v>15.16_Llombay</v>
      </c>
      <c r="B1092" s="4" t="str">
        <f t="shared" si="76"/>
        <v>Salida Nacional / National exit</v>
      </c>
      <c r="C1092" s="68">
        <f t="shared" si="81"/>
        <v>125.27296871441706</v>
      </c>
      <c r="D1092" s="68">
        <f t="shared" si="81"/>
        <v>113.46919856248978</v>
      </c>
      <c r="E1092" s="68">
        <f t="shared" si="81"/>
        <v>102.12753841192169</v>
      </c>
      <c r="F1092" s="68">
        <f t="shared" si="81"/>
        <v>94.815998303689625</v>
      </c>
      <c r="G1092" s="68">
        <f t="shared" si="81"/>
        <v>89.650181133875734</v>
      </c>
      <c r="H1092" s="68">
        <f t="shared" si="81"/>
        <v>85.630539571963908</v>
      </c>
      <c r="I1092" s="69">
        <f t="shared" si="81"/>
        <v>87.269832099217311</v>
      </c>
    </row>
    <row r="1093" spans="1:9" s="5" customFormat="1" ht="15" customHeight="1" x14ac:dyDescent="0.25">
      <c r="A1093" s="46" t="str">
        <f t="shared" si="80"/>
        <v>15.17_Carlet</v>
      </c>
      <c r="B1093" s="4" t="str">
        <f t="shared" si="76"/>
        <v>Salida Nacional / National exit</v>
      </c>
      <c r="C1093" s="68">
        <f t="shared" si="81"/>
        <v>125.34444154149014</v>
      </c>
      <c r="D1093" s="68">
        <f t="shared" si="81"/>
        <v>113.51409940557217</v>
      </c>
      <c r="E1093" s="68">
        <f t="shared" si="81"/>
        <v>102.13917428444893</v>
      </c>
      <c r="F1093" s="68">
        <f t="shared" si="81"/>
        <v>94.795055913323793</v>
      </c>
      <c r="G1093" s="68">
        <f t="shared" si="81"/>
        <v>89.619614803048307</v>
      </c>
      <c r="H1093" s="68">
        <f t="shared" si="81"/>
        <v>85.593443500888142</v>
      </c>
      <c r="I1093" s="69">
        <f t="shared" si="81"/>
        <v>87.214919628998587</v>
      </c>
    </row>
    <row r="1094" spans="1:9" s="5" customFormat="1" ht="15" customHeight="1" x14ac:dyDescent="0.25">
      <c r="A1094" s="46" t="str">
        <f t="shared" si="80"/>
        <v>15.19_Alcudia de Crespins</v>
      </c>
      <c r="B1094" s="4" t="str">
        <f t="shared" si="76"/>
        <v>Salida Nacional / National exit</v>
      </c>
      <c r="C1094" s="68">
        <f t="shared" si="81"/>
        <v>125.28229097657527</v>
      </c>
      <c r="D1094" s="68">
        <f t="shared" si="81"/>
        <v>113.34607150224102</v>
      </c>
      <c r="E1094" s="68">
        <f t="shared" si="81"/>
        <v>101.83790176577793</v>
      </c>
      <c r="F1094" s="68">
        <f t="shared" si="81"/>
        <v>94.35478306040828</v>
      </c>
      <c r="G1094" s="68">
        <f t="shared" si="81"/>
        <v>89.156480162760801</v>
      </c>
      <c r="H1094" s="68">
        <f t="shared" si="81"/>
        <v>85.128018150993455</v>
      </c>
      <c r="I1094" s="69">
        <f t="shared" si="81"/>
        <v>86.689488101552996</v>
      </c>
    </row>
    <row r="1095" spans="1:9" s="5" customFormat="1" ht="15" customHeight="1" x14ac:dyDescent="0.25">
      <c r="A1095" s="46" t="str">
        <f t="shared" si="80"/>
        <v>15.20.04_Denia</v>
      </c>
      <c r="B1095" s="4" t="str">
        <f t="shared" si="76"/>
        <v>Salida Nacional / National exit</v>
      </c>
      <c r="C1095" s="68">
        <f t="shared" si="81"/>
        <v>138.43431142135827</v>
      </c>
      <c r="D1095" s="68">
        <f t="shared" si="81"/>
        <v>125.46501986644947</v>
      </c>
      <c r="E1095" s="68">
        <f t="shared" si="81"/>
        <v>112.98069755924242</v>
      </c>
      <c r="F1095" s="68">
        <f t="shared" si="81"/>
        <v>104.91809212431927</v>
      </c>
      <c r="G1095" s="68">
        <f t="shared" si="81"/>
        <v>99.174458195753445</v>
      </c>
      <c r="H1095" s="68">
        <f t="shared" si="81"/>
        <v>94.648071458435112</v>
      </c>
      <c r="I1095" s="69">
        <f t="shared" si="81"/>
        <v>96.290585106085643</v>
      </c>
    </row>
    <row r="1096" spans="1:9" s="5" customFormat="1" ht="15" customHeight="1" x14ac:dyDescent="0.25">
      <c r="A1096" s="46" t="str">
        <f t="shared" si="80"/>
        <v>15.20.05_Ibiza</v>
      </c>
      <c r="B1096" s="4" t="str">
        <f t="shared" si="76"/>
        <v>Salida Nacional / National exit</v>
      </c>
      <c r="C1096" s="68">
        <f t="shared" si="81"/>
        <v>163.97931998892977</v>
      </c>
      <c r="D1096" s="68">
        <f t="shared" si="81"/>
        <v>149.00350515799724</v>
      </c>
      <c r="E1096" s="68">
        <f t="shared" si="81"/>
        <v>134.62321364304751</v>
      </c>
      <c r="F1096" s="68">
        <f t="shared" si="81"/>
        <v>125.43507821572615</v>
      </c>
      <c r="G1096" s="68">
        <f t="shared" si="81"/>
        <v>118.63225449077456</v>
      </c>
      <c r="H1096" s="68">
        <f t="shared" si="81"/>
        <v>113.13875464459151</v>
      </c>
      <c r="I1096" s="69">
        <f t="shared" si="81"/>
        <v>114.93867847459609</v>
      </c>
    </row>
    <row r="1097" spans="1:9" s="5" customFormat="1" ht="15" customHeight="1" x14ac:dyDescent="0.25">
      <c r="A1097" s="46" t="str">
        <f t="shared" si="80"/>
        <v>15.20.06_Mallorca-S. Juan Dios</v>
      </c>
      <c r="B1097" s="4" t="str">
        <f t="shared" si="76"/>
        <v>Salida Nacional / National exit</v>
      </c>
      <c r="C1097" s="68">
        <f t="shared" si="81"/>
        <v>167.03361000278181</v>
      </c>
      <c r="D1097" s="68">
        <f t="shared" si="81"/>
        <v>151.81788513273892</v>
      </c>
      <c r="E1097" s="68">
        <f t="shared" si="81"/>
        <v>137.21090198045962</v>
      </c>
      <c r="F1097" s="68">
        <f t="shared" si="81"/>
        <v>127.88819251269595</v>
      </c>
      <c r="G1097" s="68">
        <f t="shared" si="81"/>
        <v>120.95872671560261</v>
      </c>
      <c r="H1097" s="68">
        <f t="shared" si="81"/>
        <v>115.34959395025818</v>
      </c>
      <c r="I1097" s="69">
        <f t="shared" si="81"/>
        <v>117.16833853527528</v>
      </c>
    </row>
    <row r="1098" spans="1:9" s="5" customFormat="1" ht="15" customHeight="1" x14ac:dyDescent="0.25">
      <c r="A1098" s="46" t="str">
        <f t="shared" si="80"/>
        <v>15.20A.1_Onteniente</v>
      </c>
      <c r="B1098" s="4" t="str">
        <f t="shared" si="76"/>
        <v>Salida Nacional / National exit</v>
      </c>
      <c r="C1098" s="68">
        <f t="shared" si="81"/>
        <v>127.27677247875263</v>
      </c>
      <c r="D1098" s="68">
        <f t="shared" si="81"/>
        <v>115.11032364529731</v>
      </c>
      <c r="E1098" s="68">
        <f t="shared" si="81"/>
        <v>103.36282722178693</v>
      </c>
      <c r="F1098" s="68">
        <f t="shared" si="81"/>
        <v>95.700394301099564</v>
      </c>
      <c r="G1098" s="68">
        <f t="shared" si="81"/>
        <v>90.403972117011705</v>
      </c>
      <c r="H1098" s="68">
        <f t="shared" si="81"/>
        <v>86.299849896934532</v>
      </c>
      <c r="I1098" s="69">
        <f t="shared" si="81"/>
        <v>87.84119812752138</v>
      </c>
    </row>
    <row r="1099" spans="1:9" s="5" customFormat="1" ht="15" customHeight="1" x14ac:dyDescent="0.25">
      <c r="A1099" s="46" t="str">
        <f t="shared" si="80"/>
        <v>15.21_Bañeres</v>
      </c>
      <c r="B1099" s="4" t="str">
        <f t="shared" si="76"/>
        <v>Salida Nacional / National exit</v>
      </c>
      <c r="C1099" s="68">
        <f t="shared" si="81"/>
        <v>129.53122624253945</v>
      </c>
      <c r="D1099" s="68">
        <f t="shared" si="81"/>
        <v>117.10454238466234</v>
      </c>
      <c r="E1099" s="68">
        <f t="shared" si="81"/>
        <v>105.0865287305065</v>
      </c>
      <c r="F1099" s="68">
        <f t="shared" si="81"/>
        <v>97.221413553071528</v>
      </c>
      <c r="G1099" s="68">
        <f t="shared" si="81"/>
        <v>91.814083509364906</v>
      </c>
      <c r="H1099" s="68">
        <f t="shared" si="81"/>
        <v>87.624439246234019</v>
      </c>
      <c r="I1099" s="69">
        <f t="shared" si="81"/>
        <v>89.14304499297414</v>
      </c>
    </row>
    <row r="1100" spans="1:9" s="5" customFormat="1" ht="15" customHeight="1" x14ac:dyDescent="0.25">
      <c r="A1100" s="46" t="str">
        <f t="shared" si="80"/>
        <v>15.22_Ibi</v>
      </c>
      <c r="B1100" s="4" t="str">
        <f t="shared" si="76"/>
        <v>Salida Nacional / National exit</v>
      </c>
      <c r="C1100" s="68">
        <f t="shared" si="81"/>
        <v>131.57314943414968</v>
      </c>
      <c r="D1100" s="68">
        <f t="shared" si="81"/>
        <v>118.91076327881514</v>
      </c>
      <c r="E1100" s="68">
        <f t="shared" si="81"/>
        <v>106.64773443922596</v>
      </c>
      <c r="F1100" s="68">
        <f t="shared" si="81"/>
        <v>98.599044150502991</v>
      </c>
      <c r="G1100" s="68">
        <f t="shared" si="81"/>
        <v>93.091261689308311</v>
      </c>
      <c r="H1100" s="68">
        <f t="shared" si="81"/>
        <v>88.824157668115319</v>
      </c>
      <c r="I1100" s="69">
        <f t="shared" si="81"/>
        <v>90.32216489740189</v>
      </c>
    </row>
    <row r="1101" spans="1:9" s="5" customFormat="1" ht="15" customHeight="1" x14ac:dyDescent="0.25">
      <c r="A1101" s="46" t="str">
        <f t="shared" si="80"/>
        <v>15.23_Tibi</v>
      </c>
      <c r="B1101" s="4" t="str">
        <f t="shared" si="76"/>
        <v>Salida Nacional / National exit</v>
      </c>
      <c r="C1101" s="68">
        <f t="shared" si="81"/>
        <v>132.79620483296202</v>
      </c>
      <c r="D1101" s="68">
        <f t="shared" si="81"/>
        <v>119.99263953406202</v>
      </c>
      <c r="E1101" s="68">
        <f t="shared" si="81"/>
        <v>107.5828533891215</v>
      </c>
      <c r="F1101" s="68">
        <f t="shared" si="81"/>
        <v>99.424206696616594</v>
      </c>
      <c r="G1101" s="68">
        <f t="shared" si="81"/>
        <v>93.856256021437517</v>
      </c>
      <c r="H1101" s="68">
        <f t="shared" si="81"/>
        <v>89.542755752002776</v>
      </c>
      <c r="I1101" s="69">
        <f t="shared" si="81"/>
        <v>91.028425040233287</v>
      </c>
    </row>
    <row r="1102" spans="1:9" s="5" customFormat="1" ht="15" customHeight="1" x14ac:dyDescent="0.25">
      <c r="A1102" s="46" t="str">
        <f t="shared" si="80"/>
        <v>15.24_Alicante</v>
      </c>
      <c r="B1102" s="4" t="str">
        <f t="shared" si="76"/>
        <v>Salida Nacional / National exit</v>
      </c>
      <c r="C1102" s="68">
        <f t="shared" si="81"/>
        <v>134.40313241544837</v>
      </c>
      <c r="D1102" s="68">
        <f t="shared" si="81"/>
        <v>121.41407702338712</v>
      </c>
      <c r="E1102" s="68">
        <f t="shared" si="81"/>
        <v>108.81147184332397</v>
      </c>
      <c r="F1102" s="68">
        <f t="shared" si="81"/>
        <v>100.50835746907734</v>
      </c>
      <c r="G1102" s="68">
        <f t="shared" si="81"/>
        <v>94.86135398669559</v>
      </c>
      <c r="H1102" s="68">
        <f t="shared" si="81"/>
        <v>90.48689539019243</v>
      </c>
      <c r="I1102" s="69">
        <f t="shared" si="81"/>
        <v>91.956354310672381</v>
      </c>
    </row>
    <row r="1103" spans="1:9" s="5" customFormat="1" ht="15" customHeight="1" x14ac:dyDescent="0.25">
      <c r="A1103" s="46" t="str">
        <f t="shared" si="80"/>
        <v>15.26_Elche</v>
      </c>
      <c r="B1103" s="4" t="str">
        <f t="shared" si="76"/>
        <v>Salida Nacional / National exit</v>
      </c>
      <c r="C1103" s="68">
        <f t="shared" si="81"/>
        <v>137.5669803869676</v>
      </c>
      <c r="D1103" s="68">
        <f t="shared" si="81"/>
        <v>124.21271721492853</v>
      </c>
      <c r="E1103" s="68">
        <f t="shared" si="81"/>
        <v>111.23047444584643</v>
      </c>
      <c r="F1103" s="68">
        <f t="shared" si="81"/>
        <v>102.64292050704796</v>
      </c>
      <c r="G1103" s="68">
        <f t="shared" si="81"/>
        <v>96.840271514291729</v>
      </c>
      <c r="H1103" s="68">
        <f t="shared" si="81"/>
        <v>92.345793271885043</v>
      </c>
      <c r="I1103" s="69">
        <f t="shared" si="81"/>
        <v>93.783335919544626</v>
      </c>
    </row>
    <row r="1104" spans="1:9" s="5" customFormat="1" ht="15" customHeight="1" x14ac:dyDescent="0.25">
      <c r="A1104" s="46" t="str">
        <f t="shared" si="80"/>
        <v>15.28_16_Callosa Segura</v>
      </c>
      <c r="B1104" s="4" t="str">
        <f t="shared" si="76"/>
        <v>Salida Nacional / National exit</v>
      </c>
      <c r="C1104" s="68">
        <f t="shared" si="81"/>
        <v>139.95136355517329</v>
      </c>
      <c r="D1104" s="68">
        <f t="shared" si="81"/>
        <v>126.32186741008499</v>
      </c>
      <c r="E1104" s="68">
        <f t="shared" si="81"/>
        <v>113.0535168743139</v>
      </c>
      <c r="F1104" s="68">
        <f t="shared" si="81"/>
        <v>104.25159962975798</v>
      </c>
      <c r="G1104" s="68">
        <f t="shared" si="81"/>
        <v>98.331650899945842</v>
      </c>
      <c r="H1104" s="68">
        <f t="shared" si="81"/>
        <v>93.746721780593603</v>
      </c>
      <c r="I1104" s="69">
        <f t="shared" si="81"/>
        <v>95.160211242262676</v>
      </c>
    </row>
    <row r="1105" spans="1:9" s="5" customFormat="1" ht="15" customHeight="1" x14ac:dyDescent="0.25">
      <c r="A1105" s="46" t="str">
        <f t="shared" ref="A1105:A1120" si="82">A840</f>
        <v>15.30_San Javier</v>
      </c>
      <c r="B1105" s="4" t="str">
        <f t="shared" si="76"/>
        <v>Salida Nacional / National exit</v>
      </c>
      <c r="C1105" s="68">
        <f t="shared" ref="C1105:I1120" si="83">IF(C45=0,"",C840/C45)</f>
        <v>143.31595835164271</v>
      </c>
      <c r="D1105" s="68">
        <f t="shared" si="83"/>
        <v>129.29035268246221</v>
      </c>
      <c r="E1105" s="68">
        <f t="shared" si="83"/>
        <v>115.60865678183062</v>
      </c>
      <c r="F1105" s="68">
        <f t="shared" si="83"/>
        <v>106.49436687308496</v>
      </c>
      <c r="G1105" s="68">
        <f t="shared" si="83"/>
        <v>100.40712481281034</v>
      </c>
      <c r="H1105" s="68">
        <f t="shared" si="83"/>
        <v>95.69424297024905</v>
      </c>
      <c r="I1105" s="69">
        <f t="shared" si="83"/>
        <v>97.069645628607574</v>
      </c>
    </row>
    <row r="1106" spans="1:9" s="5" customFormat="1" ht="15" customHeight="1" x14ac:dyDescent="0.25">
      <c r="A1106" s="46" t="str">
        <f t="shared" si="82"/>
        <v>15.31.1A_EnergyWorks Cartagena</v>
      </c>
      <c r="B1106" s="4" t="str">
        <f t="shared" si="76"/>
        <v>Salida Nacional / National exit</v>
      </c>
      <c r="C1106" s="68">
        <f t="shared" si="83"/>
        <v>143.13822296504728</v>
      </c>
      <c r="D1106" s="68">
        <f t="shared" si="83"/>
        <v>129.11827939670209</v>
      </c>
      <c r="E1106" s="68">
        <f t="shared" si="83"/>
        <v>115.41738812021751</v>
      </c>
      <c r="F1106" s="68">
        <f t="shared" si="83"/>
        <v>106.26117811873857</v>
      </c>
      <c r="G1106" s="68">
        <f t="shared" si="83"/>
        <v>100.153292963659</v>
      </c>
      <c r="H1106" s="68">
        <f t="shared" si="83"/>
        <v>95.403061012344679</v>
      </c>
      <c r="I1106" s="69">
        <f t="shared" si="83"/>
        <v>96.668458540550844</v>
      </c>
    </row>
    <row r="1107" spans="1:9" s="5" customFormat="1" ht="15" customHeight="1" x14ac:dyDescent="0.25">
      <c r="A1107" s="46" t="str">
        <f t="shared" si="82"/>
        <v>15.31_General Electric</v>
      </c>
      <c r="B1107" s="4" t="str">
        <f t="shared" si="76"/>
        <v>Salida Nacional / National exit</v>
      </c>
      <c r="C1107" s="68">
        <f t="shared" si="83"/>
        <v>143.2712838596176</v>
      </c>
      <c r="D1107" s="68">
        <f t="shared" si="83"/>
        <v>129.16957242507215</v>
      </c>
      <c r="E1107" s="68">
        <f t="shared" si="83"/>
        <v>115.39209886717332</v>
      </c>
      <c r="F1107" s="68">
        <f t="shared" si="83"/>
        <v>106.17789402873726</v>
      </c>
      <c r="G1107" s="68">
        <f t="shared" si="83"/>
        <v>100.07421867072787</v>
      </c>
      <c r="H1107" s="68">
        <f t="shared" si="83"/>
        <v>95.359690241555185</v>
      </c>
      <c r="I1107" s="69">
        <f t="shared" si="83"/>
        <v>96.691959816503754</v>
      </c>
    </row>
    <row r="1108" spans="1:9" s="5" customFormat="1" ht="15" customHeight="1" x14ac:dyDescent="0.25">
      <c r="A1108" s="46" t="str">
        <f t="shared" si="82"/>
        <v>15.31A.2_Fuente Alamo</v>
      </c>
      <c r="B1108" s="4" t="str">
        <f t="shared" si="76"/>
        <v>Salida Nacional / National exit</v>
      </c>
      <c r="C1108" s="68">
        <f t="shared" si="83"/>
        <v>142.73591096317955</v>
      </c>
      <c r="D1108" s="68">
        <f t="shared" si="83"/>
        <v>128.81547478791961</v>
      </c>
      <c r="E1108" s="68">
        <f t="shared" si="83"/>
        <v>115.2136142083978</v>
      </c>
      <c r="F1108" s="68">
        <f t="shared" si="83"/>
        <v>106.13426825170717</v>
      </c>
      <c r="G1108" s="68">
        <f t="shared" si="83"/>
        <v>100.04021807771913</v>
      </c>
      <c r="H1108" s="68">
        <f t="shared" si="83"/>
        <v>95.277060653875409</v>
      </c>
      <c r="I1108" s="69">
        <f t="shared" si="83"/>
        <v>96.502444393131569</v>
      </c>
    </row>
    <row r="1109" spans="1:9" s="5" customFormat="1" ht="15" customHeight="1" x14ac:dyDescent="0.25">
      <c r="A1109" s="46" t="str">
        <f t="shared" si="82"/>
        <v>15.31A.4_Lorca</v>
      </c>
      <c r="B1109" s="4" t="str">
        <f t="shared" si="76"/>
        <v>Salida Nacional / National exit</v>
      </c>
      <c r="C1109" s="68">
        <f t="shared" si="83"/>
        <v>142.09541796458458</v>
      </c>
      <c r="D1109" s="68">
        <f t="shared" si="83"/>
        <v>128.33093460481268</v>
      </c>
      <c r="E1109" s="68">
        <f t="shared" si="83"/>
        <v>114.88401838778258</v>
      </c>
      <c r="F1109" s="68">
        <f t="shared" si="83"/>
        <v>105.92457595758538</v>
      </c>
      <c r="G1109" s="68">
        <f t="shared" si="83"/>
        <v>99.852435884463588</v>
      </c>
      <c r="H1109" s="68">
        <f t="shared" si="83"/>
        <v>95.06936519967492</v>
      </c>
      <c r="I1109" s="69">
        <f t="shared" si="83"/>
        <v>96.231557277032493</v>
      </c>
    </row>
    <row r="1110" spans="1:9" s="5" customFormat="1" ht="15" customHeight="1" x14ac:dyDescent="0.25">
      <c r="A1110" s="46" t="str">
        <f t="shared" si="82"/>
        <v>15.34_Escombreras</v>
      </c>
      <c r="B1110" s="4" t="str">
        <f t="shared" si="76"/>
        <v>Salida Nacional / National exit</v>
      </c>
      <c r="C1110" s="68">
        <f t="shared" si="83"/>
        <v>144.25482619751327</v>
      </c>
      <c r="D1110" s="68">
        <f t="shared" si="83"/>
        <v>130.04726197350291</v>
      </c>
      <c r="E1110" s="68">
        <f t="shared" si="83"/>
        <v>116.16749732519577</v>
      </c>
      <c r="F1110" s="68">
        <f t="shared" si="83"/>
        <v>106.884267752263</v>
      </c>
      <c r="G1110" s="68">
        <f t="shared" si="83"/>
        <v>100.74055971723064</v>
      </c>
      <c r="H1110" s="68">
        <f t="shared" si="83"/>
        <v>95.99979574912814</v>
      </c>
      <c r="I1110" s="69">
        <f t="shared" si="83"/>
        <v>97.351845380345011</v>
      </c>
    </row>
    <row r="1111" spans="1:9" s="5" customFormat="1" ht="15" customHeight="1" x14ac:dyDescent="0.25">
      <c r="A1111" s="46" t="str">
        <f t="shared" si="82"/>
        <v>15_Tivissa</v>
      </c>
      <c r="B1111" s="4" t="str">
        <f t="shared" si="76"/>
        <v>Salida Nacional / National exit</v>
      </c>
      <c r="C1111" s="68">
        <f t="shared" si="83"/>
        <v>126.20379233084573</v>
      </c>
      <c r="D1111" s="68">
        <f t="shared" si="83"/>
        <v>115.39003703584613</v>
      </c>
      <c r="E1111" s="68">
        <f t="shared" si="83"/>
        <v>105.22107314193998</v>
      </c>
      <c r="F1111" s="68">
        <f t="shared" si="83"/>
        <v>99.117901936247549</v>
      </c>
      <c r="G1111" s="68">
        <f t="shared" si="83"/>
        <v>94.078595740620727</v>
      </c>
      <c r="H1111" s="68">
        <f t="shared" si="83"/>
        <v>89.942758819352633</v>
      </c>
      <c r="I1111" s="69">
        <f t="shared" si="83"/>
        <v>91.863036929481396</v>
      </c>
    </row>
    <row r="1112" spans="1:9" s="5" customFormat="1" ht="15" customHeight="1" x14ac:dyDescent="0.25">
      <c r="A1112" s="46" t="str">
        <f t="shared" si="82"/>
        <v>16A_Benisanet</v>
      </c>
      <c r="B1112" s="4" t="str">
        <f t="shared" si="76"/>
        <v>Salida Nacional / National exit</v>
      </c>
      <c r="C1112" s="68">
        <f t="shared" si="83"/>
        <v>126.3166562720934</v>
      </c>
      <c r="D1112" s="68">
        <f t="shared" si="83"/>
        <v>115.50426174901892</v>
      </c>
      <c r="E1112" s="68">
        <f t="shared" si="83"/>
        <v>105.33645881240498</v>
      </c>
      <c r="F1112" s="68">
        <f t="shared" si="83"/>
        <v>99.237367325698145</v>
      </c>
      <c r="G1112" s="68">
        <f t="shared" si="83"/>
        <v>94.192798237563593</v>
      </c>
      <c r="H1112" s="68">
        <f t="shared" si="83"/>
        <v>90.048543007542719</v>
      </c>
      <c r="I1112" s="69">
        <f t="shared" si="83"/>
        <v>91.964230980472465</v>
      </c>
    </row>
    <row r="1113" spans="1:9" s="5" customFormat="1" ht="15" customHeight="1" x14ac:dyDescent="0.25">
      <c r="A1113" s="46" t="str">
        <f t="shared" si="82"/>
        <v>19_Caspe</v>
      </c>
      <c r="B1113" s="4" t="str">
        <f t="shared" si="76"/>
        <v>Salida Nacional / National exit</v>
      </c>
      <c r="C1113" s="68">
        <f t="shared" si="83"/>
        <v>131.14752387802307</v>
      </c>
      <c r="D1113" s="68">
        <f t="shared" si="83"/>
        <v>120.39337390089919</v>
      </c>
      <c r="E1113" s="68">
        <f t="shared" si="83"/>
        <v>110.27526292889858</v>
      </c>
      <c r="F1113" s="68">
        <f t="shared" si="83"/>
        <v>104.35079393074589</v>
      </c>
      <c r="G1113" s="68">
        <f t="shared" si="83"/>
        <v>99.08095947753651</v>
      </c>
      <c r="H1113" s="68">
        <f t="shared" si="83"/>
        <v>94.576378933682463</v>
      </c>
      <c r="I1113" s="69">
        <f t="shared" si="83"/>
        <v>96.295597202857209</v>
      </c>
    </row>
    <row r="1114" spans="1:9" s="5" customFormat="1" ht="15" customHeight="1" x14ac:dyDescent="0.25">
      <c r="A1114" s="46" t="str">
        <f t="shared" si="82"/>
        <v>20_Andorra</v>
      </c>
      <c r="B1114" s="4" t="str">
        <f t="shared" si="76"/>
        <v>Salida Nacional / National exit</v>
      </c>
      <c r="C1114" s="68">
        <f t="shared" si="83"/>
        <v>130.831988357207</v>
      </c>
      <c r="D1114" s="68">
        <f t="shared" si="83"/>
        <v>120.22065964490926</v>
      </c>
      <c r="E1114" s="68">
        <f t="shared" si="83"/>
        <v>110.24123237260008</v>
      </c>
      <c r="F1114" s="68">
        <f t="shared" si="83"/>
        <v>104.43708131801115</v>
      </c>
      <c r="G1114" s="68">
        <f t="shared" si="83"/>
        <v>99.17595649919005</v>
      </c>
      <c r="H1114" s="68">
        <f t="shared" si="83"/>
        <v>94.637918710495114</v>
      </c>
      <c r="I1114" s="69">
        <f t="shared" si="83"/>
        <v>96.299426116262296</v>
      </c>
    </row>
    <row r="1115" spans="1:9" s="5" customFormat="1" ht="15" customHeight="1" x14ac:dyDescent="0.25">
      <c r="A1115" s="46" t="str">
        <f t="shared" si="82"/>
        <v>21.1_Azaila</v>
      </c>
      <c r="B1115" s="4" t="str">
        <f t="shared" si="76"/>
        <v>Salida Nacional / National exit</v>
      </c>
      <c r="C1115" s="68">
        <f t="shared" si="83"/>
        <v>130.22361440571373</v>
      </c>
      <c r="D1115" s="68">
        <f t="shared" si="83"/>
        <v>119.80658538246993</v>
      </c>
      <c r="E1115" s="68">
        <f t="shared" si="83"/>
        <v>110.01607681992938</v>
      </c>
      <c r="F1115" s="68">
        <f t="shared" si="83"/>
        <v>104.37107680384875</v>
      </c>
      <c r="G1115" s="68">
        <f t="shared" si="83"/>
        <v>99.130064324512361</v>
      </c>
      <c r="H1115" s="68">
        <f t="shared" si="83"/>
        <v>94.559029866368945</v>
      </c>
      <c r="I1115" s="69">
        <f t="shared" si="83"/>
        <v>96.148270412746712</v>
      </c>
    </row>
    <row r="1116" spans="1:9" s="5" customFormat="1" ht="15" customHeight="1" x14ac:dyDescent="0.25">
      <c r="A1116" s="46" t="str">
        <f t="shared" si="82"/>
        <v>22_Epysa</v>
      </c>
      <c r="B1116" s="4" t="str">
        <f t="shared" si="76"/>
        <v>Salida Nacional / National exit</v>
      </c>
      <c r="C1116" s="68">
        <f t="shared" si="83"/>
        <v>129.75077265119205</v>
      </c>
      <c r="D1116" s="68">
        <f t="shared" si="83"/>
        <v>119.48475766405181</v>
      </c>
      <c r="E1116" s="68">
        <f t="shared" si="83"/>
        <v>109.841080920937</v>
      </c>
      <c r="F1116" s="68">
        <f t="shared" si="83"/>
        <v>104.31977662867472</v>
      </c>
      <c r="G1116" s="68">
        <f t="shared" si="83"/>
        <v>99.094395906526714</v>
      </c>
      <c r="H1116" s="68">
        <f t="shared" si="83"/>
        <v>94.497715703628657</v>
      </c>
      <c r="I1116" s="69">
        <f t="shared" si="83"/>
        <v>96.030788840958749</v>
      </c>
    </row>
    <row r="1117" spans="1:9" s="5" customFormat="1" ht="15" customHeight="1" x14ac:dyDescent="0.25">
      <c r="A1117" s="46" t="str">
        <f t="shared" si="82"/>
        <v>23_Mediana Zaragoza</v>
      </c>
      <c r="B1117" s="4" t="str">
        <f t="shared" si="76"/>
        <v>Salida Nacional / National exit</v>
      </c>
      <c r="C1117" s="68">
        <f t="shared" si="83"/>
        <v>129.36912553748004</v>
      </c>
      <c r="D1117" s="68">
        <f t="shared" si="83"/>
        <v>119.22499925931655</v>
      </c>
      <c r="E1117" s="68">
        <f t="shared" si="83"/>
        <v>109.6998356118601</v>
      </c>
      <c r="F1117" s="68">
        <f t="shared" si="83"/>
        <v>104.2783704635025</v>
      </c>
      <c r="G1117" s="68">
        <f t="shared" si="83"/>
        <v>99.065606679169548</v>
      </c>
      <c r="H1117" s="68">
        <f t="shared" si="83"/>
        <v>94.448226898937179</v>
      </c>
      <c r="I1117" s="69">
        <f t="shared" si="83"/>
        <v>95.935965356445266</v>
      </c>
    </row>
    <row r="1118" spans="1:9" s="5" customFormat="1" ht="15" customHeight="1" x14ac:dyDescent="0.25">
      <c r="A1118" s="46" t="str">
        <f t="shared" si="82"/>
        <v>23A_La Cartuja</v>
      </c>
      <c r="B1118" s="4" t="str">
        <f t="shared" si="76"/>
        <v>Salida Nacional / National exit</v>
      </c>
      <c r="C1118" s="68">
        <f t="shared" si="83"/>
        <v>128.89659104252974</v>
      </c>
      <c r="D1118" s="68">
        <f t="shared" si="83"/>
        <v>118.90338066931375</v>
      </c>
      <c r="E1118" s="68">
        <f t="shared" si="83"/>
        <v>109.52495342779328</v>
      </c>
      <c r="F1118" s="68">
        <f t="shared" si="83"/>
        <v>104.22710362394164</v>
      </c>
      <c r="G1118" s="68">
        <f t="shared" si="83"/>
        <v>99.02996143904987</v>
      </c>
      <c r="H1118" s="68">
        <f t="shared" si="83"/>
        <v>94.386952579047517</v>
      </c>
      <c r="I1118" s="69">
        <f t="shared" si="83"/>
        <v>95.818560125921707</v>
      </c>
    </row>
    <row r="1119" spans="1:9" s="5" customFormat="1" ht="15" customHeight="1" x14ac:dyDescent="0.25">
      <c r="A1119" s="46" t="str">
        <f t="shared" si="82"/>
        <v>24_Santa Fe</v>
      </c>
      <c r="B1119" s="4" t="str">
        <f t="shared" si="76"/>
        <v>Salida Nacional / National exit</v>
      </c>
      <c r="C1119" s="68">
        <f t="shared" si="83"/>
        <v>128.6087195500277</v>
      </c>
      <c r="D1119" s="68">
        <f t="shared" si="83"/>
        <v>118.70744825695043</v>
      </c>
      <c r="E1119" s="68">
        <f t="shared" si="83"/>
        <v>109.41841391400682</v>
      </c>
      <c r="F1119" s="68">
        <f t="shared" si="83"/>
        <v>104.19587148792208</v>
      </c>
      <c r="G1119" s="68">
        <f t="shared" si="83"/>
        <v>99.008246096395609</v>
      </c>
      <c r="H1119" s="68">
        <f t="shared" si="83"/>
        <v>94.349623812349591</v>
      </c>
      <c r="I1119" s="69">
        <f t="shared" si="83"/>
        <v>95.747035995303634</v>
      </c>
    </row>
    <row r="1120" spans="1:9" s="5" customFormat="1" ht="15" customHeight="1" x14ac:dyDescent="0.25">
      <c r="A1120" s="46" t="str">
        <f t="shared" si="82"/>
        <v>24A_Zaragoza I+D</v>
      </c>
      <c r="B1120" s="4" t="str">
        <f t="shared" si="76"/>
        <v>Salida Nacional / National exit</v>
      </c>
      <c r="C1120" s="68">
        <f t="shared" si="83"/>
        <v>128.40647371244978</v>
      </c>
      <c r="D1120" s="68">
        <f t="shared" si="83"/>
        <v>118.58055210323555</v>
      </c>
      <c r="E1120" s="68">
        <f t="shared" si="83"/>
        <v>109.36919062939998</v>
      </c>
      <c r="F1120" s="68">
        <f t="shared" si="83"/>
        <v>104.21061884516371</v>
      </c>
      <c r="G1120" s="68">
        <f t="shared" si="83"/>
        <v>99.031135785811301</v>
      </c>
      <c r="H1120" s="68">
        <f t="shared" si="83"/>
        <v>94.35919129854787</v>
      </c>
      <c r="I1120" s="69">
        <f t="shared" si="83"/>
        <v>95.731234819702351</v>
      </c>
    </row>
    <row r="1121" spans="1:9" s="5" customFormat="1" ht="15" customHeight="1" x14ac:dyDescent="0.25">
      <c r="A1121" s="46" t="str">
        <f t="shared" ref="A1121:B1136" si="84">A856</f>
        <v>25A_Barboles</v>
      </c>
      <c r="B1121" s="4" t="str">
        <f t="shared" si="76"/>
        <v>Salida Nacional / National exit</v>
      </c>
      <c r="C1121" s="68" t="str">
        <f t="shared" ref="C1121:I1136" si="85">IF(C61=0,"",C856/C61)</f>
        <v/>
      </c>
      <c r="D1121" s="68" t="str">
        <f t="shared" si="85"/>
        <v/>
      </c>
      <c r="E1121" s="68" t="str">
        <f t="shared" si="85"/>
        <v/>
      </c>
      <c r="F1121" s="68" t="str">
        <f t="shared" si="85"/>
        <v/>
      </c>
      <c r="G1121" s="68" t="str">
        <f t="shared" si="85"/>
        <v/>
      </c>
      <c r="H1121" s="68" t="str">
        <f t="shared" si="85"/>
        <v/>
      </c>
      <c r="I1121" s="69" t="str">
        <f t="shared" si="85"/>
        <v/>
      </c>
    </row>
    <row r="1122" spans="1:9" s="5" customFormat="1" ht="15" customHeight="1" x14ac:dyDescent="0.25">
      <c r="A1122" s="46" t="str">
        <f t="shared" si="84"/>
        <v>25X_General Motors</v>
      </c>
      <c r="B1122" s="4" t="str">
        <f t="shared" si="76"/>
        <v>Salida Nacional / National exit</v>
      </c>
      <c r="C1122" s="68">
        <f t="shared" si="85"/>
        <v>127.95681591920474</v>
      </c>
      <c r="D1122" s="68">
        <f t="shared" si="85"/>
        <v>118.29842098432567</v>
      </c>
      <c r="E1122" s="68">
        <f t="shared" si="85"/>
        <v>109.25975137567961</v>
      </c>
      <c r="F1122" s="68">
        <f t="shared" si="85"/>
        <v>104.24340698158655</v>
      </c>
      <c r="G1122" s="68">
        <f t="shared" si="85"/>
        <v>99.082026955459</v>
      </c>
      <c r="H1122" s="68">
        <f t="shared" si="85"/>
        <v>94.380462909288269</v>
      </c>
      <c r="I1122" s="69">
        <f t="shared" si="85"/>
        <v>95.696103704834172</v>
      </c>
    </row>
    <row r="1123" spans="1:9" s="5" customFormat="1" ht="15" customHeight="1" x14ac:dyDescent="0.25">
      <c r="A1123" s="46" t="str">
        <f t="shared" si="84"/>
        <v>26A_Magallon</v>
      </c>
      <c r="B1123" s="4" t="str">
        <f t="shared" si="76"/>
        <v>Salida Nacional / National exit</v>
      </c>
      <c r="C1123" s="68">
        <f t="shared" si="85"/>
        <v>127.4547136887351</v>
      </c>
      <c r="D1123" s="68">
        <f t="shared" si="85"/>
        <v>117.98338438045135</v>
      </c>
      <c r="E1123" s="68">
        <f t="shared" si="85"/>
        <v>109.13754801521426</v>
      </c>
      <c r="F1123" s="68">
        <f t="shared" si="85"/>
        <v>104.28001926025308</v>
      </c>
      <c r="G1123" s="68">
        <f t="shared" si="85"/>
        <v>99.138853658287715</v>
      </c>
      <c r="H1123" s="68">
        <f t="shared" si="85"/>
        <v>94.404215468142752</v>
      </c>
      <c r="I1123" s="69">
        <f t="shared" si="85"/>
        <v>95.656875181723521</v>
      </c>
    </row>
    <row r="1124" spans="1:9" s="5" customFormat="1" ht="15" customHeight="1" x14ac:dyDescent="0.25">
      <c r="A1124" s="46" t="str">
        <f t="shared" si="84"/>
        <v>27X_Ribaforada</v>
      </c>
      <c r="B1124" s="4" t="str">
        <f t="shared" si="76"/>
        <v>Salida Nacional / National exit</v>
      </c>
      <c r="C1124" s="68">
        <f t="shared" si="85"/>
        <v>126.93095403592997</v>
      </c>
      <c r="D1124" s="68">
        <f t="shared" si="85"/>
        <v>117.65475914787309</v>
      </c>
      <c r="E1124" s="68">
        <f t="shared" si="85"/>
        <v>109.01007359712804</v>
      </c>
      <c r="F1124" s="68">
        <f t="shared" si="85"/>
        <v>104.31821075433362</v>
      </c>
      <c r="G1124" s="68">
        <f t="shared" si="85"/>
        <v>99.19813149522497</v>
      </c>
      <c r="H1124" s="68">
        <f t="shared" si="85"/>
        <v>94.428992557794814</v>
      </c>
      <c r="I1124" s="69">
        <f t="shared" si="85"/>
        <v>95.615954595441139</v>
      </c>
    </row>
    <row r="1125" spans="1:9" s="5" customFormat="1" ht="15" customHeight="1" x14ac:dyDescent="0.25">
      <c r="A1125" s="46" t="str">
        <f t="shared" si="84"/>
        <v>28_Tudela</v>
      </c>
      <c r="B1125" s="4" t="str">
        <f t="shared" si="76"/>
        <v>Salida Nacional / National exit</v>
      </c>
      <c r="C1125" s="68">
        <f t="shared" si="85"/>
        <v>126.71070261557395</v>
      </c>
      <c r="D1125" s="68">
        <f t="shared" si="85"/>
        <v>117.51656565806812</v>
      </c>
      <c r="E1125" s="68">
        <f t="shared" si="85"/>
        <v>108.95646805211859</v>
      </c>
      <c r="F1125" s="68">
        <f t="shared" si="85"/>
        <v>104.33427104223799</v>
      </c>
      <c r="G1125" s="68">
        <f t="shared" si="85"/>
        <v>99.22305901247671</v>
      </c>
      <c r="H1125" s="68">
        <f t="shared" si="85"/>
        <v>94.439411820063171</v>
      </c>
      <c r="I1125" s="69">
        <f t="shared" si="85"/>
        <v>95.598746669625896</v>
      </c>
    </row>
    <row r="1126" spans="1:9" s="5" customFormat="1" ht="15" customHeight="1" x14ac:dyDescent="0.25">
      <c r="A1126" s="46" t="str">
        <f t="shared" si="84"/>
        <v>28A_Tudela Norte</v>
      </c>
      <c r="B1126" s="4" t="str">
        <f t="shared" si="76"/>
        <v>Salida Nacional / National exit</v>
      </c>
      <c r="C1126" s="68">
        <f t="shared" si="85"/>
        <v>125.75895316485619</v>
      </c>
      <c r="D1126" s="68">
        <f t="shared" si="85"/>
        <v>116.73235479590105</v>
      </c>
      <c r="E1126" s="68">
        <f t="shared" si="85"/>
        <v>108.33180057793732</v>
      </c>
      <c r="F1126" s="68">
        <f t="shared" si="85"/>
        <v>103.82356414831453</v>
      </c>
      <c r="G1126" s="68">
        <f t="shared" si="85"/>
        <v>98.741899809219362</v>
      </c>
      <c r="H1126" s="68">
        <f t="shared" si="85"/>
        <v>93.945961992904643</v>
      </c>
      <c r="I1126" s="69">
        <f t="shared" si="85"/>
        <v>95.024713442530313</v>
      </c>
    </row>
    <row r="1127" spans="1:9" s="5" customFormat="1" ht="15" customHeight="1" x14ac:dyDescent="0.25">
      <c r="A1127" s="46" t="str">
        <f t="shared" si="84"/>
        <v>29_Alfaro</v>
      </c>
      <c r="B1127" s="4" t="str">
        <f t="shared" si="76"/>
        <v>Salida Nacional / National exit</v>
      </c>
      <c r="C1127" s="68">
        <f t="shared" si="85"/>
        <v>125.01257213153556</v>
      </c>
      <c r="D1127" s="68">
        <f t="shared" si="85"/>
        <v>116.11182427371217</v>
      </c>
      <c r="E1127" s="68">
        <f t="shared" si="85"/>
        <v>107.83029031050876</v>
      </c>
      <c r="F1127" s="68">
        <f t="shared" si="85"/>
        <v>103.40588657369931</v>
      </c>
      <c r="G1127" s="68">
        <f t="shared" si="85"/>
        <v>98.347134557284633</v>
      </c>
      <c r="H1127" s="68">
        <f t="shared" si="85"/>
        <v>93.543050081608868</v>
      </c>
      <c r="I1127" s="69">
        <f t="shared" si="85"/>
        <v>94.559754851297981</v>
      </c>
    </row>
    <row r="1128" spans="1:9" s="5" customFormat="1" ht="15" customHeight="1" x14ac:dyDescent="0.25">
      <c r="A1128" s="46" t="str">
        <f t="shared" si="84"/>
        <v>30_Rioja Baja</v>
      </c>
      <c r="B1128" s="4" t="str">
        <f t="shared" si="76"/>
        <v>Salida Nacional / National exit</v>
      </c>
      <c r="C1128" s="68">
        <f t="shared" si="85"/>
        <v>123.6773314570261</v>
      </c>
      <c r="D1128" s="68">
        <f t="shared" si="85"/>
        <v>115.00172426311178</v>
      </c>
      <c r="E1128" s="68">
        <f t="shared" si="85"/>
        <v>106.93311195540565</v>
      </c>
      <c r="F1128" s="68">
        <f t="shared" si="85"/>
        <v>102.65868097554034</v>
      </c>
      <c r="G1128" s="68">
        <f t="shared" si="85"/>
        <v>97.640918030156158</v>
      </c>
      <c r="H1128" s="68">
        <f t="shared" si="85"/>
        <v>92.822259562840074</v>
      </c>
      <c r="I1128" s="69">
        <f t="shared" si="85"/>
        <v>93.72796573118336</v>
      </c>
    </row>
    <row r="1129" spans="1:9" s="5" customFormat="1" ht="15" customHeight="1" x14ac:dyDescent="0.25">
      <c r="A1129" s="46" t="str">
        <f t="shared" si="84"/>
        <v>32_Sequero</v>
      </c>
      <c r="B1129" s="4" t="str">
        <f t="shared" si="76"/>
        <v>Salida Nacional / National exit</v>
      </c>
      <c r="C1129" s="68" t="str">
        <f t="shared" si="85"/>
        <v/>
      </c>
      <c r="D1129" s="68" t="str">
        <f t="shared" si="85"/>
        <v/>
      </c>
      <c r="E1129" s="68" t="str">
        <f t="shared" si="85"/>
        <v/>
      </c>
      <c r="F1129" s="68" t="str">
        <f t="shared" si="85"/>
        <v/>
      </c>
      <c r="G1129" s="68" t="str">
        <f t="shared" si="85"/>
        <v/>
      </c>
      <c r="H1129" s="68" t="str">
        <f t="shared" si="85"/>
        <v/>
      </c>
      <c r="I1129" s="69" t="str">
        <f t="shared" si="85"/>
        <v/>
      </c>
    </row>
    <row r="1130" spans="1:9" s="5" customFormat="1" ht="15" customHeight="1" x14ac:dyDescent="0.25">
      <c r="A1130" s="46" t="str">
        <f t="shared" si="84"/>
        <v>33_Logroño</v>
      </c>
      <c r="B1130" s="4" t="str">
        <f t="shared" si="76"/>
        <v>Salida Nacional / National exit</v>
      </c>
      <c r="C1130" s="68">
        <f t="shared" si="85"/>
        <v>124.7292345242562</v>
      </c>
      <c r="D1130" s="68">
        <f t="shared" si="85"/>
        <v>116.32934895288638</v>
      </c>
      <c r="E1130" s="68">
        <f t="shared" si="85"/>
        <v>108.57406807680239</v>
      </c>
      <c r="F1130" s="68">
        <f t="shared" si="85"/>
        <v>104.60256572749577</v>
      </c>
      <c r="G1130" s="68">
        <f t="shared" si="85"/>
        <v>99.552407678305912</v>
      </c>
      <c r="H1130" s="68">
        <f t="shared" si="85"/>
        <v>94.587305146267667</v>
      </c>
      <c r="I1130" s="69">
        <f t="shared" si="85"/>
        <v>95.400853443006866</v>
      </c>
    </row>
    <row r="1131" spans="1:9" s="5" customFormat="1" ht="15" customHeight="1" x14ac:dyDescent="0.25">
      <c r="A1131" s="46" t="str">
        <f t="shared" si="84"/>
        <v>33X_Navarrete</v>
      </c>
      <c r="B1131" s="4" t="str">
        <f t="shared" si="76"/>
        <v>Salida Nacional / National exit</v>
      </c>
      <c r="C1131" s="68">
        <f t="shared" si="85"/>
        <v>124.98628588158481</v>
      </c>
      <c r="D1131" s="68">
        <f t="shared" si="85"/>
        <v>116.63718961507213</v>
      </c>
      <c r="E1131" s="68">
        <f t="shared" si="85"/>
        <v>108.94615363027295</v>
      </c>
      <c r="F1131" s="68">
        <f t="shared" si="85"/>
        <v>105.04008479480613</v>
      </c>
      <c r="G1131" s="68">
        <f t="shared" si="85"/>
        <v>99.986945732250362</v>
      </c>
      <c r="H1131" s="68">
        <f t="shared" si="85"/>
        <v>94.999568974076951</v>
      </c>
      <c r="I1131" s="69">
        <f t="shared" si="85"/>
        <v>95.815423355519314</v>
      </c>
    </row>
    <row r="1132" spans="1:9" s="5" customFormat="1" ht="15" customHeight="1" x14ac:dyDescent="0.25">
      <c r="A1132" s="46" t="str">
        <f t="shared" si="84"/>
        <v>34_Cenicero</v>
      </c>
      <c r="B1132" s="4" t="str">
        <f t="shared" si="76"/>
        <v>Salida Nacional / National exit</v>
      </c>
      <c r="C1132" s="68">
        <f t="shared" si="85"/>
        <v>125.18454866662188</v>
      </c>
      <c r="D1132" s="68">
        <f t="shared" si="85"/>
        <v>116.87053970759322</v>
      </c>
      <c r="E1132" s="68">
        <f t="shared" si="85"/>
        <v>109.22447012192868</v>
      </c>
      <c r="F1132" s="68">
        <f t="shared" si="85"/>
        <v>105.36477436728741</v>
      </c>
      <c r="G1132" s="68">
        <f t="shared" si="85"/>
        <v>100.30911751665411</v>
      </c>
      <c r="H1132" s="68">
        <f t="shared" si="85"/>
        <v>95.305646360070867</v>
      </c>
      <c r="I1132" s="69">
        <f t="shared" si="85"/>
        <v>96.12410189907385</v>
      </c>
    </row>
    <row r="1133" spans="1:9" s="5" customFormat="1" ht="15" customHeight="1" x14ac:dyDescent="0.25">
      <c r="A1133" s="46" t="str">
        <f t="shared" si="84"/>
        <v>35_Haro</v>
      </c>
      <c r="B1133" s="4" t="str">
        <f t="shared" si="76"/>
        <v>Salida Nacional / National exit</v>
      </c>
      <c r="C1133" s="68">
        <f t="shared" si="85"/>
        <v>124.35151787139178</v>
      </c>
      <c r="D1133" s="68">
        <f t="shared" si="85"/>
        <v>116.27949371331569</v>
      </c>
      <c r="E1133" s="68">
        <f t="shared" si="85"/>
        <v>108.8814660928747</v>
      </c>
      <c r="F1133" s="68">
        <f t="shared" si="85"/>
        <v>105.21721539565549</v>
      </c>
      <c r="G1133" s="68">
        <f t="shared" si="85"/>
        <v>100.19296194586872</v>
      </c>
      <c r="H1133" s="68">
        <f t="shared" si="85"/>
        <v>95.153654176187061</v>
      </c>
      <c r="I1133" s="69">
        <f t="shared" si="85"/>
        <v>95.882794083095376</v>
      </c>
    </row>
    <row r="1134" spans="1:9" s="5" customFormat="1" ht="15" customHeight="1" x14ac:dyDescent="0.25">
      <c r="A1134" s="46" t="str">
        <f t="shared" si="84"/>
        <v>35X_Genfibre</v>
      </c>
      <c r="B1134" s="4" t="str">
        <f t="shared" si="76"/>
        <v>Salida Nacional / National exit</v>
      </c>
      <c r="C1134" s="68">
        <f t="shared" si="85"/>
        <v>126.82424558777343</v>
      </c>
      <c r="D1134" s="68">
        <f t="shared" si="85"/>
        <v>118.5617940529436</v>
      </c>
      <c r="E1134" s="68">
        <f t="shared" si="85"/>
        <v>110.98125552604373</v>
      </c>
      <c r="F1134" s="68">
        <f t="shared" si="85"/>
        <v>107.20689430408862</v>
      </c>
      <c r="G1134" s="68">
        <f t="shared" si="85"/>
        <v>102.07688194583946</v>
      </c>
      <c r="H1134" s="68">
        <f t="shared" si="85"/>
        <v>96.937361141298013</v>
      </c>
      <c r="I1134" s="69">
        <f t="shared" si="85"/>
        <v>97.66769362622945</v>
      </c>
    </row>
    <row r="1135" spans="1:9" s="5" customFormat="1" ht="15" customHeight="1" x14ac:dyDescent="0.25">
      <c r="A1135" s="46" t="str">
        <f t="shared" si="84"/>
        <v>36_Miranda</v>
      </c>
      <c r="B1135" s="4" t="str">
        <f t="shared" si="76"/>
        <v>Salida Nacional / National exit</v>
      </c>
      <c r="C1135" s="68">
        <f t="shared" si="85"/>
        <v>129.0262936716064</v>
      </c>
      <c r="D1135" s="68">
        <f t="shared" si="85"/>
        <v>120.66286951833909</v>
      </c>
      <c r="E1135" s="68">
        <f t="shared" si="85"/>
        <v>113.00037510807843</v>
      </c>
      <c r="F1135" s="68">
        <f t="shared" si="85"/>
        <v>109.2054406365183</v>
      </c>
      <c r="G1135" s="68">
        <f t="shared" si="85"/>
        <v>103.99038371411037</v>
      </c>
      <c r="H1135" s="68">
        <f t="shared" si="85"/>
        <v>98.753039954567555</v>
      </c>
      <c r="I1135" s="69">
        <f t="shared" si="85"/>
        <v>99.493861326539772</v>
      </c>
    </row>
    <row r="1136" spans="1:9" s="5" customFormat="1" ht="15" customHeight="1" x14ac:dyDescent="0.25">
      <c r="A1136" s="46" t="str">
        <f t="shared" si="84"/>
        <v>38_Vitoria</v>
      </c>
      <c r="B1136" s="4" t="str">
        <f t="shared" si="84"/>
        <v>Salida Nacional / National exit</v>
      </c>
      <c r="C1136" s="68">
        <f t="shared" si="85"/>
        <v>130.9044397224948</v>
      </c>
      <c r="D1136" s="68">
        <f t="shared" si="85"/>
        <v>122.47217670839568</v>
      </c>
      <c r="E1136" s="68">
        <f t="shared" si="85"/>
        <v>114.76007722577191</v>
      </c>
      <c r="F1136" s="68">
        <f t="shared" si="85"/>
        <v>110.96711255098126</v>
      </c>
      <c r="G1136" s="68">
        <f t="shared" si="85"/>
        <v>105.68182191939319</v>
      </c>
      <c r="H1136" s="68">
        <f t="shared" si="85"/>
        <v>100.35888298849325</v>
      </c>
      <c r="I1136" s="69">
        <f t="shared" si="85"/>
        <v>101.11102489101667</v>
      </c>
    </row>
    <row r="1137" spans="1:9" s="5" customFormat="1" ht="15" customHeight="1" x14ac:dyDescent="0.25">
      <c r="A1137" s="46" t="str">
        <f t="shared" ref="A1137:B1152" si="86">A872</f>
        <v>38X.02_Parque Tecnologico</v>
      </c>
      <c r="B1137" s="4" t="str">
        <f t="shared" si="86"/>
        <v>Salida Nacional / National exit</v>
      </c>
      <c r="C1137" s="68">
        <f t="shared" ref="C1137:I1152" si="87">IF(C77=0,"",C872/C77)</f>
        <v>132.4194068384127</v>
      </c>
      <c r="D1137" s="68">
        <f t="shared" si="87"/>
        <v>123.9316164011889</v>
      </c>
      <c r="E1137" s="68">
        <f t="shared" si="87"/>
        <v>116.17950402746061</v>
      </c>
      <c r="F1137" s="68">
        <f t="shared" si="87"/>
        <v>112.3881282479155</v>
      </c>
      <c r="G1137" s="68">
        <f t="shared" si="87"/>
        <v>107.04618506804103</v>
      </c>
      <c r="H1137" s="68">
        <f t="shared" si="87"/>
        <v>101.65420258761198</v>
      </c>
      <c r="I1137" s="69">
        <f t="shared" si="87"/>
        <v>102.41547595864496</v>
      </c>
    </row>
    <row r="1138" spans="1:9" s="5" customFormat="1" ht="15" customHeight="1" x14ac:dyDescent="0.25">
      <c r="A1138" s="46" t="str">
        <f t="shared" si="86"/>
        <v>39.01_Legutiano</v>
      </c>
      <c r="B1138" s="4" t="str">
        <f t="shared" si="86"/>
        <v>Salida Nacional / National exit</v>
      </c>
      <c r="C1138" s="68">
        <f t="shared" si="87"/>
        <v>133.54929685832093</v>
      </c>
      <c r="D1138" s="68">
        <f t="shared" si="87"/>
        <v>125.02009305934126</v>
      </c>
      <c r="E1138" s="68">
        <f t="shared" si="87"/>
        <v>117.23813834392007</v>
      </c>
      <c r="F1138" s="68">
        <f t="shared" si="87"/>
        <v>113.44794759133809</v>
      </c>
      <c r="G1138" s="68">
        <f t="shared" si="87"/>
        <v>108.06375191090528</v>
      </c>
      <c r="H1138" s="68">
        <f t="shared" si="87"/>
        <v>102.6202754959002</v>
      </c>
      <c r="I1138" s="69">
        <f t="shared" si="87"/>
        <v>103.38835928217416</v>
      </c>
    </row>
    <row r="1139" spans="1:9" s="5" customFormat="1" ht="15" customHeight="1" x14ac:dyDescent="0.25">
      <c r="A1139" s="46" t="str">
        <f t="shared" si="86"/>
        <v>4_Papiol</v>
      </c>
      <c r="B1139" s="4" t="str">
        <f t="shared" si="86"/>
        <v>Salida Nacional / National exit</v>
      </c>
      <c r="C1139" s="68">
        <f t="shared" si="87"/>
        <v>146.45697960659663</v>
      </c>
      <c r="D1139" s="68">
        <f t="shared" si="87"/>
        <v>133.88276044969007</v>
      </c>
      <c r="E1139" s="68">
        <f t="shared" si="87"/>
        <v>122.16609730608847</v>
      </c>
      <c r="F1139" s="68">
        <f t="shared" si="87"/>
        <v>115.16569135057766</v>
      </c>
      <c r="G1139" s="68">
        <f t="shared" si="87"/>
        <v>109.40156141405245</v>
      </c>
      <c r="H1139" s="68">
        <f t="shared" si="87"/>
        <v>104.73236028243767</v>
      </c>
      <c r="I1139" s="69">
        <f t="shared" si="87"/>
        <v>107.25369461587114</v>
      </c>
    </row>
    <row r="1140" spans="1:9" s="5" customFormat="1" ht="15" customHeight="1" x14ac:dyDescent="0.25">
      <c r="A1140" s="46" t="str">
        <f t="shared" si="86"/>
        <v>40_Mondragon</v>
      </c>
      <c r="B1140" s="4" t="str">
        <f t="shared" si="86"/>
        <v>Salida Nacional / National exit</v>
      </c>
      <c r="C1140" s="68">
        <f t="shared" si="87"/>
        <v>136.59148855136738</v>
      </c>
      <c r="D1140" s="68">
        <f t="shared" si="87"/>
        <v>127.95078063880592</v>
      </c>
      <c r="E1140" s="68">
        <f t="shared" si="87"/>
        <v>120.08847640051111</v>
      </c>
      <c r="F1140" s="68">
        <f t="shared" si="87"/>
        <v>116.30147629402728</v>
      </c>
      <c r="G1140" s="68">
        <f t="shared" si="87"/>
        <v>110.80351714640371</v>
      </c>
      <c r="H1140" s="68">
        <f t="shared" si="87"/>
        <v>105.2213950072579</v>
      </c>
      <c r="I1140" s="69">
        <f t="shared" si="87"/>
        <v>106.00781561243235</v>
      </c>
    </row>
    <row r="1141" spans="1:9" s="5" customFormat="1" ht="15" customHeight="1" x14ac:dyDescent="0.25">
      <c r="A1141" s="46" t="str">
        <f t="shared" si="86"/>
        <v>41.01_ERM_Legazpia</v>
      </c>
      <c r="B1141" s="4" t="str">
        <f t="shared" si="86"/>
        <v>Salida Nacional / National exit</v>
      </c>
      <c r="C1141" s="68">
        <f t="shared" si="87"/>
        <v>139.3433918806445</v>
      </c>
      <c r="D1141" s="68">
        <f t="shared" si="87"/>
        <v>130.51730919695223</v>
      </c>
      <c r="E1141" s="68">
        <f t="shared" si="87"/>
        <v>122.48307167635234</v>
      </c>
      <c r="F1141" s="68">
        <f t="shared" si="87"/>
        <v>118.60351604613129</v>
      </c>
      <c r="G1141" s="68">
        <f t="shared" si="87"/>
        <v>112.99139380882657</v>
      </c>
      <c r="H1141" s="68">
        <f t="shared" si="87"/>
        <v>107.29442395057171</v>
      </c>
      <c r="I1141" s="69">
        <f t="shared" si="87"/>
        <v>108.08582002127989</v>
      </c>
    </row>
    <row r="1142" spans="1:9" s="5" customFormat="1" ht="15" customHeight="1" x14ac:dyDescent="0.25">
      <c r="A1142" s="46" t="str">
        <f t="shared" si="86"/>
        <v>41.03_ERM_Zaldibia</v>
      </c>
      <c r="B1142" s="4" t="str">
        <f t="shared" si="86"/>
        <v>Salida Nacional / National exit</v>
      </c>
      <c r="C1142" s="68">
        <f t="shared" si="87"/>
        <v>142.76975640968755</v>
      </c>
      <c r="D1142" s="68">
        <f t="shared" si="87"/>
        <v>133.67980576967111</v>
      </c>
      <c r="E1142" s="68">
        <f t="shared" si="87"/>
        <v>125.3926698438358</v>
      </c>
      <c r="F1142" s="68">
        <f t="shared" si="87"/>
        <v>121.36053825722054</v>
      </c>
      <c r="G1142" s="68">
        <f t="shared" si="87"/>
        <v>115.60186993229561</v>
      </c>
      <c r="H1142" s="68">
        <f t="shared" si="87"/>
        <v>109.76603869204691</v>
      </c>
      <c r="I1142" s="69">
        <f t="shared" si="87"/>
        <v>110.55908727265722</v>
      </c>
    </row>
    <row r="1143" spans="1:9" s="5" customFormat="1" ht="15" customHeight="1" x14ac:dyDescent="0.25">
      <c r="A1143" s="46" t="str">
        <f t="shared" si="86"/>
        <v>41.03X01_ERM_Legorreta</v>
      </c>
      <c r="B1143" s="4" t="str">
        <f t="shared" si="86"/>
        <v>Salida Nacional / National exit</v>
      </c>
      <c r="C1143" s="68">
        <f t="shared" si="87"/>
        <v>143.43669741481679</v>
      </c>
      <c r="D1143" s="68">
        <f t="shared" si="87"/>
        <v>134.29538494259583</v>
      </c>
      <c r="E1143" s="68">
        <f t="shared" si="87"/>
        <v>125.95902240495273</v>
      </c>
      <c r="F1143" s="68">
        <f t="shared" si="87"/>
        <v>121.89719194629581</v>
      </c>
      <c r="G1143" s="68">
        <f t="shared" si="87"/>
        <v>116.10999846178944</v>
      </c>
      <c r="H1143" s="68">
        <f t="shared" si="87"/>
        <v>110.24713788800196</v>
      </c>
      <c r="I1143" s="69">
        <f t="shared" si="87"/>
        <v>111.04050812925458</v>
      </c>
    </row>
    <row r="1144" spans="1:9" s="5" customFormat="1" ht="15" customHeight="1" x14ac:dyDescent="0.25">
      <c r="A1144" s="46" t="str">
        <f t="shared" si="86"/>
        <v>41.04_ERM_Altzo</v>
      </c>
      <c r="B1144" s="4" t="str">
        <f t="shared" si="86"/>
        <v>Salida Nacional / National exit</v>
      </c>
      <c r="C1144" s="68">
        <f t="shared" si="87"/>
        <v>145.02684805725301</v>
      </c>
      <c r="D1144" s="68">
        <f t="shared" si="87"/>
        <v>135.76307640221282</v>
      </c>
      <c r="E1144" s="68">
        <f t="shared" si="87"/>
        <v>127.30934556993931</v>
      </c>
      <c r="F1144" s="68">
        <f t="shared" si="87"/>
        <v>123.17670572920289</v>
      </c>
      <c r="G1144" s="68">
        <f t="shared" si="87"/>
        <v>117.32150128048056</v>
      </c>
      <c r="H1144" s="68">
        <f t="shared" si="87"/>
        <v>111.39419615798388</v>
      </c>
      <c r="I1144" s="69">
        <f t="shared" si="87"/>
        <v>112.1883333169594</v>
      </c>
    </row>
    <row r="1145" spans="1:9" s="5" customFormat="1" ht="15" customHeight="1" x14ac:dyDescent="0.25">
      <c r="A1145" s="46" t="str">
        <f t="shared" si="86"/>
        <v>41.05_ERM_Belanuntza_Tolosa</v>
      </c>
      <c r="B1145" s="4" t="str">
        <f t="shared" si="86"/>
        <v>Salida Nacional / National exit</v>
      </c>
      <c r="C1145" s="68">
        <f t="shared" si="87"/>
        <v>146.38038488885837</v>
      </c>
      <c r="D1145" s="68">
        <f t="shared" si="87"/>
        <v>137.01237593082905</v>
      </c>
      <c r="E1145" s="68">
        <f t="shared" si="87"/>
        <v>128.45874116152874</v>
      </c>
      <c r="F1145" s="68">
        <f t="shared" si="87"/>
        <v>124.26582834783612</v>
      </c>
      <c r="G1145" s="68">
        <f t="shared" si="87"/>
        <v>118.35273294050735</v>
      </c>
      <c r="H1145" s="68">
        <f t="shared" si="87"/>
        <v>112.37057259363999</v>
      </c>
      <c r="I1145" s="69">
        <f t="shared" si="87"/>
        <v>113.16536255327294</v>
      </c>
    </row>
    <row r="1146" spans="1:9" s="5" customFormat="1" ht="15" customHeight="1" x14ac:dyDescent="0.25">
      <c r="A1146" s="46" t="str">
        <f t="shared" si="86"/>
        <v>41.06_ERM_Billabona</v>
      </c>
      <c r="B1146" s="4" t="str">
        <f t="shared" si="86"/>
        <v>Salida Nacional / National exit</v>
      </c>
      <c r="C1146" s="68">
        <f t="shared" si="87"/>
        <v>148.00625438931942</v>
      </c>
      <c r="D1146" s="68">
        <f t="shared" si="87"/>
        <v>138.51303550143578</v>
      </c>
      <c r="E1146" s="68">
        <f t="shared" si="87"/>
        <v>129.83939604486361</v>
      </c>
      <c r="F1146" s="68">
        <f t="shared" si="87"/>
        <v>125.57408328892832</v>
      </c>
      <c r="G1146" s="68">
        <f t="shared" si="87"/>
        <v>119.59144921685623</v>
      </c>
      <c r="H1146" s="68">
        <f t="shared" si="87"/>
        <v>113.54339673158327</v>
      </c>
      <c r="I1146" s="69">
        <f t="shared" si="87"/>
        <v>114.33897083587631</v>
      </c>
    </row>
    <row r="1147" spans="1:9" s="5" customFormat="1" ht="15" customHeight="1" x14ac:dyDescent="0.25">
      <c r="A1147" s="46" t="str">
        <f t="shared" si="86"/>
        <v>41.07X_Hernani_Osiñaga</v>
      </c>
      <c r="B1147" s="4" t="str">
        <f t="shared" si="86"/>
        <v>Salida Nacional / National exit</v>
      </c>
      <c r="C1147" s="68">
        <f t="shared" si="87"/>
        <v>148.47759212431293</v>
      </c>
      <c r="D1147" s="68">
        <f t="shared" si="87"/>
        <v>138.9480750189405</v>
      </c>
      <c r="E1147" s="68">
        <f t="shared" si="87"/>
        <v>130.23964633883512</v>
      </c>
      <c r="F1147" s="68">
        <f t="shared" si="87"/>
        <v>125.9533449212756</v>
      </c>
      <c r="G1147" s="68">
        <f t="shared" si="87"/>
        <v>119.95055166870023</v>
      </c>
      <c r="H1147" s="68">
        <f t="shared" si="87"/>
        <v>113.88339712679776</v>
      </c>
      <c r="I1147" s="69">
        <f t="shared" si="87"/>
        <v>114.67919855374366</v>
      </c>
    </row>
    <row r="1148" spans="1:9" s="5" customFormat="1" ht="15" customHeight="1" x14ac:dyDescent="0.25">
      <c r="A1148" s="46" t="str">
        <f t="shared" si="86"/>
        <v>41.10_ERM_Irun</v>
      </c>
      <c r="B1148" s="4" t="str">
        <f t="shared" si="86"/>
        <v>Salida Nacional / National exit</v>
      </c>
      <c r="C1148" s="68">
        <f t="shared" si="87"/>
        <v>156.82446558210199</v>
      </c>
      <c r="D1148" s="68">
        <f t="shared" si="87"/>
        <v>146.65214692355727</v>
      </c>
      <c r="E1148" s="68">
        <f t="shared" si="87"/>
        <v>137.32763931539753</v>
      </c>
      <c r="F1148" s="68">
        <f t="shared" si="87"/>
        <v>132.66965175938748</v>
      </c>
      <c r="G1148" s="68">
        <f t="shared" si="87"/>
        <v>126.30986156771495</v>
      </c>
      <c r="H1148" s="68">
        <f t="shared" si="87"/>
        <v>119.90443058912503</v>
      </c>
      <c r="I1148" s="69">
        <f t="shared" si="87"/>
        <v>120.70425765050763</v>
      </c>
    </row>
    <row r="1149" spans="1:9" s="5" customFormat="1" ht="15" customHeight="1" x14ac:dyDescent="0.25">
      <c r="A1149" s="46" t="str">
        <f t="shared" si="86"/>
        <v>41-16_Vergara</v>
      </c>
      <c r="B1149" s="4" t="str">
        <f t="shared" si="86"/>
        <v>Salida Nacional / National exit</v>
      </c>
      <c r="C1149" s="68">
        <f t="shared" si="87"/>
        <v>137.24939745252553</v>
      </c>
      <c r="D1149" s="68">
        <f t="shared" si="87"/>
        <v>128.58457549448531</v>
      </c>
      <c r="E1149" s="68">
        <f t="shared" si="87"/>
        <v>120.70489474884442</v>
      </c>
      <c r="F1149" s="68">
        <f t="shared" si="87"/>
        <v>116.91858465623227</v>
      </c>
      <c r="G1149" s="68">
        <f t="shared" si="87"/>
        <v>111.39602285195743</v>
      </c>
      <c r="H1149" s="68">
        <f t="shared" si="87"/>
        <v>105.783916982257</v>
      </c>
      <c r="I1149" s="69">
        <f t="shared" si="87"/>
        <v>106.57430313516514</v>
      </c>
    </row>
    <row r="1150" spans="1:9" s="5" customFormat="1" ht="15" customHeight="1" x14ac:dyDescent="0.25">
      <c r="A1150" s="46" t="str">
        <f t="shared" si="86"/>
        <v>43X.00_Dima</v>
      </c>
      <c r="B1150" s="4" t="str">
        <f t="shared" si="86"/>
        <v>Salida Nacional / National exit</v>
      </c>
      <c r="C1150" s="68">
        <f t="shared" si="87"/>
        <v>137.24343851858515</v>
      </c>
      <c r="D1150" s="68">
        <f t="shared" si="87"/>
        <v>128.67939182544427</v>
      </c>
      <c r="E1150" s="68">
        <f t="shared" si="87"/>
        <v>120.92347265234152</v>
      </c>
      <c r="F1150" s="68">
        <f t="shared" si="87"/>
        <v>117.25943250930169</v>
      </c>
      <c r="G1150" s="68">
        <f t="shared" si="87"/>
        <v>111.75645503287761</v>
      </c>
      <c r="H1150" s="68">
        <f t="shared" si="87"/>
        <v>106.14182557138101</v>
      </c>
      <c r="I1150" s="69">
        <f t="shared" si="87"/>
        <v>106.9692620176852</v>
      </c>
    </row>
    <row r="1151" spans="1:9" s="5" customFormat="1" ht="15" customHeight="1" x14ac:dyDescent="0.25">
      <c r="A1151" s="46" t="str">
        <f t="shared" si="86"/>
        <v>45.01DXC_Zabalgarbi</v>
      </c>
      <c r="B1151" s="4" t="str">
        <f t="shared" si="86"/>
        <v>Salida Nacional / National exit</v>
      </c>
      <c r="C1151" s="68">
        <f t="shared" si="87"/>
        <v>139.58013961814979</v>
      </c>
      <c r="D1151" s="68">
        <f t="shared" si="87"/>
        <v>130.91352972532113</v>
      </c>
      <c r="E1151" s="68">
        <f t="shared" si="87"/>
        <v>123.08658501310796</v>
      </c>
      <c r="F1151" s="68">
        <f t="shared" si="87"/>
        <v>119.41454153808853</v>
      </c>
      <c r="G1151" s="68">
        <f t="shared" si="87"/>
        <v>113.82919369322454</v>
      </c>
      <c r="H1151" s="68">
        <f t="shared" si="87"/>
        <v>108.1202649925448</v>
      </c>
      <c r="I1151" s="69">
        <f t="shared" si="87"/>
        <v>108.98270245758187</v>
      </c>
    </row>
    <row r="1152" spans="1:9" s="5" customFormat="1" ht="15" customHeight="1" x14ac:dyDescent="0.25">
      <c r="A1152" s="46" t="str">
        <f t="shared" si="86"/>
        <v>45.01X_ESC Rezola</v>
      </c>
      <c r="B1152" s="4" t="str">
        <f t="shared" si="86"/>
        <v>Salida Nacional / National exit</v>
      </c>
      <c r="C1152" s="68">
        <f t="shared" si="87"/>
        <v>139.6927151026469</v>
      </c>
      <c r="D1152" s="68">
        <f t="shared" si="87"/>
        <v>131.01603599878766</v>
      </c>
      <c r="E1152" s="68">
        <f t="shared" si="87"/>
        <v>123.17918477318862</v>
      </c>
      <c r="F1152" s="68">
        <f t="shared" si="87"/>
        <v>119.50074295271915</v>
      </c>
      <c r="G1152" s="68">
        <f t="shared" si="87"/>
        <v>113.91050742301172</v>
      </c>
      <c r="H1152" s="68">
        <f t="shared" si="87"/>
        <v>108.19740506512792</v>
      </c>
      <c r="I1152" s="69">
        <f t="shared" si="87"/>
        <v>109.06022418188898</v>
      </c>
    </row>
    <row r="1153" spans="1:9" s="5" customFormat="1" ht="15" customHeight="1" x14ac:dyDescent="0.25">
      <c r="A1153" s="46" t="str">
        <f t="shared" ref="A1153:B1168" si="88">A888</f>
        <v>45.02_Barakaldo</v>
      </c>
      <c r="B1153" s="4" t="str">
        <f t="shared" si="88"/>
        <v>Salida Nacional / National exit</v>
      </c>
      <c r="C1153" s="68">
        <f t="shared" ref="C1153:I1168" si="89">IF(C93=0,"",C888/C93)</f>
        <v>142.19742978336458</v>
      </c>
      <c r="D1153" s="68">
        <f t="shared" si="89"/>
        <v>133.41594098971891</v>
      </c>
      <c r="E1153" s="68">
        <f t="shared" si="89"/>
        <v>125.50944205252277</v>
      </c>
      <c r="F1153" s="68">
        <f t="shared" si="89"/>
        <v>121.82843421227793</v>
      </c>
      <c r="G1153" s="68">
        <f t="shared" si="89"/>
        <v>116.15082503571722</v>
      </c>
      <c r="H1153" s="68">
        <f t="shared" si="89"/>
        <v>110.33627372402096</v>
      </c>
      <c r="I1153" s="69">
        <f t="shared" si="89"/>
        <v>111.23791510012701</v>
      </c>
    </row>
    <row r="1154" spans="1:9" s="5" customFormat="1" ht="15" customHeight="1" x14ac:dyDescent="0.25">
      <c r="A1154" s="46" t="str">
        <f t="shared" si="88"/>
        <v>45.05.0 BBC Zierbana-Superpuerto</v>
      </c>
      <c r="B1154" s="4" t="str">
        <f t="shared" si="88"/>
        <v>Salida Nacional / National exit</v>
      </c>
      <c r="C1154" s="68">
        <f t="shared" si="89"/>
        <v>144.89969379630173</v>
      </c>
      <c r="D1154" s="68">
        <f t="shared" si="89"/>
        <v>135.99959640371307</v>
      </c>
      <c r="E1154" s="68">
        <f t="shared" si="89"/>
        <v>128.01096040655094</v>
      </c>
      <c r="F1154" s="68">
        <f t="shared" si="89"/>
        <v>124.32069716089887</v>
      </c>
      <c r="G1154" s="68">
        <f t="shared" si="89"/>
        <v>118.54783126433701</v>
      </c>
      <c r="H1154" s="68">
        <f t="shared" si="89"/>
        <v>112.62422816140423</v>
      </c>
      <c r="I1154" s="69">
        <f t="shared" si="89"/>
        <v>113.5663462563151</v>
      </c>
    </row>
    <row r="1155" spans="1:9" s="5" customFormat="1" ht="15" customHeight="1" x14ac:dyDescent="0.25">
      <c r="A1155" s="46" t="str">
        <f t="shared" si="88"/>
        <v>45_16_Arrigorriaga_16</v>
      </c>
      <c r="B1155" s="4" t="str">
        <f t="shared" si="88"/>
        <v>Salida Nacional / National exit</v>
      </c>
      <c r="C1155" s="68" t="str">
        <f t="shared" si="89"/>
        <v/>
      </c>
      <c r="D1155" s="68" t="str">
        <f t="shared" si="89"/>
        <v/>
      </c>
      <c r="E1155" s="68" t="str">
        <f t="shared" si="89"/>
        <v/>
      </c>
      <c r="F1155" s="68" t="str">
        <f t="shared" si="89"/>
        <v/>
      </c>
      <c r="G1155" s="68" t="str">
        <f t="shared" si="89"/>
        <v/>
      </c>
      <c r="H1155" s="68" t="str">
        <f t="shared" si="89"/>
        <v/>
      </c>
      <c r="I1155" s="69" t="str">
        <f t="shared" si="89"/>
        <v/>
      </c>
    </row>
    <row r="1156" spans="1:9" s="5" customFormat="1" ht="15" customHeight="1" x14ac:dyDescent="0.25">
      <c r="A1156" s="46" t="str">
        <f t="shared" si="88"/>
        <v>6_Subirats</v>
      </c>
      <c r="B1156" s="4" t="str">
        <f t="shared" si="88"/>
        <v>Salida Nacional / National exit</v>
      </c>
      <c r="C1156" s="68">
        <f t="shared" si="89"/>
        <v>142.92924625189468</v>
      </c>
      <c r="D1156" s="68">
        <f t="shared" si="89"/>
        <v>130.66166757585864</v>
      </c>
      <c r="E1156" s="68">
        <f t="shared" si="89"/>
        <v>119.21458522425095</v>
      </c>
      <c r="F1156" s="68">
        <f t="shared" si="89"/>
        <v>112.37046108803291</v>
      </c>
      <c r="G1156" s="68">
        <f t="shared" si="89"/>
        <v>106.73258213868485</v>
      </c>
      <c r="H1156" s="68">
        <f t="shared" si="89"/>
        <v>102.15628325941323</v>
      </c>
      <c r="I1156" s="69">
        <f t="shared" si="89"/>
        <v>104.57292463473922</v>
      </c>
    </row>
    <row r="1157" spans="1:9" s="5" customFormat="1" ht="15" customHeight="1" x14ac:dyDescent="0.25">
      <c r="A1157" s="46" t="str">
        <f t="shared" si="88"/>
        <v>7A_Vilafranca</v>
      </c>
      <c r="B1157" s="4" t="str">
        <f t="shared" si="88"/>
        <v>Salida Nacional / National exit</v>
      </c>
      <c r="C1157" s="68" t="str">
        <f t="shared" si="89"/>
        <v/>
      </c>
      <c r="D1157" s="68" t="str">
        <f t="shared" si="89"/>
        <v/>
      </c>
      <c r="E1157" s="68" t="str">
        <f t="shared" si="89"/>
        <v/>
      </c>
      <c r="F1157" s="68" t="str">
        <f t="shared" si="89"/>
        <v/>
      </c>
      <c r="G1157" s="68" t="str">
        <f t="shared" si="89"/>
        <v/>
      </c>
      <c r="H1157" s="68" t="str">
        <f t="shared" si="89"/>
        <v/>
      </c>
      <c r="I1157" s="69" t="str">
        <f t="shared" si="89"/>
        <v/>
      </c>
    </row>
    <row r="1158" spans="1:9" s="5" customFormat="1" ht="15" customHeight="1" x14ac:dyDescent="0.25">
      <c r="A1158" s="46" t="str">
        <f t="shared" si="88"/>
        <v>7B_Santa Margarita</v>
      </c>
      <c r="B1158" s="4" t="str">
        <f t="shared" si="88"/>
        <v>Salida Nacional / National exit</v>
      </c>
      <c r="C1158" s="68">
        <f t="shared" si="89"/>
        <v>140.80015401358574</v>
      </c>
      <c r="D1158" s="68">
        <f t="shared" si="89"/>
        <v>128.71764200844834</v>
      </c>
      <c r="E1158" s="68">
        <f t="shared" si="89"/>
        <v>117.43325970078425</v>
      </c>
      <c r="F1158" s="68">
        <f t="shared" si="89"/>
        <v>110.68345630113825</v>
      </c>
      <c r="G1158" s="68">
        <f t="shared" si="89"/>
        <v>105.12177358598666</v>
      </c>
      <c r="H1158" s="68">
        <f t="shared" si="89"/>
        <v>100.60154398534162</v>
      </c>
      <c r="I1158" s="69">
        <f t="shared" si="89"/>
        <v>102.95500003964123</v>
      </c>
    </row>
    <row r="1159" spans="1:9" s="5" customFormat="1" ht="15" customHeight="1" x14ac:dyDescent="0.25">
      <c r="A1159" s="46" t="str">
        <f t="shared" si="88"/>
        <v>A1_Sabiñanigo</v>
      </c>
      <c r="B1159" s="4" t="str">
        <f t="shared" si="88"/>
        <v>Salida Nacional / National exit</v>
      </c>
      <c r="C1159" s="68">
        <f t="shared" si="89"/>
        <v>153.50177793225663</v>
      </c>
      <c r="D1159" s="68">
        <f t="shared" si="89"/>
        <v>141.63818231905731</v>
      </c>
      <c r="E1159" s="68">
        <f t="shared" si="89"/>
        <v>130.42769929315023</v>
      </c>
      <c r="F1159" s="68">
        <f t="shared" si="89"/>
        <v>124.08111986235772</v>
      </c>
      <c r="G1159" s="68">
        <f t="shared" si="89"/>
        <v>117.83313780994203</v>
      </c>
      <c r="H1159" s="68">
        <f t="shared" si="89"/>
        <v>112.20742085079875</v>
      </c>
      <c r="I1159" s="69">
        <f t="shared" si="89"/>
        <v>113.70426096043089</v>
      </c>
    </row>
    <row r="1160" spans="1:9" s="5" customFormat="1" ht="15" customHeight="1" x14ac:dyDescent="0.25">
      <c r="A1160" s="46" t="str">
        <f t="shared" si="88"/>
        <v>A10_Zaragoza</v>
      </c>
      <c r="B1160" s="4" t="str">
        <f t="shared" si="88"/>
        <v>Salida Nacional / National exit</v>
      </c>
      <c r="C1160" s="68" t="str">
        <f t="shared" si="89"/>
        <v/>
      </c>
      <c r="D1160" s="68" t="str">
        <f t="shared" si="89"/>
        <v/>
      </c>
      <c r="E1160" s="68" t="str">
        <f t="shared" si="89"/>
        <v/>
      </c>
      <c r="F1160" s="68" t="str">
        <f t="shared" si="89"/>
        <v/>
      </c>
      <c r="G1160" s="68" t="str">
        <f t="shared" si="89"/>
        <v/>
      </c>
      <c r="H1160" s="68" t="str">
        <f t="shared" si="89"/>
        <v/>
      </c>
      <c r="I1160" s="69" t="str">
        <f t="shared" si="89"/>
        <v/>
      </c>
    </row>
    <row r="1161" spans="1:9" s="5" customFormat="1" ht="15" customHeight="1" x14ac:dyDescent="0.25">
      <c r="A1161" s="46" t="str">
        <f t="shared" si="88"/>
        <v>A36 Barcelona</v>
      </c>
      <c r="B1161" s="4" t="str">
        <f t="shared" si="88"/>
        <v>Salida Nacional / National exit</v>
      </c>
      <c r="C1161" s="68">
        <f t="shared" si="89"/>
        <v>152.38105063015951</v>
      </c>
      <c r="D1161" s="68">
        <f t="shared" si="89"/>
        <v>139.31485724454609</v>
      </c>
      <c r="E1161" s="68">
        <f t="shared" si="89"/>
        <v>127.1515148498158</v>
      </c>
      <c r="F1161" s="68">
        <f t="shared" si="89"/>
        <v>119.88932590948765</v>
      </c>
      <c r="G1161" s="68">
        <f t="shared" si="89"/>
        <v>113.89762192461376</v>
      </c>
      <c r="H1161" s="68">
        <f t="shared" si="89"/>
        <v>109.04081103877546</v>
      </c>
      <c r="I1161" s="69">
        <f t="shared" si="89"/>
        <v>111.67347527618922</v>
      </c>
    </row>
    <row r="1162" spans="1:9" s="5" customFormat="1" ht="15" customHeight="1" x14ac:dyDescent="0.25">
      <c r="A1162" s="46" t="str">
        <f t="shared" si="88"/>
        <v>A5A_Gurrea Gallego</v>
      </c>
      <c r="B1162" s="4" t="str">
        <f t="shared" si="88"/>
        <v>Salida Nacional / National exit</v>
      </c>
      <c r="C1162" s="68">
        <f t="shared" si="89"/>
        <v>140.6141433365589</v>
      </c>
      <c r="D1162" s="68">
        <f t="shared" si="89"/>
        <v>129.76648230269751</v>
      </c>
      <c r="E1162" s="68">
        <f t="shared" si="89"/>
        <v>119.55077172058532</v>
      </c>
      <c r="F1162" s="68">
        <f t="shared" si="89"/>
        <v>113.78612874638576</v>
      </c>
      <c r="G1162" s="68">
        <f t="shared" si="89"/>
        <v>108.08711456191232</v>
      </c>
      <c r="H1162" s="68">
        <f t="shared" si="89"/>
        <v>102.96208187389087</v>
      </c>
      <c r="I1162" s="69">
        <f t="shared" si="89"/>
        <v>104.40744615568534</v>
      </c>
    </row>
    <row r="1163" spans="1:9" s="5" customFormat="1" ht="15" customHeight="1" x14ac:dyDescent="0.25">
      <c r="A1163" s="46" t="str">
        <f t="shared" si="88"/>
        <v>A6_Zuera</v>
      </c>
      <c r="B1163" s="4" t="str">
        <f t="shared" si="88"/>
        <v>Salida Nacional / National exit</v>
      </c>
      <c r="C1163" s="68">
        <f t="shared" si="89"/>
        <v>137.7860034220061</v>
      </c>
      <c r="D1163" s="68">
        <f t="shared" si="89"/>
        <v>127.16128517202527</v>
      </c>
      <c r="E1163" s="68">
        <f t="shared" si="89"/>
        <v>117.16387342771006</v>
      </c>
      <c r="F1163" s="68">
        <f t="shared" si="89"/>
        <v>111.52693408356019</v>
      </c>
      <c r="G1163" s="68">
        <f t="shared" si="89"/>
        <v>105.94838870409556</v>
      </c>
      <c r="H1163" s="68">
        <f t="shared" si="89"/>
        <v>100.93322917869629</v>
      </c>
      <c r="I1163" s="69">
        <f t="shared" si="89"/>
        <v>102.36729729576321</v>
      </c>
    </row>
    <row r="1164" spans="1:9" s="5" customFormat="1" ht="15" customHeight="1" x14ac:dyDescent="0.25">
      <c r="A1164" s="46" t="str">
        <f t="shared" si="88"/>
        <v>A7_Villanueva de Gallego</v>
      </c>
      <c r="B1164" s="4" t="str">
        <f t="shared" si="88"/>
        <v>Salida Nacional / National exit</v>
      </c>
      <c r="C1164" s="68">
        <f t="shared" si="89"/>
        <v>134.80489872600529</v>
      </c>
      <c r="D1164" s="68">
        <f t="shared" si="89"/>
        <v>124.41518150144957</v>
      </c>
      <c r="E1164" s="68">
        <f t="shared" si="89"/>
        <v>114.64787566071415</v>
      </c>
      <c r="F1164" s="68">
        <f t="shared" si="89"/>
        <v>109.14554701573033</v>
      </c>
      <c r="G1164" s="68">
        <f t="shared" si="89"/>
        <v>103.69398620251208</v>
      </c>
      <c r="H1164" s="68">
        <f t="shared" si="89"/>
        <v>98.794642517542727</v>
      </c>
      <c r="I1164" s="69">
        <f t="shared" si="89"/>
        <v>100.2168034975041</v>
      </c>
    </row>
    <row r="1165" spans="1:9" s="5" customFormat="1" ht="15" customHeight="1" x14ac:dyDescent="0.25">
      <c r="A1165" s="46" t="str">
        <f t="shared" si="88"/>
        <v>A8_Zorongo</v>
      </c>
      <c r="B1165" s="4" t="str">
        <f t="shared" si="88"/>
        <v>Salida Nacional / National exit</v>
      </c>
      <c r="C1165" s="68">
        <f t="shared" si="89"/>
        <v>133.83022563107517</v>
      </c>
      <c r="D1165" s="68">
        <f t="shared" si="89"/>
        <v>123.51734206387816</v>
      </c>
      <c r="E1165" s="68">
        <f t="shared" si="89"/>
        <v>113.82526941891231</v>
      </c>
      <c r="F1165" s="68">
        <f t="shared" si="89"/>
        <v>108.36695178331802</v>
      </c>
      <c r="G1165" s="68">
        <f t="shared" si="89"/>
        <v>102.95690861299154</v>
      </c>
      <c r="H1165" s="68">
        <f t="shared" si="89"/>
        <v>98.095430952581921</v>
      </c>
      <c r="I1165" s="69">
        <f t="shared" si="89"/>
        <v>99.513698890413679</v>
      </c>
    </row>
    <row r="1166" spans="1:9" s="5" customFormat="1" ht="15" customHeight="1" x14ac:dyDescent="0.25">
      <c r="A1166" s="46" t="str">
        <f t="shared" si="88"/>
        <v>A9_Juslibol</v>
      </c>
      <c r="B1166" s="4" t="str">
        <f t="shared" si="88"/>
        <v>Salida Nacional / National exit</v>
      </c>
      <c r="C1166" s="68">
        <f t="shared" si="89"/>
        <v>132.23786426625014</v>
      </c>
      <c r="D1166" s="68">
        <f t="shared" si="89"/>
        <v>122.05050683508033</v>
      </c>
      <c r="E1166" s="68">
        <f t="shared" si="89"/>
        <v>112.48134558976108</v>
      </c>
      <c r="F1166" s="68">
        <f t="shared" si="89"/>
        <v>107.09493045290543</v>
      </c>
      <c r="G1166" s="68">
        <f t="shared" si="89"/>
        <v>101.75271627144045</v>
      </c>
      <c r="H1166" s="68">
        <f t="shared" si="89"/>
        <v>96.953101808919428</v>
      </c>
      <c r="I1166" s="69">
        <f t="shared" si="89"/>
        <v>98.365009532325288</v>
      </c>
    </row>
    <row r="1167" spans="1:9" s="5" customFormat="1" ht="15" customHeight="1" x14ac:dyDescent="0.25">
      <c r="A1167" s="46" t="str">
        <f t="shared" si="88"/>
        <v>A9A_Ramal Utebo-Sobradiel</v>
      </c>
      <c r="B1167" s="4" t="str">
        <f t="shared" si="88"/>
        <v>Salida Nacional / National exit</v>
      </c>
      <c r="C1167" s="68">
        <f t="shared" si="89"/>
        <v>131.89515079401761</v>
      </c>
      <c r="D1167" s="68">
        <f t="shared" si="89"/>
        <v>121.73480952820069</v>
      </c>
      <c r="E1167" s="68">
        <f t="shared" si="89"/>
        <v>112.19210169570617</v>
      </c>
      <c r="F1167" s="68">
        <f t="shared" si="89"/>
        <v>106.82116166114157</v>
      </c>
      <c r="G1167" s="68">
        <f t="shared" si="89"/>
        <v>101.49354586720605</v>
      </c>
      <c r="H1167" s="68">
        <f t="shared" si="89"/>
        <v>96.707245814228088</v>
      </c>
      <c r="I1167" s="69">
        <f t="shared" si="89"/>
        <v>98.117784670479679</v>
      </c>
    </row>
    <row r="1168" spans="1:9" s="5" customFormat="1" ht="15" customHeight="1" x14ac:dyDescent="0.25">
      <c r="A1168" s="46" t="str">
        <f t="shared" si="88"/>
        <v>A9B_Zaragoza Plaza</v>
      </c>
      <c r="B1168" s="4" t="str">
        <f t="shared" si="88"/>
        <v>Salida Nacional / National exit</v>
      </c>
      <c r="C1168" s="68">
        <f t="shared" si="89"/>
        <v>130.50620645787262</v>
      </c>
      <c r="D1168" s="68">
        <f t="shared" si="89"/>
        <v>120.45535592671207</v>
      </c>
      <c r="E1168" s="68">
        <f t="shared" si="89"/>
        <v>111.01985811334883</v>
      </c>
      <c r="F1168" s="68">
        <f t="shared" si="89"/>
        <v>105.71163535551794</v>
      </c>
      <c r="G1168" s="68">
        <f t="shared" si="89"/>
        <v>100.44318370107148</v>
      </c>
      <c r="H1168" s="68">
        <f t="shared" si="89"/>
        <v>95.710844099672727</v>
      </c>
      <c r="I1168" s="69">
        <f t="shared" si="89"/>
        <v>97.11583523038999</v>
      </c>
    </row>
    <row r="1169" spans="1:9" s="5" customFormat="1" ht="15" customHeight="1" x14ac:dyDescent="0.25">
      <c r="A1169" s="46" t="str">
        <f t="shared" ref="A1169:B1184" si="90">A904</f>
        <v>Abegondo (I15)</v>
      </c>
      <c r="B1169" s="4" t="str">
        <f t="shared" si="90"/>
        <v>Salida Nacional / National exit</v>
      </c>
      <c r="C1169" s="68">
        <f t="shared" ref="C1169:I1184" si="91">IF(C109=0,"",C904/C109)</f>
        <v>233.99345263534244</v>
      </c>
      <c r="D1169" s="68">
        <f t="shared" si="91"/>
        <v>216.88084972770935</v>
      </c>
      <c r="E1169" s="68">
        <f t="shared" si="91"/>
        <v>200.94838307154356</v>
      </c>
      <c r="F1169" s="68">
        <f t="shared" si="91"/>
        <v>192.07055604400369</v>
      </c>
      <c r="G1169" s="68">
        <f t="shared" si="91"/>
        <v>182.52350535215271</v>
      </c>
      <c r="H1169" s="68">
        <f t="shared" si="91"/>
        <v>173.50335362900614</v>
      </c>
      <c r="I1169" s="69">
        <f t="shared" si="91"/>
        <v>175.12038341001403</v>
      </c>
    </row>
    <row r="1170" spans="1:9" s="5" customFormat="1" ht="15" customHeight="1" x14ac:dyDescent="0.25">
      <c r="A1170" s="46" t="str">
        <f t="shared" si="90"/>
        <v>Andosilla</v>
      </c>
      <c r="B1170" s="4" t="str">
        <f t="shared" si="90"/>
        <v>Salida Nacional / National exit</v>
      </c>
      <c r="C1170" s="68">
        <f t="shared" si="91"/>
        <v>126.1281491727397</v>
      </c>
      <c r="D1170" s="68">
        <f t="shared" si="91"/>
        <v>117.42275273761662</v>
      </c>
      <c r="E1170" s="68">
        <f t="shared" si="91"/>
        <v>109.32190992140708</v>
      </c>
      <c r="F1170" s="68">
        <f t="shared" si="91"/>
        <v>105.05602888229751</v>
      </c>
      <c r="G1170" s="68">
        <f t="shared" si="91"/>
        <v>99.912535277733198</v>
      </c>
      <c r="H1170" s="68">
        <f t="shared" si="91"/>
        <v>94.905352547856666</v>
      </c>
      <c r="I1170" s="69">
        <f t="shared" si="91"/>
        <v>95.668981383094746</v>
      </c>
    </row>
    <row r="1171" spans="1:9" s="5" customFormat="1" ht="15" customHeight="1" x14ac:dyDescent="0.25">
      <c r="A1171" s="46" t="str">
        <f t="shared" si="90"/>
        <v>B02_Briviesca</v>
      </c>
      <c r="B1171" s="4" t="str">
        <f t="shared" si="90"/>
        <v>Salida Nacional / National exit</v>
      </c>
      <c r="C1171" s="68">
        <f t="shared" si="91"/>
        <v>124.53463969259978</v>
      </c>
      <c r="D1171" s="68">
        <f t="shared" si="91"/>
        <v>116.37467447863895</v>
      </c>
      <c r="E1171" s="68">
        <f t="shared" si="91"/>
        <v>108.86623167084363</v>
      </c>
      <c r="F1171" s="68">
        <f t="shared" si="91"/>
        <v>105.08408863689932</v>
      </c>
      <c r="G1171" s="68">
        <f t="shared" si="91"/>
        <v>100.02581764469149</v>
      </c>
      <c r="H1171" s="68">
        <f t="shared" si="91"/>
        <v>94.959214079444649</v>
      </c>
      <c r="I1171" s="69">
        <f t="shared" si="91"/>
        <v>95.60809600896107</v>
      </c>
    </row>
    <row r="1172" spans="1:9" s="5" customFormat="1" ht="15" customHeight="1" x14ac:dyDescent="0.25">
      <c r="A1172" s="46" t="str">
        <f t="shared" si="90"/>
        <v>B04_Burgos</v>
      </c>
      <c r="B1172" s="4" t="str">
        <f t="shared" si="90"/>
        <v>Salida Nacional / National exit</v>
      </c>
      <c r="C1172" s="68" t="str">
        <f t="shared" si="91"/>
        <v/>
      </c>
      <c r="D1172" s="68" t="str">
        <f t="shared" si="91"/>
        <v/>
      </c>
      <c r="E1172" s="68" t="str">
        <f t="shared" si="91"/>
        <v/>
      </c>
      <c r="F1172" s="68" t="str">
        <f t="shared" si="91"/>
        <v/>
      </c>
      <c r="G1172" s="68" t="str">
        <f t="shared" si="91"/>
        <v/>
      </c>
      <c r="H1172" s="68" t="str">
        <f t="shared" si="91"/>
        <v/>
      </c>
      <c r="I1172" s="69" t="str">
        <f t="shared" si="91"/>
        <v/>
      </c>
    </row>
    <row r="1173" spans="1:9" s="5" customFormat="1" ht="15" customHeight="1" x14ac:dyDescent="0.25">
      <c r="A1173" s="46" t="str">
        <f t="shared" si="90"/>
        <v>B05_Villalonquejar</v>
      </c>
      <c r="B1173" s="4" t="str">
        <f t="shared" si="90"/>
        <v>Salida Nacional / National exit</v>
      </c>
      <c r="C1173" s="68">
        <f t="shared" si="91"/>
        <v>124.56327815069622</v>
      </c>
      <c r="D1173" s="68">
        <f t="shared" si="91"/>
        <v>116.26897934898618</v>
      </c>
      <c r="E1173" s="68">
        <f t="shared" si="91"/>
        <v>108.59169677488107</v>
      </c>
      <c r="F1173" s="68">
        <f t="shared" si="91"/>
        <v>104.63604240365396</v>
      </c>
      <c r="G1173" s="68">
        <f t="shared" si="91"/>
        <v>99.543967288743033</v>
      </c>
      <c r="H1173" s="68">
        <f t="shared" si="91"/>
        <v>94.467105809950695</v>
      </c>
      <c r="I1173" s="69">
        <f t="shared" si="91"/>
        <v>95.03645067840732</v>
      </c>
    </row>
    <row r="1174" spans="1:9" s="5" customFormat="1" ht="15" customHeight="1" x14ac:dyDescent="0.25">
      <c r="A1174" s="46" t="str">
        <f t="shared" si="90"/>
        <v>B08_Lerma</v>
      </c>
      <c r="B1174" s="4" t="str">
        <f t="shared" si="90"/>
        <v>Salida Nacional / National exit</v>
      </c>
      <c r="C1174" s="68">
        <f t="shared" si="91"/>
        <v>125.0259252624715</v>
      </c>
      <c r="D1174" s="68">
        <f t="shared" si="91"/>
        <v>116.57870963012651</v>
      </c>
      <c r="E1174" s="68">
        <f t="shared" si="91"/>
        <v>108.71009672155907</v>
      </c>
      <c r="F1174" s="68">
        <f t="shared" si="91"/>
        <v>104.56832039248758</v>
      </c>
      <c r="G1174" s="68">
        <f t="shared" si="91"/>
        <v>99.418570026172432</v>
      </c>
      <c r="H1174" s="68">
        <f t="shared" si="91"/>
        <v>94.300620310339227</v>
      </c>
      <c r="I1174" s="69">
        <f t="shared" si="91"/>
        <v>94.765809857923088</v>
      </c>
    </row>
    <row r="1175" spans="1:9" s="5" customFormat="1" ht="15" customHeight="1" x14ac:dyDescent="0.25">
      <c r="A1175" s="46" t="str">
        <f t="shared" si="90"/>
        <v>B10_Aranda de Duero</v>
      </c>
      <c r="B1175" s="4" t="str">
        <f t="shared" si="90"/>
        <v>Salida Nacional / National exit</v>
      </c>
      <c r="C1175" s="68">
        <f t="shared" si="91"/>
        <v>125.22818610411252</v>
      </c>
      <c r="D1175" s="68">
        <f t="shared" si="91"/>
        <v>116.63166620453435</v>
      </c>
      <c r="E1175" s="68">
        <f t="shared" si="91"/>
        <v>108.57787412338712</v>
      </c>
      <c r="F1175" s="68">
        <f t="shared" si="91"/>
        <v>104.25163416447629</v>
      </c>
      <c r="G1175" s="68">
        <f t="shared" si="91"/>
        <v>99.059274480469966</v>
      </c>
      <c r="H1175" s="68">
        <f t="shared" si="91"/>
        <v>93.92258882219366</v>
      </c>
      <c r="I1175" s="69">
        <f t="shared" si="91"/>
        <v>94.304308434080852</v>
      </c>
    </row>
    <row r="1176" spans="1:9" s="5" customFormat="1" ht="15" customHeight="1" x14ac:dyDescent="0.25">
      <c r="A1176" s="46" t="str">
        <f t="shared" si="90"/>
        <v>B18_Algete</v>
      </c>
      <c r="B1176" s="4" t="str">
        <f t="shared" si="90"/>
        <v>Salida Nacional / National exit</v>
      </c>
      <c r="C1176" s="68">
        <f t="shared" si="91"/>
        <v>122.12915448976842</v>
      </c>
      <c r="D1176" s="68">
        <f t="shared" si="91"/>
        <v>113.14882739833055</v>
      </c>
      <c r="E1176" s="68">
        <f t="shared" si="91"/>
        <v>104.60450054790067</v>
      </c>
      <c r="F1176" s="68">
        <f t="shared" si="91"/>
        <v>99.712320625922956</v>
      </c>
      <c r="G1176" s="68">
        <f t="shared" si="91"/>
        <v>94.57220007820699</v>
      </c>
      <c r="H1176" s="68">
        <f t="shared" si="91"/>
        <v>89.638769696120491</v>
      </c>
      <c r="I1176" s="69">
        <f t="shared" si="91"/>
        <v>89.931237013503903</v>
      </c>
    </row>
    <row r="1177" spans="1:9" s="5" customFormat="1" ht="15" customHeight="1" x14ac:dyDescent="0.25">
      <c r="A1177" s="46" t="str">
        <f t="shared" si="90"/>
        <v>B19_San Fernando</v>
      </c>
      <c r="B1177" s="4" t="str">
        <f t="shared" si="90"/>
        <v>Salida Nacional / National exit</v>
      </c>
      <c r="C1177" s="68">
        <f t="shared" si="91"/>
        <v>121.99851672161624</v>
      </c>
      <c r="D1177" s="68">
        <f t="shared" si="91"/>
        <v>112.958027693142</v>
      </c>
      <c r="E1177" s="68">
        <f t="shared" si="91"/>
        <v>104.34527824728796</v>
      </c>
      <c r="F1177" s="68">
        <f t="shared" si="91"/>
        <v>99.380615063850414</v>
      </c>
      <c r="G1177" s="68">
        <f t="shared" si="91"/>
        <v>94.238408674024924</v>
      </c>
      <c r="H1177" s="68">
        <f t="shared" si="91"/>
        <v>89.320454834358301</v>
      </c>
      <c r="I1177" s="69">
        <f t="shared" si="91"/>
        <v>89.605994869970374</v>
      </c>
    </row>
    <row r="1178" spans="1:9" s="5" customFormat="1" ht="15" customHeight="1" x14ac:dyDescent="0.25">
      <c r="A1178" s="46" t="str">
        <f t="shared" si="90"/>
        <v>B20_Rivas</v>
      </c>
      <c r="B1178" s="4" t="str">
        <f t="shared" si="90"/>
        <v>Salida Nacional / National exit</v>
      </c>
      <c r="C1178" s="68">
        <f t="shared" si="91"/>
        <v>121.90074070284568</v>
      </c>
      <c r="D1178" s="68">
        <f t="shared" si="91"/>
        <v>112.8152233891509</v>
      </c>
      <c r="E1178" s="68">
        <f t="shared" si="91"/>
        <v>104.15126295684827</v>
      </c>
      <c r="F1178" s="68">
        <f t="shared" si="91"/>
        <v>99.132349575835335</v>
      </c>
      <c r="G1178" s="68">
        <f t="shared" si="91"/>
        <v>93.988582034590024</v>
      </c>
      <c r="H1178" s="68">
        <f t="shared" si="91"/>
        <v>89.082211634563777</v>
      </c>
      <c r="I1178" s="69">
        <f t="shared" si="91"/>
        <v>89.362566936525866</v>
      </c>
    </row>
    <row r="1179" spans="1:9" s="5" customFormat="1" ht="15" customHeight="1" x14ac:dyDescent="0.25">
      <c r="A1179" s="46" t="str">
        <f t="shared" si="90"/>
        <v>BI Madrid</v>
      </c>
      <c r="B1179" s="4" t="str">
        <f t="shared" si="90"/>
        <v>Salida Nacional / National exit</v>
      </c>
      <c r="C1179" s="68">
        <f t="shared" si="91"/>
        <v>121.87005793657758</v>
      </c>
      <c r="D1179" s="68">
        <f t="shared" si="91"/>
        <v>112.75434463175175</v>
      </c>
      <c r="E1179" s="68">
        <f t="shared" si="91"/>
        <v>104.05686335976853</v>
      </c>
      <c r="F1179" s="68">
        <f t="shared" si="91"/>
        <v>99.003721924044086</v>
      </c>
      <c r="G1179" s="68">
        <f t="shared" si="91"/>
        <v>93.858189360412837</v>
      </c>
      <c r="H1179" s="68">
        <f t="shared" si="91"/>
        <v>88.958582778241649</v>
      </c>
      <c r="I1179" s="69">
        <f t="shared" si="91"/>
        <v>89.237632881477879</v>
      </c>
    </row>
    <row r="1180" spans="1:9" s="5" customFormat="1" ht="15" customHeight="1" x14ac:dyDescent="0.25">
      <c r="A1180" s="46" t="str">
        <f t="shared" si="90"/>
        <v>B22_Getafe</v>
      </c>
      <c r="B1180" s="4" t="str">
        <f t="shared" si="90"/>
        <v>Salida Nacional / National exit</v>
      </c>
      <c r="C1180" s="68">
        <f t="shared" si="91"/>
        <v>121.79214026094533</v>
      </c>
      <c r="D1180" s="68">
        <f t="shared" si="91"/>
        <v>112.65630230237423</v>
      </c>
      <c r="E1180" s="68">
        <f t="shared" si="91"/>
        <v>103.93512824926529</v>
      </c>
      <c r="F1180" s="68">
        <f t="shared" si="91"/>
        <v>98.855630361318077</v>
      </c>
      <c r="G1180" s="68">
        <f t="shared" si="91"/>
        <v>93.710104928338964</v>
      </c>
      <c r="H1180" s="68">
        <f t="shared" si="91"/>
        <v>88.816660965577725</v>
      </c>
      <c r="I1180" s="69">
        <f t="shared" si="91"/>
        <v>89.091265787077845</v>
      </c>
    </row>
    <row r="1181" spans="1:9" s="5" customFormat="1" ht="15" customHeight="1" x14ac:dyDescent="0.25">
      <c r="A1181" s="46" t="str">
        <f t="shared" si="90"/>
        <v>C1.01_Arrieta</v>
      </c>
      <c r="B1181" s="4" t="str">
        <f t="shared" si="90"/>
        <v>Salida Nacional / National exit</v>
      </c>
      <c r="C1181" s="68">
        <f t="shared" si="91"/>
        <v>141.15273877165501</v>
      </c>
      <c r="D1181" s="68">
        <f t="shared" si="91"/>
        <v>132.28074063224227</v>
      </c>
      <c r="E1181" s="68">
        <f t="shared" si="91"/>
        <v>124.22538157723478</v>
      </c>
      <c r="F1181" s="68">
        <f t="shared" si="91"/>
        <v>120.38567064397964</v>
      </c>
      <c r="G1181" s="68">
        <f t="shared" si="91"/>
        <v>114.71705323431615</v>
      </c>
      <c r="H1181" s="68">
        <f t="shared" si="91"/>
        <v>108.95131941921836</v>
      </c>
      <c r="I1181" s="69">
        <f t="shared" si="91"/>
        <v>109.7960592452644</v>
      </c>
    </row>
    <row r="1182" spans="1:9" s="5" customFormat="1" ht="15" customHeight="1" x14ac:dyDescent="0.25">
      <c r="A1182" s="46" t="str">
        <f t="shared" si="90"/>
        <v>C2X.01_Sollube</v>
      </c>
      <c r="B1182" s="4" t="str">
        <f t="shared" si="90"/>
        <v>Salida Nacional / National exit</v>
      </c>
      <c r="C1182" s="68">
        <f t="shared" si="91"/>
        <v>142.63721411584066</v>
      </c>
      <c r="D1182" s="68">
        <f t="shared" si="91"/>
        <v>133.64827782903501</v>
      </c>
      <c r="E1182" s="68">
        <f t="shared" si="91"/>
        <v>125.47921271591538</v>
      </c>
      <c r="F1182" s="68">
        <f t="shared" si="91"/>
        <v>121.57279445912751</v>
      </c>
      <c r="G1182" s="68">
        <f t="shared" si="91"/>
        <v>115.84127873493479</v>
      </c>
      <c r="H1182" s="68">
        <f t="shared" si="91"/>
        <v>110.01816618891353</v>
      </c>
      <c r="I1182" s="69">
        <f t="shared" si="91"/>
        <v>110.86947661300404</v>
      </c>
    </row>
    <row r="1183" spans="1:9" s="5" customFormat="1" ht="15" customHeight="1" x14ac:dyDescent="0.25">
      <c r="A1183" s="46" t="str">
        <f t="shared" si="90"/>
        <v>Cas Tresorer</v>
      </c>
      <c r="B1183" s="4" t="str">
        <f t="shared" si="90"/>
        <v>Salida Nacional / National exit</v>
      </c>
      <c r="C1183" s="68">
        <f t="shared" si="91"/>
        <v>167.85909379030934</v>
      </c>
      <c r="D1183" s="68">
        <f t="shared" si="91"/>
        <v>152.57852836915561</v>
      </c>
      <c r="E1183" s="68">
        <f t="shared" si="91"/>
        <v>137.91027720678727</v>
      </c>
      <c r="F1183" s="68">
        <f t="shared" si="91"/>
        <v>128.55119637674184</v>
      </c>
      <c r="G1183" s="68">
        <f t="shared" si="91"/>
        <v>121.58750299258311</v>
      </c>
      <c r="H1183" s="68">
        <f t="shared" si="91"/>
        <v>115.94711808692487</v>
      </c>
      <c r="I1183" s="69">
        <f t="shared" si="91"/>
        <v>117.77094936248587</v>
      </c>
    </row>
    <row r="1184" spans="1:9" s="5" customFormat="1" ht="15" customHeight="1" x14ac:dyDescent="0.25">
      <c r="A1184" s="46" t="str">
        <f t="shared" si="90"/>
        <v>cc Escatron</v>
      </c>
      <c r="B1184" s="4" t="str">
        <f t="shared" si="90"/>
        <v>Salida Nacional / National exit</v>
      </c>
      <c r="C1184" s="68">
        <f t="shared" si="91"/>
        <v>130.7090845286225</v>
      </c>
      <c r="D1184" s="68">
        <f t="shared" si="91"/>
        <v>120.13700827875989</v>
      </c>
      <c r="E1184" s="68">
        <f t="shared" si="91"/>
        <v>110.19574640236361</v>
      </c>
      <c r="F1184" s="68">
        <f t="shared" si="91"/>
        <v>104.42374707272585</v>
      </c>
      <c r="G1184" s="68">
        <f t="shared" si="91"/>
        <v>99.166685352790552</v>
      </c>
      <c r="H1184" s="68">
        <f t="shared" si="91"/>
        <v>94.621981570267607</v>
      </c>
      <c r="I1184" s="69">
        <f t="shared" si="91"/>
        <v>96.268889610501589</v>
      </c>
    </row>
    <row r="1185" spans="1:9" s="5" customFormat="1" ht="15" customHeight="1" x14ac:dyDescent="0.25">
      <c r="A1185" s="46" t="str">
        <f t="shared" ref="A1185:B1200" si="92">A920</f>
        <v>cc SAGUNTO</v>
      </c>
      <c r="B1185" s="4" t="str">
        <f t="shared" si="92"/>
        <v>Salida Nacional / National exit</v>
      </c>
      <c r="C1185" s="68">
        <f t="shared" ref="C1185:I1200" si="93">IF(C125=0,"",C920/C125)</f>
        <v>125.17135301723783</v>
      </c>
      <c r="D1185" s="68">
        <f t="shared" si="93"/>
        <v>113.57296444390823</v>
      </c>
      <c r="E1185" s="68">
        <f t="shared" si="93"/>
        <v>102.50825651653224</v>
      </c>
      <c r="F1185" s="68">
        <f t="shared" si="93"/>
        <v>95.487150885543016</v>
      </c>
      <c r="G1185" s="68">
        <f t="shared" si="93"/>
        <v>90.394422931051352</v>
      </c>
      <c r="H1185" s="68">
        <f t="shared" si="93"/>
        <v>86.424523853284569</v>
      </c>
      <c r="I1185" s="69">
        <f t="shared" si="93"/>
        <v>88.258580465161359</v>
      </c>
    </row>
    <row r="1186" spans="1:9" s="5" customFormat="1" ht="15" customHeight="1" x14ac:dyDescent="0.25">
      <c r="A1186" s="46" t="str">
        <f t="shared" si="92"/>
        <v>Conex Olite</v>
      </c>
      <c r="B1186" s="4" t="str">
        <f t="shared" si="92"/>
        <v>Salida Nacional / National exit</v>
      </c>
      <c r="C1186" s="68" t="str">
        <f t="shared" si="93"/>
        <v/>
      </c>
      <c r="D1186" s="68" t="str">
        <f t="shared" si="93"/>
        <v/>
      </c>
      <c r="E1186" s="68" t="str">
        <f t="shared" si="93"/>
        <v/>
      </c>
      <c r="F1186" s="68" t="str">
        <f t="shared" si="93"/>
        <v/>
      </c>
      <c r="G1186" s="68" t="str">
        <f t="shared" si="93"/>
        <v/>
      </c>
      <c r="H1186" s="68" t="str">
        <f t="shared" si="93"/>
        <v/>
      </c>
      <c r="I1186" s="69" t="str">
        <f t="shared" si="93"/>
        <v/>
      </c>
    </row>
    <row r="1187" spans="1:9" s="5" customFormat="1" ht="15" customHeight="1" x14ac:dyDescent="0.25">
      <c r="A1187" s="46" t="str">
        <f t="shared" si="92"/>
        <v>CT Ibiza</v>
      </c>
      <c r="B1187" s="4" t="str">
        <f t="shared" si="92"/>
        <v>Salida Nacional / National exit</v>
      </c>
      <c r="C1187" s="68">
        <f t="shared" si="93"/>
        <v>167.2812551390401</v>
      </c>
      <c r="D1187" s="68">
        <f t="shared" si="93"/>
        <v>152.04607810366392</v>
      </c>
      <c r="E1187" s="68">
        <f t="shared" si="93"/>
        <v>137.42071454835789</v>
      </c>
      <c r="F1187" s="68">
        <f t="shared" si="93"/>
        <v>128.08709367190968</v>
      </c>
      <c r="G1187" s="68">
        <f t="shared" si="93"/>
        <v>121.14735959869672</v>
      </c>
      <c r="H1187" s="68">
        <f t="shared" si="93"/>
        <v>115.52885119125818</v>
      </c>
      <c r="I1187" s="69">
        <f t="shared" si="93"/>
        <v>117.34912178343848</v>
      </c>
    </row>
    <row r="1188" spans="1:9" s="5" customFormat="1" ht="15" customHeight="1" x14ac:dyDescent="0.25">
      <c r="A1188" s="46" t="str">
        <f t="shared" si="92"/>
        <v>CT Son Reus</v>
      </c>
      <c r="B1188" s="4" t="str">
        <f t="shared" si="92"/>
        <v>Salida Nacional / National exit</v>
      </c>
      <c r="C1188" s="68">
        <f t="shared" si="93"/>
        <v>171.36739988730156</v>
      </c>
      <c r="D1188" s="68">
        <f t="shared" si="93"/>
        <v>155.81126212392638</v>
      </c>
      <c r="E1188" s="68">
        <f t="shared" si="93"/>
        <v>140.88262191867955</v>
      </c>
      <c r="F1188" s="68">
        <f t="shared" si="93"/>
        <v>131.36896279893679</v>
      </c>
      <c r="G1188" s="68">
        <f t="shared" si="93"/>
        <v>124.25980216975049</v>
      </c>
      <c r="H1188" s="68">
        <f t="shared" si="93"/>
        <v>118.48659566775815</v>
      </c>
      <c r="I1188" s="69">
        <f t="shared" si="93"/>
        <v>120.33204537813086</v>
      </c>
    </row>
    <row r="1189" spans="1:9" s="5" customFormat="1" ht="15" customHeight="1" x14ac:dyDescent="0.25">
      <c r="A1189" s="46" t="str">
        <f t="shared" si="92"/>
        <v>ctcc Barcelona</v>
      </c>
      <c r="B1189" s="4" t="str">
        <f t="shared" si="92"/>
        <v>Salida Nacional / National exit</v>
      </c>
      <c r="C1189" s="68">
        <f t="shared" si="93"/>
        <v>149.63825510861159</v>
      </c>
      <c r="D1189" s="68">
        <f t="shared" si="93"/>
        <v>136.78751055943889</v>
      </c>
      <c r="E1189" s="68">
        <f t="shared" si="93"/>
        <v>124.82774208922841</v>
      </c>
      <c r="F1189" s="68">
        <f t="shared" si="93"/>
        <v>117.68640271468134</v>
      </c>
      <c r="G1189" s="68">
        <f t="shared" si="93"/>
        <v>111.80842087036476</v>
      </c>
      <c r="H1189" s="68">
        <f t="shared" si="93"/>
        <v>107.05544139448617</v>
      </c>
      <c r="I1189" s="69">
        <f t="shared" si="93"/>
        <v>109.6711868155425</v>
      </c>
    </row>
    <row r="1190" spans="1:9" s="5" customFormat="1" ht="15" customHeight="1" x14ac:dyDescent="0.25">
      <c r="A1190" s="46" t="str">
        <f t="shared" si="92"/>
        <v>D01A_Montorio</v>
      </c>
      <c r="B1190" s="4" t="str">
        <f t="shared" si="92"/>
        <v>Salida Nacional / National exit</v>
      </c>
      <c r="C1190" s="68">
        <f t="shared" si="93"/>
        <v>129.51412761626563</v>
      </c>
      <c r="D1190" s="68">
        <f t="shared" si="93"/>
        <v>120.83870648438804</v>
      </c>
      <c r="E1190" s="68">
        <f t="shared" si="93"/>
        <v>112.81306742672083</v>
      </c>
      <c r="F1190" s="68">
        <f t="shared" si="93"/>
        <v>108.66234531308854</v>
      </c>
      <c r="G1190" s="68">
        <f t="shared" si="93"/>
        <v>103.37607264698789</v>
      </c>
      <c r="H1190" s="68">
        <f t="shared" si="93"/>
        <v>98.126932790031432</v>
      </c>
      <c r="I1190" s="69">
        <f t="shared" si="93"/>
        <v>98.76608686166432</v>
      </c>
    </row>
    <row r="1191" spans="1:9" s="5" customFormat="1" ht="15" customHeight="1" x14ac:dyDescent="0.25">
      <c r="A1191" s="46" t="str">
        <f t="shared" si="92"/>
        <v>D03A_Aguilar</v>
      </c>
      <c r="B1191" s="4" t="str">
        <f t="shared" si="92"/>
        <v>Salida Nacional / National exit</v>
      </c>
      <c r="C1191" s="68">
        <f t="shared" si="93"/>
        <v>139.20928235102252</v>
      </c>
      <c r="D1191" s="68">
        <f t="shared" si="93"/>
        <v>129.74361586125121</v>
      </c>
      <c r="E1191" s="68">
        <f t="shared" si="93"/>
        <v>120.97637381465411</v>
      </c>
      <c r="F1191" s="68">
        <f t="shared" si="93"/>
        <v>116.38081938673619</v>
      </c>
      <c r="G1191" s="68">
        <f t="shared" si="93"/>
        <v>110.69945984043112</v>
      </c>
      <c r="H1191" s="68">
        <f t="shared" si="93"/>
        <v>105.10359818609442</v>
      </c>
      <c r="I1191" s="69">
        <f t="shared" si="93"/>
        <v>105.83803621273817</v>
      </c>
    </row>
    <row r="1192" spans="1:9" s="5" customFormat="1" ht="15" customHeight="1" x14ac:dyDescent="0.25">
      <c r="A1192" s="46" t="str">
        <f t="shared" si="92"/>
        <v>D04_Reinosa</v>
      </c>
      <c r="B1192" s="4" t="str">
        <f t="shared" si="92"/>
        <v>Salida Nacional / National exit</v>
      </c>
      <c r="C1192" s="68">
        <f t="shared" si="93"/>
        <v>141.46662520141592</v>
      </c>
      <c r="D1192" s="68">
        <f t="shared" si="93"/>
        <v>131.81696425694005</v>
      </c>
      <c r="E1192" s="68">
        <f t="shared" si="93"/>
        <v>122.87705325861496</v>
      </c>
      <c r="F1192" s="68">
        <f t="shared" si="93"/>
        <v>118.17792760653937</v>
      </c>
      <c r="G1192" s="68">
        <f t="shared" si="93"/>
        <v>112.40457916797703</v>
      </c>
      <c r="H1192" s="68">
        <f t="shared" si="93"/>
        <v>106.72798956325637</v>
      </c>
      <c r="I1192" s="69">
        <f t="shared" si="93"/>
        <v>107.48461274944486</v>
      </c>
    </row>
    <row r="1193" spans="1:9" s="5" customFormat="1" ht="15" customHeight="1" x14ac:dyDescent="0.25">
      <c r="A1193" s="46" t="str">
        <f t="shared" si="92"/>
        <v>D06_Corrales</v>
      </c>
      <c r="B1193" s="4" t="str">
        <f t="shared" si="92"/>
        <v>Salida Nacional / National exit</v>
      </c>
      <c r="C1193" s="68" t="str">
        <f t="shared" si="93"/>
        <v/>
      </c>
      <c r="D1193" s="68" t="str">
        <f t="shared" si="93"/>
        <v/>
      </c>
      <c r="E1193" s="68" t="str">
        <f t="shared" si="93"/>
        <v/>
      </c>
      <c r="F1193" s="68" t="str">
        <f t="shared" si="93"/>
        <v/>
      </c>
      <c r="G1193" s="68" t="str">
        <f t="shared" si="93"/>
        <v/>
      </c>
      <c r="H1193" s="68" t="str">
        <f t="shared" si="93"/>
        <v/>
      </c>
      <c r="I1193" s="69" t="str">
        <f t="shared" si="93"/>
        <v/>
      </c>
    </row>
    <row r="1194" spans="1:9" s="5" customFormat="1" ht="15" customHeight="1" x14ac:dyDescent="0.25">
      <c r="A1194" s="46" t="str">
        <f t="shared" si="92"/>
        <v>D06A_Reocin</v>
      </c>
      <c r="B1194" s="4" t="str">
        <f t="shared" si="92"/>
        <v>Salida Nacional / National exit</v>
      </c>
      <c r="C1194" s="68">
        <f t="shared" si="93"/>
        <v>151.05417663101363</v>
      </c>
      <c r="D1194" s="68">
        <f t="shared" si="93"/>
        <v>140.62304099963612</v>
      </c>
      <c r="E1194" s="68">
        <f t="shared" si="93"/>
        <v>130.94975781786161</v>
      </c>
      <c r="F1194" s="68">
        <f t="shared" si="93"/>
        <v>125.81073689774345</v>
      </c>
      <c r="G1194" s="68">
        <f t="shared" si="93"/>
        <v>119.64668651715436</v>
      </c>
      <c r="H1194" s="68">
        <f t="shared" si="93"/>
        <v>113.62722326522633</v>
      </c>
      <c r="I1194" s="69">
        <f t="shared" si="93"/>
        <v>114.47807288142802</v>
      </c>
    </row>
    <row r="1195" spans="1:9" s="5" customFormat="1" ht="15" customHeight="1" x14ac:dyDescent="0.25">
      <c r="A1195" s="46" t="str">
        <f t="shared" si="92"/>
        <v>D07.14_Cicero</v>
      </c>
      <c r="B1195" s="4" t="str">
        <f t="shared" si="92"/>
        <v>Salida Nacional / National exit</v>
      </c>
      <c r="C1195" s="68">
        <f t="shared" si="93"/>
        <v>155.59134228656166</v>
      </c>
      <c r="D1195" s="68">
        <f t="shared" si="93"/>
        <v>145.84159678881849</v>
      </c>
      <c r="E1195" s="68">
        <f t="shared" si="93"/>
        <v>137.04698224927222</v>
      </c>
      <c r="F1195" s="68">
        <f t="shared" si="93"/>
        <v>132.87410641764112</v>
      </c>
      <c r="G1195" s="68">
        <f t="shared" si="93"/>
        <v>126.65616244092192</v>
      </c>
      <c r="H1195" s="68">
        <f t="shared" si="93"/>
        <v>120.32849073992412</v>
      </c>
      <c r="I1195" s="69">
        <f t="shared" si="93"/>
        <v>121.33398954815809</v>
      </c>
    </row>
    <row r="1196" spans="1:9" s="5" customFormat="1" ht="15" customHeight="1" x14ac:dyDescent="0.25">
      <c r="A1196" s="46" t="str">
        <f t="shared" si="92"/>
        <v>D07_Villapresente</v>
      </c>
      <c r="B1196" s="4" t="str">
        <f t="shared" si="92"/>
        <v>Salida Nacional / National exit</v>
      </c>
      <c r="C1196" s="68">
        <f t="shared" si="93"/>
        <v>151.65520410127215</v>
      </c>
      <c r="D1196" s="68">
        <f t="shared" si="93"/>
        <v>141.1750791364253</v>
      </c>
      <c r="E1196" s="68">
        <f t="shared" si="93"/>
        <v>131.45582208620129</v>
      </c>
      <c r="F1196" s="68">
        <f t="shared" si="93"/>
        <v>126.28922487175268</v>
      </c>
      <c r="G1196" s="68">
        <f t="shared" si="93"/>
        <v>120.10068204368466</v>
      </c>
      <c r="H1196" s="68">
        <f t="shared" si="93"/>
        <v>114.05972461961974</v>
      </c>
      <c r="I1196" s="69">
        <f t="shared" si="93"/>
        <v>114.91648113220457</v>
      </c>
    </row>
    <row r="1197" spans="1:9" s="5" customFormat="1" ht="15" customHeight="1" x14ac:dyDescent="0.25">
      <c r="A1197" s="46" t="str">
        <f t="shared" si="92"/>
        <v>D07A_Ruiloba</v>
      </c>
      <c r="B1197" s="4" t="str">
        <f t="shared" si="92"/>
        <v>Salida Nacional / National exit</v>
      </c>
      <c r="C1197" s="68">
        <f t="shared" si="93"/>
        <v>154.19938645269661</v>
      </c>
      <c r="D1197" s="68">
        <f t="shared" si="93"/>
        <v>143.51224305688996</v>
      </c>
      <c r="E1197" s="68">
        <f t="shared" si="93"/>
        <v>133.59843302696314</v>
      </c>
      <c r="F1197" s="68">
        <f t="shared" si="93"/>
        <v>128.31492458947383</v>
      </c>
      <c r="G1197" s="68">
        <f t="shared" si="93"/>
        <v>122.02235459715709</v>
      </c>
      <c r="H1197" s="68">
        <f t="shared" si="93"/>
        <v>115.88971443002869</v>
      </c>
      <c r="I1197" s="69">
        <f t="shared" si="93"/>
        <v>116.76997135433257</v>
      </c>
    </row>
    <row r="1198" spans="1:9" s="5" customFormat="1" ht="15" customHeight="1" x14ac:dyDescent="0.25">
      <c r="A1198" s="46" t="str">
        <f t="shared" si="92"/>
        <v>D08A_San Vicente Barquera</v>
      </c>
      <c r="B1198" s="4" t="str">
        <f t="shared" si="92"/>
        <v>Salida Nacional / National exit</v>
      </c>
      <c r="C1198" s="68">
        <f t="shared" si="93"/>
        <v>156.71770535843774</v>
      </c>
      <c r="D1198" s="68">
        <f t="shared" si="93"/>
        <v>145.82570871376112</v>
      </c>
      <c r="E1198" s="68">
        <f t="shared" si="93"/>
        <v>135.71933317843434</v>
      </c>
      <c r="F1198" s="68">
        <f t="shared" si="93"/>
        <v>130.32007145563782</v>
      </c>
      <c r="G1198" s="68">
        <f t="shared" si="93"/>
        <v>123.92447228288074</v>
      </c>
      <c r="H1198" s="68">
        <f t="shared" si="93"/>
        <v>117.7009626534563</v>
      </c>
      <c r="I1198" s="69">
        <f t="shared" si="93"/>
        <v>118.6042248044235</v>
      </c>
    </row>
    <row r="1199" spans="1:9" s="5" customFormat="1" ht="15" customHeight="1" x14ac:dyDescent="0.25">
      <c r="A1199" s="46" t="str">
        <f t="shared" si="92"/>
        <v>D10A_Llanes</v>
      </c>
      <c r="B1199" s="4" t="str">
        <f t="shared" si="92"/>
        <v>Salida Nacional / National exit</v>
      </c>
      <c r="C1199" s="68">
        <f t="shared" si="93"/>
        <v>162.8462405713062</v>
      </c>
      <c r="D1199" s="68">
        <f t="shared" si="93"/>
        <v>151.45571677571633</v>
      </c>
      <c r="E1199" s="68">
        <f t="shared" si="93"/>
        <v>140.88071731911506</v>
      </c>
      <c r="F1199" s="68">
        <f t="shared" si="93"/>
        <v>135.19976050067638</v>
      </c>
      <c r="G1199" s="68">
        <f t="shared" si="93"/>
        <v>128.55343138309701</v>
      </c>
      <c r="H1199" s="68">
        <f t="shared" si="93"/>
        <v>122.10878347837865</v>
      </c>
      <c r="I1199" s="69">
        <f t="shared" si="93"/>
        <v>123.06803073169517</v>
      </c>
    </row>
    <row r="1200" spans="1:9" s="5" customFormat="1" ht="15" customHeight="1" x14ac:dyDescent="0.25">
      <c r="A1200" s="46" t="str">
        <f t="shared" si="92"/>
        <v>D12A_Ribadesella</v>
      </c>
      <c r="B1200" s="4" t="str">
        <f t="shared" si="92"/>
        <v>Salida Nacional / National exit</v>
      </c>
      <c r="C1200" s="68">
        <f t="shared" si="93"/>
        <v>169.15372510386126</v>
      </c>
      <c r="D1200" s="68">
        <f t="shared" si="93"/>
        <v>157.2501174824917</v>
      </c>
      <c r="E1200" s="68">
        <f t="shared" si="93"/>
        <v>146.19281058498404</v>
      </c>
      <c r="F1200" s="68">
        <f t="shared" si="93"/>
        <v>140.22193335376403</v>
      </c>
      <c r="G1200" s="68">
        <f t="shared" si="93"/>
        <v>133.31755313687879</v>
      </c>
      <c r="H1200" s="68">
        <f t="shared" si="93"/>
        <v>126.64530986026089</v>
      </c>
      <c r="I1200" s="69">
        <f t="shared" si="93"/>
        <v>127.66217694521042</v>
      </c>
    </row>
    <row r="1201" spans="1:9" s="5" customFormat="1" ht="15" customHeight="1" x14ac:dyDescent="0.25">
      <c r="A1201" s="46" t="str">
        <f t="shared" ref="A1201:B1216" si="94">A936</f>
        <v>D13_Huerges</v>
      </c>
      <c r="B1201" s="4" t="str">
        <f t="shared" si="94"/>
        <v>Salida Nacional / National exit</v>
      </c>
      <c r="C1201" s="68">
        <f t="shared" ref="C1201:I1216" si="95">IF(C141=0,"",C936/C141)</f>
        <v>171.5789290531059</v>
      </c>
      <c r="D1201" s="68">
        <f t="shared" si="95"/>
        <v>159.47804264109445</v>
      </c>
      <c r="E1201" s="68">
        <f t="shared" si="95"/>
        <v>148.23529035653922</v>
      </c>
      <c r="F1201" s="68">
        <f t="shared" si="95"/>
        <v>142.1529398230202</v>
      </c>
      <c r="G1201" s="68">
        <f t="shared" si="95"/>
        <v>135.14933993434454</v>
      </c>
      <c r="H1201" s="68">
        <f t="shared" si="95"/>
        <v>128.38958709794701</v>
      </c>
      <c r="I1201" s="69">
        <f t="shared" si="95"/>
        <v>129.42860879025383</v>
      </c>
    </row>
    <row r="1202" spans="1:9" s="5" customFormat="1" ht="15" customHeight="1" x14ac:dyDescent="0.25">
      <c r="A1202" s="46" t="str">
        <f t="shared" si="94"/>
        <v>D13A_Piloña</v>
      </c>
      <c r="B1202" s="4" t="str">
        <f t="shared" si="94"/>
        <v>Salida Nacional / National exit</v>
      </c>
      <c r="C1202" s="68">
        <f t="shared" si="95"/>
        <v>172.8338734256412</v>
      </c>
      <c r="D1202" s="68">
        <f t="shared" si="95"/>
        <v>160.63090326590469</v>
      </c>
      <c r="E1202" s="68">
        <f t="shared" si="95"/>
        <v>149.29219053853379</v>
      </c>
      <c r="F1202" s="68">
        <f t="shared" si="95"/>
        <v>143.1521571064479</v>
      </c>
      <c r="G1202" s="68">
        <f t="shared" si="95"/>
        <v>136.09721507444573</v>
      </c>
      <c r="H1202" s="68">
        <f t="shared" si="95"/>
        <v>129.2921796012528</v>
      </c>
      <c r="I1202" s="69">
        <f t="shared" si="95"/>
        <v>130.34266540149059</v>
      </c>
    </row>
    <row r="1203" spans="1:9" s="5" customFormat="1" ht="15" customHeight="1" x14ac:dyDescent="0.25">
      <c r="A1203" s="46" t="str">
        <f t="shared" si="94"/>
        <v>D14_Villarriba</v>
      </c>
      <c r="B1203" s="4" t="str">
        <f t="shared" si="94"/>
        <v>Salida Nacional / National exit</v>
      </c>
      <c r="C1203" s="68">
        <f t="shared" si="95"/>
        <v>173.90537358233664</v>
      </c>
      <c r="D1203" s="68">
        <f t="shared" si="95"/>
        <v>161.62760003149486</v>
      </c>
      <c r="E1203" s="68">
        <f t="shared" si="95"/>
        <v>150.22276316272004</v>
      </c>
      <c r="F1203" s="68">
        <f t="shared" si="95"/>
        <v>144.04647107588156</v>
      </c>
      <c r="G1203" s="68">
        <f t="shared" si="95"/>
        <v>136.94917754478061</v>
      </c>
      <c r="H1203" s="68">
        <f t="shared" si="95"/>
        <v>130.1029886299076</v>
      </c>
      <c r="I1203" s="69">
        <f t="shared" si="95"/>
        <v>131.16243593478981</v>
      </c>
    </row>
    <row r="1204" spans="1:9" s="5" customFormat="1" ht="15" customHeight="1" x14ac:dyDescent="0.25">
      <c r="A1204" s="46" t="str">
        <f t="shared" si="94"/>
        <v>D15_Careses</v>
      </c>
      <c r="B1204" s="4" t="str">
        <f t="shared" si="94"/>
        <v>Salida Nacional / National exit</v>
      </c>
      <c r="C1204" s="68">
        <f t="shared" si="95"/>
        <v>175.7541414691519</v>
      </c>
      <c r="D1204" s="68">
        <f t="shared" si="95"/>
        <v>163.34818654667896</v>
      </c>
      <c r="E1204" s="68">
        <f t="shared" si="95"/>
        <v>151.83039049755715</v>
      </c>
      <c r="F1204" s="68">
        <f t="shared" si="95"/>
        <v>145.59246757904839</v>
      </c>
      <c r="G1204" s="68">
        <f t="shared" si="95"/>
        <v>138.42220704032118</v>
      </c>
      <c r="H1204" s="68">
        <f t="shared" si="95"/>
        <v>131.50483369493003</v>
      </c>
      <c r="I1204" s="69">
        <f t="shared" si="95"/>
        <v>132.57968401496029</v>
      </c>
    </row>
    <row r="1205" spans="1:9" s="5" customFormat="1" ht="15" customHeight="1" x14ac:dyDescent="0.25">
      <c r="A1205" s="46" t="str">
        <f t="shared" si="94"/>
        <v>D16_Llanera</v>
      </c>
      <c r="B1205" s="4" t="str">
        <f t="shared" si="94"/>
        <v>Salida Nacional / National exit</v>
      </c>
      <c r="C1205" s="68" t="str">
        <f t="shared" si="95"/>
        <v/>
      </c>
      <c r="D1205" s="68" t="str">
        <f t="shared" si="95"/>
        <v/>
      </c>
      <c r="E1205" s="68" t="str">
        <f t="shared" si="95"/>
        <v/>
      </c>
      <c r="F1205" s="68" t="str">
        <f t="shared" si="95"/>
        <v/>
      </c>
      <c r="G1205" s="68" t="str">
        <f t="shared" si="95"/>
        <v/>
      </c>
      <c r="H1205" s="68" t="str">
        <f t="shared" si="95"/>
        <v/>
      </c>
      <c r="I1205" s="69" t="str">
        <f t="shared" si="95"/>
        <v/>
      </c>
    </row>
    <row r="1206" spans="1:9" s="5" customFormat="1" ht="15" customHeight="1" x14ac:dyDescent="0.25">
      <c r="A1206" s="46" t="str">
        <f t="shared" si="94"/>
        <v>E01_Calahorra</v>
      </c>
      <c r="B1206" s="4" t="str">
        <f t="shared" si="94"/>
        <v>Salida Nacional / National exit</v>
      </c>
      <c r="C1206" s="68">
        <f t="shared" si="95"/>
        <v>123.25822239105763</v>
      </c>
      <c r="D1206" s="68">
        <f t="shared" si="95"/>
        <v>114.69565990688996</v>
      </c>
      <c r="E1206" s="68">
        <f t="shared" si="95"/>
        <v>106.73246291787838</v>
      </c>
      <c r="F1206" s="68">
        <f t="shared" si="95"/>
        <v>102.53483496074792</v>
      </c>
      <c r="G1206" s="68">
        <f t="shared" si="95"/>
        <v>97.523232773549708</v>
      </c>
      <c r="H1206" s="68">
        <f t="shared" si="95"/>
        <v>92.674370415608976</v>
      </c>
      <c r="I1206" s="69">
        <f t="shared" si="95"/>
        <v>93.502645782128269</v>
      </c>
    </row>
    <row r="1207" spans="1:9" s="5" customFormat="1" ht="15" customHeight="1" x14ac:dyDescent="0.25">
      <c r="A1207" s="46" t="str">
        <f t="shared" si="94"/>
        <v>E02_San Adrian</v>
      </c>
      <c r="B1207" s="4" t="str">
        <f t="shared" si="94"/>
        <v>Salida Nacional / National exit</v>
      </c>
      <c r="C1207" s="68">
        <f t="shared" si="95"/>
        <v>124.03140813440532</v>
      </c>
      <c r="D1207" s="68">
        <f t="shared" si="95"/>
        <v>115.41200925857838</v>
      </c>
      <c r="E1207" s="68">
        <f t="shared" si="95"/>
        <v>107.39246786622056</v>
      </c>
      <c r="F1207" s="68">
        <f t="shared" si="95"/>
        <v>103.15958350271396</v>
      </c>
      <c r="G1207" s="68">
        <f t="shared" si="95"/>
        <v>98.112611408899255</v>
      </c>
      <c r="H1207" s="68">
        <f t="shared" si="95"/>
        <v>93.227715402881771</v>
      </c>
      <c r="I1207" s="69">
        <f t="shared" si="95"/>
        <v>94.046361787861542</v>
      </c>
    </row>
    <row r="1208" spans="1:9" s="5" customFormat="1" ht="15" customHeight="1" x14ac:dyDescent="0.25">
      <c r="A1208" s="46" t="str">
        <f t="shared" si="94"/>
        <v>E15_Aibar</v>
      </c>
      <c r="B1208" s="4" t="str">
        <f t="shared" si="94"/>
        <v>Salida Nacional / National exit</v>
      </c>
      <c r="C1208" s="68">
        <f t="shared" si="95"/>
        <v>131.52889958579323</v>
      </c>
      <c r="D1208" s="68">
        <f t="shared" si="95"/>
        <v>122.3583648874815</v>
      </c>
      <c r="E1208" s="68">
        <f t="shared" si="95"/>
        <v>113.79245842559561</v>
      </c>
      <c r="F1208" s="68">
        <f t="shared" si="95"/>
        <v>109.21769682536276</v>
      </c>
      <c r="G1208" s="68">
        <f t="shared" si="95"/>
        <v>103.8277468963061</v>
      </c>
      <c r="H1208" s="68">
        <f t="shared" si="95"/>
        <v>98.5934368319692</v>
      </c>
      <c r="I1208" s="69">
        <f t="shared" si="95"/>
        <v>99.318712112529084</v>
      </c>
    </row>
    <row r="1209" spans="1:9" s="5" customFormat="1" ht="15" customHeight="1" x14ac:dyDescent="0.25">
      <c r="A1209" s="46" t="str">
        <f t="shared" si="94"/>
        <v>EC Arbós</v>
      </c>
      <c r="B1209" s="4" t="str">
        <f t="shared" si="94"/>
        <v>Salida Nacional / National exit</v>
      </c>
      <c r="C1209" s="68">
        <f t="shared" si="95"/>
        <v>139.34357132165744</v>
      </c>
      <c r="D1209" s="68">
        <f t="shared" si="95"/>
        <v>127.38766957080271</v>
      </c>
      <c r="E1209" s="68">
        <f t="shared" si="95"/>
        <v>116.21459576528815</v>
      </c>
      <c r="F1209" s="68">
        <f t="shared" si="95"/>
        <v>109.52932031323819</v>
      </c>
      <c r="G1209" s="68">
        <f t="shared" si="95"/>
        <v>104.01976597182436</v>
      </c>
      <c r="H1209" s="68">
        <f t="shared" si="95"/>
        <v>99.537895226341618</v>
      </c>
      <c r="I1209" s="69">
        <f t="shared" si="95"/>
        <v>101.84812410460117</v>
      </c>
    </row>
    <row r="1210" spans="1:9" s="5" customFormat="1" ht="15" customHeight="1" x14ac:dyDescent="0.25">
      <c r="A1210" s="46" t="str">
        <f t="shared" si="94"/>
        <v>Esquedas</v>
      </c>
      <c r="B1210" s="4" t="str">
        <f t="shared" si="94"/>
        <v>Salida Nacional / National exit</v>
      </c>
      <c r="C1210" s="68">
        <f t="shared" si="95"/>
        <v>144.28791115591085</v>
      </c>
      <c r="D1210" s="68">
        <f t="shared" si="95"/>
        <v>133.15064633662053</v>
      </c>
      <c r="E1210" s="68">
        <f t="shared" si="95"/>
        <v>122.65136447814612</v>
      </c>
      <c r="F1210" s="68">
        <f t="shared" si="95"/>
        <v>116.72083385317063</v>
      </c>
      <c r="G1210" s="68">
        <f t="shared" si="95"/>
        <v>110.86533009164337</v>
      </c>
      <c r="H1210" s="68">
        <f t="shared" si="95"/>
        <v>105.59757161874307</v>
      </c>
      <c r="I1210" s="69">
        <f t="shared" si="95"/>
        <v>107.05760967471856</v>
      </c>
    </row>
    <row r="1211" spans="1:9" s="5" customFormat="1" ht="15" customHeight="1" x14ac:dyDescent="0.25">
      <c r="A1211" s="46" t="str">
        <f t="shared" si="94"/>
        <v>F_00</v>
      </c>
      <c r="B1211" s="4" t="str">
        <f t="shared" si="94"/>
        <v>Salida Nacional / National exit</v>
      </c>
      <c r="C1211" s="68">
        <f t="shared" si="95"/>
        <v>177.19914245549907</v>
      </c>
      <c r="D1211" s="68">
        <f t="shared" si="95"/>
        <v>163.62290383041855</v>
      </c>
      <c r="E1211" s="68">
        <f t="shared" si="95"/>
        <v>150.98335087353595</v>
      </c>
      <c r="F1211" s="68">
        <f t="shared" si="95"/>
        <v>143.64732106861095</v>
      </c>
      <c r="G1211" s="68">
        <f t="shared" si="95"/>
        <v>136.41847567014659</v>
      </c>
      <c r="H1211" s="68">
        <f t="shared" si="95"/>
        <v>129.76617268403726</v>
      </c>
      <c r="I1211" s="69">
        <f t="shared" si="95"/>
        <v>131.13282061958662</v>
      </c>
    </row>
    <row r="1212" spans="1:9" s="5" customFormat="1" ht="15" customHeight="1" x14ac:dyDescent="0.25">
      <c r="A1212" s="46" t="str">
        <f t="shared" si="94"/>
        <v>F02_Palos de la Frontera</v>
      </c>
      <c r="B1212" s="4" t="str">
        <f t="shared" si="94"/>
        <v>Salida Nacional / National exit</v>
      </c>
      <c r="C1212" s="68">
        <f t="shared" si="95"/>
        <v>176.89212524437761</v>
      </c>
      <c r="D1212" s="68">
        <f t="shared" si="95"/>
        <v>163.33873612821387</v>
      </c>
      <c r="E1212" s="68">
        <f t="shared" si="95"/>
        <v>150.71880563742698</v>
      </c>
      <c r="F1212" s="68">
        <f t="shared" si="95"/>
        <v>143.39303428416486</v>
      </c>
      <c r="G1212" s="68">
        <f t="shared" si="95"/>
        <v>136.17535514271501</v>
      </c>
      <c r="H1212" s="68">
        <f t="shared" si="95"/>
        <v>129.53273256485184</v>
      </c>
      <c r="I1212" s="69">
        <f t="shared" si="95"/>
        <v>130.89238961293086</v>
      </c>
    </row>
    <row r="1213" spans="1:9" s="5" customFormat="1" ht="15" customHeight="1" x14ac:dyDescent="0.25">
      <c r="A1213" s="46" t="str">
        <f t="shared" si="94"/>
        <v>F06.2_Palomares del Rio</v>
      </c>
      <c r="B1213" s="4" t="str">
        <f t="shared" si="94"/>
        <v>Salida Nacional / National exit</v>
      </c>
      <c r="C1213" s="68" t="str">
        <f t="shared" si="95"/>
        <v/>
      </c>
      <c r="D1213" s="68" t="str">
        <f t="shared" si="95"/>
        <v/>
      </c>
      <c r="E1213" s="68" t="str">
        <f t="shared" si="95"/>
        <v/>
      </c>
      <c r="F1213" s="68" t="str">
        <f t="shared" si="95"/>
        <v/>
      </c>
      <c r="G1213" s="68" t="str">
        <f t="shared" si="95"/>
        <v/>
      </c>
      <c r="H1213" s="68" t="str">
        <f t="shared" si="95"/>
        <v/>
      </c>
      <c r="I1213" s="69" t="str">
        <f t="shared" si="95"/>
        <v/>
      </c>
    </row>
    <row r="1214" spans="1:9" s="5" customFormat="1" ht="15" customHeight="1" x14ac:dyDescent="0.25">
      <c r="A1214" s="46" t="str">
        <f t="shared" si="94"/>
        <v>F07.01_Alcala de Guadaira</v>
      </c>
      <c r="B1214" s="4" t="str">
        <f t="shared" si="94"/>
        <v>Salida Nacional / National exit</v>
      </c>
      <c r="C1214" s="68">
        <f t="shared" si="95"/>
        <v>162.23364524906245</v>
      </c>
      <c r="D1214" s="68">
        <f t="shared" si="95"/>
        <v>149.7700194218815</v>
      </c>
      <c r="E1214" s="68">
        <f t="shared" si="95"/>
        <v>138.09109096214695</v>
      </c>
      <c r="F1214" s="68">
        <f t="shared" si="95"/>
        <v>131.25362954232574</v>
      </c>
      <c r="G1214" s="68">
        <f t="shared" si="95"/>
        <v>124.57029946496117</v>
      </c>
      <c r="H1214" s="68">
        <f t="shared" si="95"/>
        <v>118.39025913092775</v>
      </c>
      <c r="I1214" s="69">
        <f t="shared" si="95"/>
        <v>119.4157424756598</v>
      </c>
    </row>
    <row r="1215" spans="1:9" s="5" customFormat="1" ht="15" customHeight="1" x14ac:dyDescent="0.25">
      <c r="A1215" s="46" t="str">
        <f t="shared" si="94"/>
        <v>F07.04_Ecija</v>
      </c>
      <c r="B1215" s="4" t="str">
        <f t="shared" si="94"/>
        <v>Salida Nacional / National exit</v>
      </c>
      <c r="C1215" s="68">
        <f t="shared" si="95"/>
        <v>150.63384199776101</v>
      </c>
      <c r="D1215" s="68">
        <f t="shared" si="95"/>
        <v>139.03400462883872</v>
      </c>
      <c r="E1215" s="68">
        <f t="shared" si="95"/>
        <v>128.10680354922152</v>
      </c>
      <c r="F1215" s="68">
        <f t="shared" si="95"/>
        <v>121.66003164536528</v>
      </c>
      <c r="G1215" s="68">
        <f t="shared" si="95"/>
        <v>115.40254836516199</v>
      </c>
      <c r="H1215" s="68">
        <f t="shared" si="95"/>
        <v>109.59165562857834</v>
      </c>
      <c r="I1215" s="69">
        <f t="shared" si="95"/>
        <v>110.36011988540513</v>
      </c>
    </row>
    <row r="1216" spans="1:9" s="5" customFormat="1" ht="15" customHeight="1" x14ac:dyDescent="0.25">
      <c r="A1216" s="46" t="str">
        <f t="shared" si="94"/>
        <v>F07_Sevilla</v>
      </c>
      <c r="B1216" s="4" t="str">
        <f t="shared" si="94"/>
        <v>Salida Nacional / National exit</v>
      </c>
      <c r="C1216" s="68">
        <f t="shared" si="95"/>
        <v>163.84381635218301</v>
      </c>
      <c r="D1216" s="68">
        <f t="shared" si="95"/>
        <v>151.26175350797885</v>
      </c>
      <c r="E1216" s="68">
        <f t="shared" si="95"/>
        <v>139.48185762864438</v>
      </c>
      <c r="F1216" s="68">
        <f t="shared" si="95"/>
        <v>132.59389073741104</v>
      </c>
      <c r="G1216" s="68">
        <f t="shared" si="95"/>
        <v>125.8531547029374</v>
      </c>
      <c r="H1216" s="68">
        <f t="shared" si="95"/>
        <v>119.62403957763419</v>
      </c>
      <c r="I1216" s="69">
        <f t="shared" si="95"/>
        <v>120.69094176041938</v>
      </c>
    </row>
    <row r="1217" spans="1:9" s="5" customFormat="1" ht="15" customHeight="1" x14ac:dyDescent="0.25">
      <c r="A1217" s="46" t="str">
        <f t="shared" ref="A1217:B1232" si="96">A952</f>
        <v>F08_Alcala de Guadaira</v>
      </c>
      <c r="B1217" s="4" t="str">
        <f t="shared" si="96"/>
        <v>Salida Nacional / National exit</v>
      </c>
      <c r="C1217" s="68" t="str">
        <f t="shared" ref="C1217:I1232" si="97">IF(C157=0,"",C952/C157)</f>
        <v/>
      </c>
      <c r="D1217" s="68" t="str">
        <f t="shared" si="97"/>
        <v/>
      </c>
      <c r="E1217" s="68" t="str">
        <f t="shared" si="97"/>
        <v/>
      </c>
      <c r="F1217" s="68" t="str">
        <f t="shared" si="97"/>
        <v/>
      </c>
      <c r="G1217" s="68" t="str">
        <f t="shared" si="97"/>
        <v/>
      </c>
      <c r="H1217" s="68" t="str">
        <f t="shared" si="97"/>
        <v/>
      </c>
      <c r="I1217" s="69" t="str">
        <f t="shared" si="97"/>
        <v/>
      </c>
    </row>
    <row r="1218" spans="1:9" s="5" customFormat="1" ht="15" customHeight="1" x14ac:dyDescent="0.25">
      <c r="A1218" s="46" t="str">
        <f t="shared" si="96"/>
        <v>F09_Carmona</v>
      </c>
      <c r="B1218" s="4" t="str">
        <f t="shared" si="96"/>
        <v>Salida Nacional / National exit</v>
      </c>
      <c r="C1218" s="68">
        <f t="shared" si="97"/>
        <v>158.14454147762461</v>
      </c>
      <c r="D1218" s="68">
        <f t="shared" si="97"/>
        <v>145.986879612509</v>
      </c>
      <c r="E1218" s="68">
        <f t="shared" si="97"/>
        <v>134.57632628814758</v>
      </c>
      <c r="F1218" s="68">
        <f t="shared" si="97"/>
        <v>127.88031497528517</v>
      </c>
      <c r="G1218" s="68">
        <f t="shared" si="97"/>
        <v>121.34880817504013</v>
      </c>
      <c r="H1218" s="68">
        <f t="shared" si="97"/>
        <v>115.3010645421295</v>
      </c>
      <c r="I1218" s="69">
        <f t="shared" si="97"/>
        <v>116.24168678738076</v>
      </c>
    </row>
    <row r="1219" spans="1:9" s="5" customFormat="1" ht="15" customHeight="1" x14ac:dyDescent="0.25">
      <c r="A1219" s="46" t="str">
        <f t="shared" si="96"/>
        <v>F11_Palma del Rio</v>
      </c>
      <c r="B1219" s="4" t="str">
        <f t="shared" si="96"/>
        <v>Salida Nacional / National exit</v>
      </c>
      <c r="C1219" s="68">
        <f t="shared" si="97"/>
        <v>150.5168468220715</v>
      </c>
      <c r="D1219" s="68">
        <f t="shared" si="97"/>
        <v>138.92718722939517</v>
      </c>
      <c r="E1219" s="68">
        <f t="shared" si="97"/>
        <v>128.01094805808722</v>
      </c>
      <c r="F1219" s="68">
        <f t="shared" si="97"/>
        <v>121.57184285547049</v>
      </c>
      <c r="G1219" s="68">
        <f t="shared" si="97"/>
        <v>115.32036057533332</v>
      </c>
      <c r="H1219" s="68">
        <f t="shared" si="97"/>
        <v>109.51535771096653</v>
      </c>
      <c r="I1219" s="69">
        <f t="shared" si="97"/>
        <v>110.28697164799755</v>
      </c>
    </row>
    <row r="1220" spans="1:9" s="5" customFormat="1" ht="15" customHeight="1" x14ac:dyDescent="0.25">
      <c r="A1220" s="46" t="str">
        <f t="shared" si="96"/>
        <v>F13_Cordoba</v>
      </c>
      <c r="B1220" s="4" t="str">
        <f t="shared" si="96"/>
        <v>Salida Nacional / National exit</v>
      </c>
      <c r="C1220" s="68" t="str">
        <f t="shared" si="97"/>
        <v/>
      </c>
      <c r="D1220" s="68" t="str">
        <f t="shared" si="97"/>
        <v/>
      </c>
      <c r="E1220" s="68" t="str">
        <f t="shared" si="97"/>
        <v/>
      </c>
      <c r="F1220" s="68" t="str">
        <f t="shared" si="97"/>
        <v/>
      </c>
      <c r="G1220" s="68" t="str">
        <f t="shared" si="97"/>
        <v/>
      </c>
      <c r="H1220" s="68" t="str">
        <f t="shared" si="97"/>
        <v/>
      </c>
      <c r="I1220" s="69" t="str">
        <f t="shared" si="97"/>
        <v/>
      </c>
    </row>
    <row r="1221" spans="1:9" s="5" customFormat="1" ht="15" customHeight="1" x14ac:dyDescent="0.25">
      <c r="A1221" s="46" t="str">
        <f t="shared" si="96"/>
        <v>F14_Villafranca de Cordoba</v>
      </c>
      <c r="B1221" s="4" t="str">
        <f t="shared" si="96"/>
        <v>Salida Nacional / National exit</v>
      </c>
      <c r="C1221" s="68">
        <f t="shared" si="97"/>
        <v>140.03676148985986</v>
      </c>
      <c r="D1221" s="68">
        <f t="shared" si="97"/>
        <v>129.22750883873636</v>
      </c>
      <c r="E1221" s="68">
        <f t="shared" si="97"/>
        <v>118.99043157905663</v>
      </c>
      <c r="F1221" s="68">
        <f t="shared" si="97"/>
        <v>112.90430086478378</v>
      </c>
      <c r="G1221" s="68">
        <f t="shared" si="97"/>
        <v>107.03755781686469</v>
      </c>
      <c r="H1221" s="68">
        <f t="shared" si="97"/>
        <v>101.5660678396833</v>
      </c>
      <c r="I1221" s="69">
        <f t="shared" si="97"/>
        <v>102.10546919474035</v>
      </c>
    </row>
    <row r="1222" spans="1:9" s="5" customFormat="1" ht="15" customHeight="1" x14ac:dyDescent="0.25">
      <c r="A1222" s="46" t="str">
        <f t="shared" si="96"/>
        <v>F19.01_Puertollano</v>
      </c>
      <c r="B1222" s="4" t="str">
        <f t="shared" si="96"/>
        <v>Salida Nacional / National exit</v>
      </c>
      <c r="C1222" s="68">
        <f t="shared" si="97"/>
        <v>145.36550588874206</v>
      </c>
      <c r="D1222" s="68">
        <f t="shared" si="97"/>
        <v>134.65000298790571</v>
      </c>
      <c r="E1222" s="68">
        <f t="shared" si="97"/>
        <v>124.50222778594562</v>
      </c>
      <c r="F1222" s="68">
        <f t="shared" si="97"/>
        <v>118.65064511055739</v>
      </c>
      <c r="G1222" s="68">
        <f t="shared" si="97"/>
        <v>112.54377724254789</v>
      </c>
      <c r="H1222" s="68">
        <f t="shared" si="97"/>
        <v>106.68039698048352</v>
      </c>
      <c r="I1222" s="69">
        <f t="shared" si="97"/>
        <v>107.02998180053061</v>
      </c>
    </row>
    <row r="1223" spans="1:9" s="5" customFormat="1" ht="15" customHeight="1" x14ac:dyDescent="0.25">
      <c r="A1223" s="46" t="str">
        <f t="shared" si="96"/>
        <v>F19_Almodovar</v>
      </c>
      <c r="B1223" s="4" t="str">
        <f t="shared" si="96"/>
        <v>Salida Nacional / National exit</v>
      </c>
      <c r="C1223" s="68">
        <f t="shared" si="97"/>
        <v>142.93528161826092</v>
      </c>
      <c r="D1223" s="68">
        <f t="shared" si="97"/>
        <v>132.41066929989503</v>
      </c>
      <c r="E1223" s="68">
        <f t="shared" si="97"/>
        <v>122.44326711963714</v>
      </c>
      <c r="F1223" s="68">
        <f t="shared" si="97"/>
        <v>116.69876173480634</v>
      </c>
      <c r="G1223" s="68">
        <f t="shared" si="97"/>
        <v>110.69265988311713</v>
      </c>
      <c r="H1223" s="68">
        <f t="shared" si="97"/>
        <v>104.92128592213682</v>
      </c>
      <c r="I1223" s="69">
        <f t="shared" si="97"/>
        <v>105.25589552522266</v>
      </c>
    </row>
    <row r="1224" spans="1:9" s="5" customFormat="1" ht="15" customHeight="1" x14ac:dyDescent="0.25">
      <c r="A1224" s="46" t="str">
        <f t="shared" si="96"/>
        <v>F21_Ciudad Real</v>
      </c>
      <c r="B1224" s="4" t="str">
        <f t="shared" si="96"/>
        <v>Salida Nacional / National exit</v>
      </c>
      <c r="C1224" s="68">
        <f t="shared" si="97"/>
        <v>138.7541003079925</v>
      </c>
      <c r="D1224" s="68">
        <f t="shared" si="97"/>
        <v>128.50412633684394</v>
      </c>
      <c r="E1224" s="68">
        <f t="shared" si="97"/>
        <v>118.783173142832</v>
      </c>
      <c r="F1224" s="68">
        <f t="shared" si="97"/>
        <v>113.17017692545019</v>
      </c>
      <c r="G1224" s="68">
        <f t="shared" si="97"/>
        <v>107.33425915270929</v>
      </c>
      <c r="H1224" s="68">
        <f t="shared" si="97"/>
        <v>101.7365010437087</v>
      </c>
      <c r="I1224" s="69">
        <f t="shared" si="97"/>
        <v>102.05924434617945</v>
      </c>
    </row>
    <row r="1225" spans="1:9" s="5" customFormat="1" ht="15" customHeight="1" x14ac:dyDescent="0.25">
      <c r="A1225" s="46" t="str">
        <f t="shared" si="96"/>
        <v>F25_Mascaraque</v>
      </c>
      <c r="B1225" s="4" t="str">
        <f t="shared" si="96"/>
        <v>Salida Nacional / National exit</v>
      </c>
      <c r="C1225" s="68">
        <f t="shared" si="97"/>
        <v>129.76283544558115</v>
      </c>
      <c r="D1225" s="68">
        <f t="shared" si="97"/>
        <v>120.10344722950154</v>
      </c>
      <c r="E1225" s="68">
        <f t="shared" si="97"/>
        <v>110.91246103428217</v>
      </c>
      <c r="F1225" s="68">
        <f t="shared" si="97"/>
        <v>105.5822637841362</v>
      </c>
      <c r="G1225" s="68">
        <f t="shared" si="97"/>
        <v>100.11231199460484</v>
      </c>
      <c r="H1225" s="68">
        <f t="shared" si="97"/>
        <v>94.88789959669046</v>
      </c>
      <c r="I1225" s="69">
        <f t="shared" si="97"/>
        <v>95.185125457115561</v>
      </c>
    </row>
    <row r="1226" spans="1:9" s="5" customFormat="1" ht="15" customHeight="1" x14ac:dyDescent="0.25">
      <c r="A1226" s="46" t="str">
        <f t="shared" si="96"/>
        <v>F26.02_Aranjuez Oeste</v>
      </c>
      <c r="B1226" s="4" t="str">
        <f t="shared" si="96"/>
        <v>Salida Nacional / National exit</v>
      </c>
      <c r="C1226" s="68" t="str">
        <f t="shared" si="97"/>
        <v/>
      </c>
      <c r="D1226" s="68" t="str">
        <f t="shared" si="97"/>
        <v/>
      </c>
      <c r="E1226" s="68" t="str">
        <f t="shared" si="97"/>
        <v/>
      </c>
      <c r="F1226" s="68" t="str">
        <f t="shared" si="97"/>
        <v/>
      </c>
      <c r="G1226" s="68" t="str">
        <f t="shared" si="97"/>
        <v/>
      </c>
      <c r="H1226" s="68" t="str">
        <f t="shared" si="97"/>
        <v/>
      </c>
      <c r="I1226" s="69" t="str">
        <f t="shared" si="97"/>
        <v/>
      </c>
    </row>
    <row r="1227" spans="1:9" s="5" customFormat="1" ht="15" customHeight="1" x14ac:dyDescent="0.25">
      <c r="A1227" s="46" t="str">
        <f t="shared" si="96"/>
        <v>F26_Aranjuez</v>
      </c>
      <c r="B1227" s="4" t="str">
        <f t="shared" si="96"/>
        <v>Salida Nacional / National exit</v>
      </c>
      <c r="C1227" s="68">
        <f t="shared" si="97"/>
        <v>127.401987688074</v>
      </c>
      <c r="D1227" s="68">
        <f t="shared" si="97"/>
        <v>117.89767031873356</v>
      </c>
      <c r="E1227" s="68">
        <f t="shared" si="97"/>
        <v>108.84583822694658</v>
      </c>
      <c r="F1227" s="68">
        <f t="shared" si="97"/>
        <v>103.58989585838191</v>
      </c>
      <c r="G1227" s="68">
        <f t="shared" si="97"/>
        <v>98.216036218732114</v>
      </c>
      <c r="H1227" s="68">
        <f t="shared" si="97"/>
        <v>93.089653675157564</v>
      </c>
      <c r="I1227" s="69">
        <f t="shared" si="97"/>
        <v>93.380179388634161</v>
      </c>
    </row>
    <row r="1228" spans="1:9" s="5" customFormat="1" ht="15" customHeight="1" x14ac:dyDescent="0.25">
      <c r="A1228" s="46" t="str">
        <f t="shared" si="96"/>
        <v>F26A_Ceramicas Toledo</v>
      </c>
      <c r="B1228" s="4" t="str">
        <f t="shared" si="96"/>
        <v>Salida Nacional / National exit</v>
      </c>
      <c r="C1228" s="68">
        <f t="shared" si="97"/>
        <v>126.16970292260363</v>
      </c>
      <c r="D1228" s="68">
        <f t="shared" si="97"/>
        <v>116.74632742738351</v>
      </c>
      <c r="E1228" s="68">
        <f t="shared" si="97"/>
        <v>107.7671291939922</v>
      </c>
      <c r="F1228" s="68">
        <f t="shared" si="97"/>
        <v>102.54994542773184</v>
      </c>
      <c r="G1228" s="68">
        <f t="shared" si="97"/>
        <v>97.226242725141603</v>
      </c>
      <c r="H1228" s="68">
        <f t="shared" si="97"/>
        <v>92.15102853652769</v>
      </c>
      <c r="I1228" s="69">
        <f t="shared" si="97"/>
        <v>92.438056993993342</v>
      </c>
    </row>
    <row r="1229" spans="1:9" s="5" customFormat="1" ht="15" customHeight="1" x14ac:dyDescent="0.25">
      <c r="A1229" s="46" t="str">
        <f t="shared" si="96"/>
        <v>F27_Yeles</v>
      </c>
      <c r="B1229" s="4" t="str">
        <f t="shared" si="96"/>
        <v>Salida Nacional / National exit</v>
      </c>
      <c r="C1229" s="68" t="str">
        <f t="shared" si="97"/>
        <v/>
      </c>
      <c r="D1229" s="68" t="str">
        <f t="shared" si="97"/>
        <v/>
      </c>
      <c r="E1229" s="68" t="str">
        <f t="shared" si="97"/>
        <v/>
      </c>
      <c r="F1229" s="68" t="str">
        <f t="shared" si="97"/>
        <v/>
      </c>
      <c r="G1229" s="68" t="str">
        <f t="shared" si="97"/>
        <v/>
      </c>
      <c r="H1229" s="68" t="str">
        <f t="shared" si="97"/>
        <v/>
      </c>
      <c r="I1229" s="69" t="str">
        <f t="shared" si="97"/>
        <v/>
      </c>
    </row>
    <row r="1230" spans="1:9" s="5" customFormat="1" ht="15" customHeight="1" x14ac:dyDescent="0.25">
      <c r="A1230" s="46" t="str">
        <f t="shared" si="96"/>
        <v>F28_ Pinto</v>
      </c>
      <c r="B1230" s="4" t="str">
        <f t="shared" si="96"/>
        <v>Salida Nacional / National exit</v>
      </c>
      <c r="C1230" s="68">
        <f t="shared" si="97"/>
        <v>122.87163529680662</v>
      </c>
      <c r="D1230" s="68">
        <f t="shared" si="97"/>
        <v>113.66489136442617</v>
      </c>
      <c r="E1230" s="68">
        <f t="shared" si="97"/>
        <v>104.88008925084726</v>
      </c>
      <c r="F1230" s="68">
        <f t="shared" si="97"/>
        <v>99.766638400113479</v>
      </c>
      <c r="G1230" s="68">
        <f t="shared" si="97"/>
        <v>94.577174937478446</v>
      </c>
      <c r="H1230" s="68">
        <f t="shared" si="97"/>
        <v>89.638906931832821</v>
      </c>
      <c r="I1230" s="69">
        <f t="shared" si="97"/>
        <v>89.916575388142689</v>
      </c>
    </row>
    <row r="1231" spans="1:9" s="5" customFormat="1" ht="15" customHeight="1" x14ac:dyDescent="0.25">
      <c r="A1231" s="46" t="str">
        <f t="shared" si="96"/>
        <v>G04_Lumbier</v>
      </c>
      <c r="B1231" s="4" t="str">
        <f t="shared" si="96"/>
        <v>Salida Nacional / National exit</v>
      </c>
      <c r="C1231" s="68" t="str">
        <f t="shared" si="97"/>
        <v/>
      </c>
      <c r="D1231" s="68" t="str">
        <f t="shared" si="97"/>
        <v/>
      </c>
      <c r="E1231" s="68" t="str">
        <f t="shared" si="97"/>
        <v/>
      </c>
      <c r="F1231" s="68" t="str">
        <f t="shared" si="97"/>
        <v/>
      </c>
      <c r="G1231" s="68" t="str">
        <f t="shared" si="97"/>
        <v/>
      </c>
      <c r="H1231" s="68" t="str">
        <f t="shared" si="97"/>
        <v/>
      </c>
      <c r="I1231" s="69" t="str">
        <f t="shared" si="97"/>
        <v/>
      </c>
    </row>
    <row r="1232" spans="1:9" s="5" customFormat="1" ht="15" customHeight="1" x14ac:dyDescent="0.25">
      <c r="A1232" s="46" t="str">
        <f t="shared" si="96"/>
        <v>H1_Red Cartagena</v>
      </c>
      <c r="B1232" s="4" t="str">
        <f t="shared" si="96"/>
        <v>Salida Nacional / National exit</v>
      </c>
      <c r="C1232" s="68">
        <f t="shared" si="97"/>
        <v>145.16551354741668</v>
      </c>
      <c r="D1232" s="68">
        <f t="shared" si="97"/>
        <v>130.85993748130909</v>
      </c>
      <c r="E1232" s="68">
        <f t="shared" si="97"/>
        <v>116.8854588604017</v>
      </c>
      <c r="F1232" s="68">
        <f t="shared" si="97"/>
        <v>107.53831749626828</v>
      </c>
      <c r="G1232" s="68">
        <f t="shared" si="97"/>
        <v>101.35754216769608</v>
      </c>
      <c r="H1232" s="68">
        <f t="shared" si="97"/>
        <v>96.592486033917794</v>
      </c>
      <c r="I1232" s="69">
        <f t="shared" si="97"/>
        <v>97.962850532049913</v>
      </c>
    </row>
    <row r="1233" spans="1:9" s="5" customFormat="1" ht="15" customHeight="1" x14ac:dyDescent="0.25">
      <c r="A1233" s="46" t="str">
        <f t="shared" ref="A1233:B1248" si="98">A968</f>
        <v>I001_Corvera</v>
      </c>
      <c r="B1233" s="4" t="str">
        <f t="shared" si="98"/>
        <v>Salida Nacional / National exit</v>
      </c>
      <c r="C1233" s="68">
        <f t="shared" ref="C1233:I1248" si="99">IF(C173=0,"",C968/C173)</f>
        <v>179.47987910560553</v>
      </c>
      <c r="D1233" s="68">
        <f t="shared" si="99"/>
        <v>166.78932013522581</v>
      </c>
      <c r="E1233" s="68">
        <f t="shared" si="99"/>
        <v>155.01065265360046</v>
      </c>
      <c r="F1233" s="68">
        <f t="shared" si="99"/>
        <v>148.62144350313744</v>
      </c>
      <c r="G1233" s="68">
        <f t="shared" si="99"/>
        <v>141.30136596529428</v>
      </c>
      <c r="H1233" s="68">
        <f t="shared" si="99"/>
        <v>134.24645601946571</v>
      </c>
      <c r="I1233" s="69">
        <f t="shared" si="99"/>
        <v>135.3555780434111</v>
      </c>
    </row>
    <row r="1234" spans="1:9" s="5" customFormat="1" ht="15" customHeight="1" x14ac:dyDescent="0.25">
      <c r="A1234" s="46" t="str">
        <f t="shared" si="98"/>
        <v>I003_Cudillero</v>
      </c>
      <c r="B1234" s="4" t="str">
        <f t="shared" si="98"/>
        <v>Salida Nacional / National exit</v>
      </c>
      <c r="C1234" s="68">
        <f t="shared" si="99"/>
        <v>186.09486499520216</v>
      </c>
      <c r="D1234" s="68">
        <f t="shared" si="99"/>
        <v>172.86512309945394</v>
      </c>
      <c r="E1234" s="68">
        <f t="shared" si="99"/>
        <v>160.58046128956198</v>
      </c>
      <c r="F1234" s="68">
        <f t="shared" si="99"/>
        <v>153.88774388546722</v>
      </c>
      <c r="G1234" s="68">
        <f t="shared" si="99"/>
        <v>146.2980993103547</v>
      </c>
      <c r="H1234" s="68">
        <f t="shared" si="99"/>
        <v>139.00662173254554</v>
      </c>
      <c r="I1234" s="69">
        <f t="shared" si="99"/>
        <v>140.18075582026364</v>
      </c>
    </row>
    <row r="1235" spans="1:9" s="5" customFormat="1" ht="15" customHeight="1" x14ac:dyDescent="0.25">
      <c r="A1235" s="46" t="str">
        <f t="shared" si="98"/>
        <v>I005_Luarca</v>
      </c>
      <c r="B1235" s="4" t="str">
        <f t="shared" si="98"/>
        <v>Salida Nacional / National exit</v>
      </c>
      <c r="C1235" s="68">
        <f t="shared" si="99"/>
        <v>191.12604656075317</v>
      </c>
      <c r="D1235" s="68">
        <f t="shared" si="99"/>
        <v>177.48621653483372</v>
      </c>
      <c r="E1235" s="68">
        <f t="shared" si="99"/>
        <v>164.81670895517951</v>
      </c>
      <c r="F1235" s="68">
        <f t="shared" si="99"/>
        <v>157.89315128080284</v>
      </c>
      <c r="G1235" s="68">
        <f t="shared" si="99"/>
        <v>150.09848121792277</v>
      </c>
      <c r="H1235" s="68">
        <f t="shared" si="99"/>
        <v>142.62707661851596</v>
      </c>
      <c r="I1235" s="69">
        <f t="shared" si="99"/>
        <v>143.850657145312</v>
      </c>
    </row>
    <row r="1236" spans="1:9" s="5" customFormat="1" ht="15" customHeight="1" x14ac:dyDescent="0.25">
      <c r="A1236" s="46" t="str">
        <f t="shared" si="98"/>
        <v>I006_Navia</v>
      </c>
      <c r="B1236" s="4" t="str">
        <f t="shared" si="98"/>
        <v>Salida Nacional / National exit</v>
      </c>
      <c r="C1236" s="68">
        <f t="shared" si="99"/>
        <v>194.90185623278023</v>
      </c>
      <c r="D1236" s="68">
        <f t="shared" si="99"/>
        <v>180.95426257159747</v>
      </c>
      <c r="E1236" s="68">
        <f t="shared" si="99"/>
        <v>167.99593528611987</v>
      </c>
      <c r="F1236" s="68">
        <f t="shared" si="99"/>
        <v>160.89913621429659</v>
      </c>
      <c r="G1236" s="68">
        <f t="shared" si="99"/>
        <v>152.95059827572194</v>
      </c>
      <c r="H1236" s="68">
        <f t="shared" si="99"/>
        <v>145.34416174006793</v>
      </c>
      <c r="I1236" s="69">
        <f t="shared" si="99"/>
        <v>146.60485091430294</v>
      </c>
    </row>
    <row r="1237" spans="1:9" s="5" customFormat="1" ht="15" customHeight="1" x14ac:dyDescent="0.25">
      <c r="A1237" s="46" t="str">
        <f t="shared" si="98"/>
        <v>I007_Castropol</v>
      </c>
      <c r="B1237" s="4" t="str">
        <f t="shared" si="98"/>
        <v>Salida Nacional / National exit</v>
      </c>
      <c r="C1237" s="68">
        <f t="shared" si="99"/>
        <v>198.58014435076223</v>
      </c>
      <c r="D1237" s="68">
        <f t="shared" si="99"/>
        <v>184.33273596874687</v>
      </c>
      <c r="E1237" s="68">
        <f t="shared" si="99"/>
        <v>171.09304860835857</v>
      </c>
      <c r="F1237" s="68">
        <f t="shared" si="99"/>
        <v>163.82748261523338</v>
      </c>
      <c r="G1237" s="68">
        <f t="shared" si="99"/>
        <v>155.72905089808742</v>
      </c>
      <c r="H1237" s="68">
        <f t="shared" si="99"/>
        <v>147.99107002895539</v>
      </c>
      <c r="I1237" s="69">
        <f t="shared" si="99"/>
        <v>149.28790940905503</v>
      </c>
    </row>
    <row r="1238" spans="1:9" s="5" customFormat="1" ht="15" customHeight="1" x14ac:dyDescent="0.25">
      <c r="A1238" s="46" t="str">
        <f t="shared" si="98"/>
        <v>I012_Villalba</v>
      </c>
      <c r="B1238" s="4" t="str">
        <f t="shared" si="98"/>
        <v>Salida Nacional / National exit</v>
      </c>
      <c r="C1238" s="68">
        <f t="shared" si="99"/>
        <v>224.38147812964297</v>
      </c>
      <c r="D1238" s="68">
        <f t="shared" si="99"/>
        <v>208.03102087382976</v>
      </c>
      <c r="E1238" s="68">
        <f t="shared" si="99"/>
        <v>192.81773466202759</v>
      </c>
      <c r="F1238" s="68">
        <f t="shared" si="99"/>
        <v>184.36835393561392</v>
      </c>
      <c r="G1238" s="68">
        <f t="shared" si="99"/>
        <v>175.21849305135368</v>
      </c>
      <c r="H1238" s="68">
        <f t="shared" si="99"/>
        <v>166.55779510679932</v>
      </c>
      <c r="I1238" s="69">
        <f t="shared" si="99"/>
        <v>168.108209926824</v>
      </c>
    </row>
    <row r="1239" spans="1:9" s="5" customFormat="1" ht="15" customHeight="1" x14ac:dyDescent="0.25">
      <c r="A1239" s="46" t="str">
        <f t="shared" si="98"/>
        <v>I014 Irixoa</v>
      </c>
      <c r="B1239" s="4" t="str">
        <f t="shared" si="98"/>
        <v>Salida Nacional / National exit</v>
      </c>
      <c r="C1239" s="68">
        <f t="shared" si="99"/>
        <v>230.63935133606918</v>
      </c>
      <c r="D1239" s="68">
        <f t="shared" si="99"/>
        <v>213.78992456346737</v>
      </c>
      <c r="E1239" s="68">
        <f t="shared" si="99"/>
        <v>198.10632589936625</v>
      </c>
      <c r="F1239" s="68">
        <f t="shared" si="99"/>
        <v>189.37636937912509</v>
      </c>
      <c r="G1239" s="68">
        <f t="shared" si="99"/>
        <v>179.9686330604406</v>
      </c>
      <c r="H1239" s="68">
        <f t="shared" si="99"/>
        <v>171.0759571002319</v>
      </c>
      <c r="I1239" s="69">
        <f t="shared" si="99"/>
        <v>172.67336650556288</v>
      </c>
    </row>
    <row r="1240" spans="1:9" s="5" customFormat="1" ht="15" customHeight="1" x14ac:dyDescent="0.25">
      <c r="A1240" s="46" t="str">
        <f t="shared" si="98"/>
        <v>I015ERM_Abegondo</v>
      </c>
      <c r="B1240" s="4" t="str">
        <f t="shared" si="98"/>
        <v>Salida Nacional / National exit</v>
      </c>
      <c r="C1240" s="68">
        <f t="shared" si="99"/>
        <v>233.99365796753094</v>
      </c>
      <c r="D1240" s="68">
        <f t="shared" si="99"/>
        <v>216.88103894871722</v>
      </c>
      <c r="E1240" s="68">
        <f t="shared" si="99"/>
        <v>200.94855705729023</v>
      </c>
      <c r="F1240" s="68">
        <f t="shared" si="99"/>
        <v>192.07072097737773</v>
      </c>
      <c r="G1240" s="68">
        <f t="shared" si="99"/>
        <v>182.52366175694564</v>
      </c>
      <c r="H1240" s="68">
        <f t="shared" si="99"/>
        <v>173.50350222995678</v>
      </c>
      <c r="I1240" s="69">
        <f t="shared" si="99"/>
        <v>175.12053321208961</v>
      </c>
    </row>
    <row r="1241" spans="1:9" s="5" customFormat="1" ht="15" customHeight="1" x14ac:dyDescent="0.25">
      <c r="A1241" s="46" t="str">
        <f t="shared" si="98"/>
        <v>I016_Abegondo II</v>
      </c>
      <c r="B1241" s="4" t="str">
        <f t="shared" si="98"/>
        <v>Salida Nacional / National exit</v>
      </c>
      <c r="C1241" s="68">
        <f t="shared" si="99"/>
        <v>236.61287536413519</v>
      </c>
      <c r="D1241" s="68">
        <f t="shared" si="99"/>
        <v>219.29474212564224</v>
      </c>
      <c r="E1241" s="68">
        <f t="shared" si="99"/>
        <v>203.16791924206487</v>
      </c>
      <c r="F1241" s="68">
        <f t="shared" si="99"/>
        <v>194.1746110965814</v>
      </c>
      <c r="G1241" s="68">
        <f t="shared" si="99"/>
        <v>184.51876129493641</v>
      </c>
      <c r="H1241" s="68">
        <f t="shared" si="99"/>
        <v>175.39905595637524</v>
      </c>
      <c r="I1241" s="69">
        <f t="shared" si="99"/>
        <v>177.0314084880724</v>
      </c>
    </row>
    <row r="1242" spans="1:9" s="5" customFormat="1" ht="15" customHeight="1" x14ac:dyDescent="0.25">
      <c r="A1242" s="46" t="str">
        <f t="shared" si="98"/>
        <v>I018_Santiago de Compostela</v>
      </c>
      <c r="B1242" s="4" t="str">
        <f t="shared" si="98"/>
        <v>Salida Nacional / National exit</v>
      </c>
      <c r="C1242" s="68">
        <f t="shared" si="99"/>
        <v>243.45700787147382</v>
      </c>
      <c r="D1242" s="68">
        <f t="shared" si="99"/>
        <v>225.60185676136388</v>
      </c>
      <c r="E1242" s="68">
        <f t="shared" si="99"/>
        <v>208.9672121507279</v>
      </c>
      <c r="F1242" s="68">
        <f t="shared" si="99"/>
        <v>199.6721703199504</v>
      </c>
      <c r="G1242" s="68">
        <f t="shared" si="99"/>
        <v>189.73204585124788</v>
      </c>
      <c r="H1242" s="68">
        <f t="shared" si="99"/>
        <v>180.35222284325005</v>
      </c>
      <c r="I1242" s="69">
        <f t="shared" si="99"/>
        <v>182.02461127100256</v>
      </c>
    </row>
    <row r="1243" spans="1:9" s="5" customFormat="1" ht="15" customHeight="1" x14ac:dyDescent="0.25">
      <c r="A1243" s="46" t="str">
        <f t="shared" si="98"/>
        <v>I019_Rois</v>
      </c>
      <c r="B1243" s="4" t="str">
        <f t="shared" si="98"/>
        <v>Salida Nacional / National exit</v>
      </c>
      <c r="C1243" s="68" t="str">
        <f t="shared" si="99"/>
        <v/>
      </c>
      <c r="D1243" s="68" t="str">
        <f t="shared" si="99"/>
        <v/>
      </c>
      <c r="E1243" s="68" t="str">
        <f t="shared" si="99"/>
        <v/>
      </c>
      <c r="F1243" s="68" t="str">
        <f t="shared" si="99"/>
        <v/>
      </c>
      <c r="G1243" s="68" t="str">
        <f t="shared" si="99"/>
        <v/>
      </c>
      <c r="H1243" s="68" t="str">
        <f t="shared" si="99"/>
        <v/>
      </c>
      <c r="I1243" s="69" t="str">
        <f t="shared" si="99"/>
        <v/>
      </c>
    </row>
    <row r="1244" spans="1:9" s="5" customFormat="1" ht="15" customHeight="1" x14ac:dyDescent="0.25">
      <c r="A1244" s="46" t="str">
        <f t="shared" si="98"/>
        <v>I020_Valga</v>
      </c>
      <c r="B1244" s="4" t="str">
        <f t="shared" si="98"/>
        <v>Salida Nacional / National exit</v>
      </c>
      <c r="C1244" s="68">
        <f t="shared" si="99"/>
        <v>250.14652524086608</v>
      </c>
      <c r="D1244" s="68">
        <f t="shared" si="99"/>
        <v>231.7664879781278</v>
      </c>
      <c r="E1244" s="68">
        <f t="shared" si="99"/>
        <v>214.63549379213359</v>
      </c>
      <c r="F1244" s="68">
        <f t="shared" si="99"/>
        <v>205.04553471267022</v>
      </c>
      <c r="G1244" s="68">
        <f t="shared" si="99"/>
        <v>194.82755759851977</v>
      </c>
      <c r="H1244" s="68">
        <f t="shared" si="99"/>
        <v>185.19349321428993</v>
      </c>
      <c r="I1244" s="69">
        <f t="shared" si="99"/>
        <v>186.9050130910278</v>
      </c>
    </row>
    <row r="1245" spans="1:9" s="5" customFormat="1" ht="15" customHeight="1" x14ac:dyDescent="0.25">
      <c r="A1245" s="46" t="str">
        <f t="shared" si="98"/>
        <v>I020A_Caldas de Reyes</v>
      </c>
      <c r="B1245" s="4" t="str">
        <f t="shared" si="98"/>
        <v>Salida Nacional / National exit</v>
      </c>
      <c r="C1245" s="68">
        <f t="shared" si="99"/>
        <v>252.82200365712146</v>
      </c>
      <c r="D1245" s="68">
        <f t="shared" si="99"/>
        <v>234.23203771122067</v>
      </c>
      <c r="E1245" s="68">
        <f t="shared" si="99"/>
        <v>216.90252807150117</v>
      </c>
      <c r="F1245" s="68">
        <f t="shared" si="99"/>
        <v>207.19461657635978</v>
      </c>
      <c r="G1245" s="68">
        <f t="shared" si="99"/>
        <v>196.86551204975999</v>
      </c>
      <c r="H1245" s="68">
        <f t="shared" si="99"/>
        <v>187.12976360118483</v>
      </c>
      <c r="I1245" s="69">
        <f t="shared" si="99"/>
        <v>188.85693413571698</v>
      </c>
    </row>
    <row r="1246" spans="1:9" s="5" customFormat="1" ht="15" customHeight="1" x14ac:dyDescent="0.25">
      <c r="A1246" s="46" t="str">
        <f t="shared" si="98"/>
        <v>I022_Pontevedra</v>
      </c>
      <c r="B1246" s="4" t="str">
        <f t="shared" si="98"/>
        <v>Salida Nacional / National exit</v>
      </c>
      <c r="C1246" s="68">
        <f t="shared" si="99"/>
        <v>257.69966979512185</v>
      </c>
      <c r="D1246" s="68">
        <f t="shared" si="99"/>
        <v>238.72698275416928</v>
      </c>
      <c r="E1246" s="68">
        <f t="shared" si="99"/>
        <v>221.03555948411653</v>
      </c>
      <c r="F1246" s="68">
        <f t="shared" si="99"/>
        <v>211.11260887658577</v>
      </c>
      <c r="G1246" s="68">
        <f t="shared" si="99"/>
        <v>200.58090790464956</v>
      </c>
      <c r="H1246" s="68">
        <f t="shared" si="99"/>
        <v>190.6597791837396</v>
      </c>
      <c r="I1246" s="69">
        <f t="shared" si="99"/>
        <v>192.41548244090438</v>
      </c>
    </row>
    <row r="1247" spans="1:9" s="5" customFormat="1" ht="15" customHeight="1" x14ac:dyDescent="0.25">
      <c r="A1247" s="46" t="str">
        <f t="shared" si="98"/>
        <v>I023_Pazos de Borben</v>
      </c>
      <c r="B1247" s="4" t="str">
        <f t="shared" si="98"/>
        <v>Salida Nacional / National exit</v>
      </c>
      <c r="C1247" s="68">
        <f t="shared" si="99"/>
        <v>261.72890333020842</v>
      </c>
      <c r="D1247" s="68">
        <f t="shared" si="99"/>
        <v>242.44006659242581</v>
      </c>
      <c r="E1247" s="68">
        <f t="shared" si="99"/>
        <v>224.44968179140966</v>
      </c>
      <c r="F1247" s="68">
        <f t="shared" si="99"/>
        <v>214.34909647529483</v>
      </c>
      <c r="G1247" s="68">
        <f t="shared" si="99"/>
        <v>203.65003915535465</v>
      </c>
      <c r="H1247" s="68">
        <f t="shared" si="99"/>
        <v>193.57577563823216</v>
      </c>
      <c r="I1247" s="69">
        <f t="shared" si="99"/>
        <v>195.35504856983272</v>
      </c>
    </row>
    <row r="1248" spans="1:9" s="5" customFormat="1" ht="15" customHeight="1" x14ac:dyDescent="0.25">
      <c r="A1248" s="46" t="str">
        <f t="shared" si="98"/>
        <v>I024_Porriño</v>
      </c>
      <c r="B1248" s="4" t="str">
        <f t="shared" si="98"/>
        <v>Salida Nacional / National exit</v>
      </c>
      <c r="C1248" s="68">
        <f t="shared" si="99"/>
        <v>265.56389261496673</v>
      </c>
      <c r="D1248" s="68">
        <f t="shared" si="99"/>
        <v>245.97414735719752</v>
      </c>
      <c r="E1248" s="68">
        <f t="shared" si="99"/>
        <v>227.69921358233429</v>
      </c>
      <c r="F1248" s="68">
        <f t="shared" si="99"/>
        <v>217.4295571021658</v>
      </c>
      <c r="G1248" s="68">
        <f t="shared" si="99"/>
        <v>206.57121147199408</v>
      </c>
      <c r="H1248" s="68">
        <f t="shared" si="99"/>
        <v>196.35119559341527</v>
      </c>
      <c r="I1248" s="69">
        <f t="shared" si="99"/>
        <v>198.15290193527096</v>
      </c>
    </row>
    <row r="1249" spans="1:9" s="5" customFormat="1" ht="15" customHeight="1" x14ac:dyDescent="0.25">
      <c r="A1249" s="46" t="str">
        <f t="shared" ref="A1249:B1264" si="100">A984</f>
        <v>I025_Tuy</v>
      </c>
      <c r="B1249" s="4" t="str">
        <f t="shared" si="100"/>
        <v>Salida Nacional / National exit</v>
      </c>
      <c r="C1249" s="68">
        <f t="shared" ref="C1249:I1264" si="101">IF(C189=0,"",C984/C189)</f>
        <v>267.77121364142454</v>
      </c>
      <c r="D1249" s="68">
        <f t="shared" si="101"/>
        <v>248.00827319225118</v>
      </c>
      <c r="E1249" s="68">
        <f t="shared" si="101"/>
        <v>229.56956035924924</v>
      </c>
      <c r="F1249" s="68">
        <f t="shared" si="101"/>
        <v>219.20259087305317</v>
      </c>
      <c r="G1249" s="68">
        <f t="shared" si="101"/>
        <v>208.25256299546547</v>
      </c>
      <c r="H1249" s="68">
        <f t="shared" si="101"/>
        <v>197.94865581284125</v>
      </c>
      <c r="I1249" s="69">
        <f t="shared" si="101"/>
        <v>199.76327424765844</v>
      </c>
    </row>
    <row r="1250" spans="1:9" s="5" customFormat="1" ht="15" customHeight="1" x14ac:dyDescent="0.25">
      <c r="A1250" s="46" t="str">
        <f t="shared" si="100"/>
        <v>J01A_Quer</v>
      </c>
      <c r="B1250" s="4" t="str">
        <f t="shared" si="100"/>
        <v>Salida Nacional / National exit</v>
      </c>
      <c r="C1250" s="68">
        <f t="shared" si="101"/>
        <v>125.07061639247107</v>
      </c>
      <c r="D1250" s="68">
        <f t="shared" si="101"/>
        <v>115.84291257457193</v>
      </c>
      <c r="E1250" s="68">
        <f t="shared" si="101"/>
        <v>107.05202079700663</v>
      </c>
      <c r="F1250" s="68">
        <f t="shared" si="101"/>
        <v>102.0123571691375</v>
      </c>
      <c r="G1250" s="68">
        <f t="shared" si="101"/>
        <v>96.746006668047471</v>
      </c>
      <c r="H1250" s="68">
        <f t="shared" si="101"/>
        <v>91.703205062705592</v>
      </c>
      <c r="I1250" s="69">
        <f t="shared" si="101"/>
        <v>92.012801318279713</v>
      </c>
    </row>
    <row r="1251" spans="1:9" s="5" customFormat="1" ht="15" customHeight="1" x14ac:dyDescent="0.25">
      <c r="A1251" s="46" t="str">
        <f t="shared" si="100"/>
        <v>K02_Tarifa Oeste</v>
      </c>
      <c r="B1251" s="4" t="str">
        <f t="shared" si="100"/>
        <v>Salida Nacional / National exit</v>
      </c>
      <c r="C1251" s="68">
        <f t="shared" si="101"/>
        <v>183.2429533076004</v>
      </c>
      <c r="D1251" s="68">
        <f t="shared" si="101"/>
        <v>169.2484905431678</v>
      </c>
      <c r="E1251" s="68">
        <f t="shared" si="101"/>
        <v>155.86039910235937</v>
      </c>
      <c r="F1251" s="68">
        <f t="shared" si="101"/>
        <v>147.8069074938428</v>
      </c>
      <c r="G1251" s="68">
        <f t="shared" si="101"/>
        <v>139.97144341724282</v>
      </c>
      <c r="H1251" s="68">
        <f t="shared" si="101"/>
        <v>132.50224613188132</v>
      </c>
      <c r="I1251" s="69">
        <f t="shared" si="101"/>
        <v>132.53737646106359</v>
      </c>
    </row>
    <row r="1252" spans="1:9" s="5" customFormat="1" ht="15" customHeight="1" x14ac:dyDescent="0.25">
      <c r="A1252" s="46" t="str">
        <f t="shared" si="100"/>
        <v>K05_Benalup</v>
      </c>
      <c r="B1252" s="4" t="str">
        <f t="shared" si="100"/>
        <v>Salida Nacional / National exit</v>
      </c>
      <c r="C1252" s="68">
        <f t="shared" si="101"/>
        <v>180.12845067153904</v>
      </c>
      <c r="D1252" s="68">
        <f t="shared" si="101"/>
        <v>166.3635926924326</v>
      </c>
      <c r="E1252" s="68">
        <f t="shared" si="101"/>
        <v>153.20264098299864</v>
      </c>
      <c r="F1252" s="68">
        <f t="shared" si="101"/>
        <v>145.29096584768405</v>
      </c>
      <c r="G1252" s="68">
        <f t="shared" si="101"/>
        <v>137.59741624998134</v>
      </c>
      <c r="H1252" s="68">
        <f t="shared" si="101"/>
        <v>130.27222284534022</v>
      </c>
      <c r="I1252" s="69">
        <f t="shared" si="101"/>
        <v>130.34370310288011</v>
      </c>
    </row>
    <row r="1253" spans="1:9" s="5" customFormat="1" ht="15" customHeight="1" x14ac:dyDescent="0.25">
      <c r="A1253" s="46" t="str">
        <f t="shared" si="100"/>
        <v>K07_Medina Sidonia</v>
      </c>
      <c r="B1253" s="4" t="str">
        <f t="shared" si="100"/>
        <v>Salida Nacional / National exit</v>
      </c>
      <c r="C1253" s="68">
        <f t="shared" si="101"/>
        <v>177.78096436590116</v>
      </c>
      <c r="D1253" s="68">
        <f t="shared" si="101"/>
        <v>164.18916582910217</v>
      </c>
      <c r="E1253" s="68">
        <f t="shared" si="101"/>
        <v>151.19941558300741</v>
      </c>
      <c r="F1253" s="68">
        <f t="shared" si="101"/>
        <v>143.39463142440968</v>
      </c>
      <c r="G1253" s="68">
        <f t="shared" si="101"/>
        <v>135.80804667301203</v>
      </c>
      <c r="H1253" s="68">
        <f t="shared" si="101"/>
        <v>128.59139295430211</v>
      </c>
      <c r="I1253" s="69">
        <f t="shared" si="101"/>
        <v>128.69027115270174</v>
      </c>
    </row>
    <row r="1254" spans="1:9" s="5" customFormat="1" ht="15" customHeight="1" x14ac:dyDescent="0.25">
      <c r="A1254" s="46" t="str">
        <f t="shared" si="100"/>
        <v>K11.01_Arcos</v>
      </c>
      <c r="B1254" s="4" t="str">
        <f t="shared" si="100"/>
        <v>Salida Nacional / National exit</v>
      </c>
      <c r="C1254" s="68">
        <f t="shared" si="101"/>
        <v>172.99311712588911</v>
      </c>
      <c r="D1254" s="68">
        <f t="shared" si="101"/>
        <v>159.75428430020838</v>
      </c>
      <c r="E1254" s="68">
        <f t="shared" si="101"/>
        <v>147.11371029926005</v>
      </c>
      <c r="F1254" s="68">
        <f t="shared" si="101"/>
        <v>139.52693706861811</v>
      </c>
      <c r="G1254" s="68">
        <f t="shared" si="101"/>
        <v>132.15851390688763</v>
      </c>
      <c r="H1254" s="68">
        <f t="shared" si="101"/>
        <v>125.16323376316701</v>
      </c>
      <c r="I1254" s="69">
        <f t="shared" si="101"/>
        <v>125.31799180001867</v>
      </c>
    </row>
    <row r="1255" spans="1:9" s="5" customFormat="1" ht="15" customHeight="1" x14ac:dyDescent="0.25">
      <c r="A1255" s="46" t="str">
        <f t="shared" si="100"/>
        <v>K19_Moron de la Frontera</v>
      </c>
      <c r="B1255" s="4" t="str">
        <f t="shared" si="100"/>
        <v>Salida Nacional / National exit</v>
      </c>
      <c r="C1255" s="68">
        <f t="shared" si="101"/>
        <v>163.20925537456029</v>
      </c>
      <c r="D1255" s="68">
        <f t="shared" si="101"/>
        <v>150.69170030638202</v>
      </c>
      <c r="E1255" s="68">
        <f t="shared" si="101"/>
        <v>138.76466037160239</v>
      </c>
      <c r="F1255" s="68">
        <f t="shared" si="101"/>
        <v>131.62338773287013</v>
      </c>
      <c r="G1255" s="68">
        <f t="shared" si="101"/>
        <v>124.70077303698132</v>
      </c>
      <c r="H1255" s="68">
        <f t="shared" si="101"/>
        <v>118.15786498128232</v>
      </c>
      <c r="I1255" s="69">
        <f t="shared" si="101"/>
        <v>118.42681225323163</v>
      </c>
    </row>
    <row r="1256" spans="1:9" s="5" customFormat="1" ht="15" customHeight="1" x14ac:dyDescent="0.25">
      <c r="A1256" s="46" t="str">
        <f t="shared" si="100"/>
        <v>K25_Osuna</v>
      </c>
      <c r="B1256" s="4" t="str">
        <f t="shared" si="100"/>
        <v>Salida Nacional / National exit</v>
      </c>
      <c r="C1256" s="68">
        <f t="shared" si="101"/>
        <v>156.3405360648508</v>
      </c>
      <c r="D1256" s="68">
        <f t="shared" si="101"/>
        <v>144.32935103608446</v>
      </c>
      <c r="E1256" s="68">
        <f t="shared" si="101"/>
        <v>132.90324471453405</v>
      </c>
      <c r="F1256" s="68">
        <f t="shared" si="101"/>
        <v>126.07473390706146</v>
      </c>
      <c r="G1256" s="68">
        <f t="shared" si="101"/>
        <v>119.46509718404133</v>
      </c>
      <c r="H1256" s="68">
        <f t="shared" si="101"/>
        <v>113.23977506476926</v>
      </c>
      <c r="I1256" s="69">
        <f t="shared" si="101"/>
        <v>113.58888841265174</v>
      </c>
    </row>
    <row r="1257" spans="1:9" s="5" customFormat="1" ht="15" customHeight="1" x14ac:dyDescent="0.25">
      <c r="A1257" s="46" t="str">
        <f t="shared" si="100"/>
        <v>K29_Santaella_GN</v>
      </c>
      <c r="B1257" s="4" t="str">
        <f t="shared" si="100"/>
        <v>Salida Nacional / National exit</v>
      </c>
      <c r="C1257" s="68">
        <f t="shared" si="101"/>
        <v>152.09552501693381</v>
      </c>
      <c r="D1257" s="68">
        <f t="shared" si="101"/>
        <v>140.39728717886132</v>
      </c>
      <c r="E1257" s="68">
        <f t="shared" si="101"/>
        <v>129.28076822382695</v>
      </c>
      <c r="F1257" s="68">
        <f t="shared" si="101"/>
        <v>122.64555071736132</v>
      </c>
      <c r="G1257" s="68">
        <f t="shared" si="101"/>
        <v>116.22934087534715</v>
      </c>
      <c r="H1257" s="68">
        <f t="shared" si="101"/>
        <v>110.20029345416758</v>
      </c>
      <c r="I1257" s="69">
        <f t="shared" si="101"/>
        <v>110.59895110028961</v>
      </c>
    </row>
    <row r="1258" spans="1:9" s="5" customFormat="1" ht="15" customHeight="1" x14ac:dyDescent="0.25">
      <c r="A1258" s="46" t="str">
        <f t="shared" si="100"/>
        <v>K31_Santaella</v>
      </c>
      <c r="B1258" s="4" t="str">
        <f t="shared" si="100"/>
        <v>Salida Nacional / National exit</v>
      </c>
      <c r="C1258" s="68">
        <f t="shared" si="101"/>
        <v>149.89663811727345</v>
      </c>
      <c r="D1258" s="68">
        <f t="shared" si="101"/>
        <v>138.36050479910315</v>
      </c>
      <c r="E1258" s="68">
        <f t="shared" si="101"/>
        <v>127.40434999785971</v>
      </c>
      <c r="F1258" s="68">
        <f t="shared" si="101"/>
        <v>120.86925710887537</v>
      </c>
      <c r="G1258" s="68">
        <f t="shared" si="101"/>
        <v>114.5532410778749</v>
      </c>
      <c r="H1258" s="68">
        <f t="shared" si="101"/>
        <v>108.62586261762355</v>
      </c>
      <c r="I1258" s="69">
        <f t="shared" si="101"/>
        <v>109.05018387383328</v>
      </c>
    </row>
    <row r="1259" spans="1:9" s="5" customFormat="1" ht="15" customHeight="1" x14ac:dyDescent="0.25">
      <c r="A1259" s="46" t="str">
        <f t="shared" si="100"/>
        <v>K37_Azucarera</v>
      </c>
      <c r="B1259" s="4" t="str">
        <f t="shared" si="100"/>
        <v>Salida Nacional / National exit</v>
      </c>
      <c r="C1259" s="68">
        <f t="shared" si="101"/>
        <v>143.1348847592806</v>
      </c>
      <c r="D1259" s="68">
        <f t="shared" si="101"/>
        <v>132.09723582517023</v>
      </c>
      <c r="E1259" s="68">
        <f t="shared" si="101"/>
        <v>121.6342136427828</v>
      </c>
      <c r="F1259" s="68">
        <f t="shared" si="101"/>
        <v>115.40701197302214</v>
      </c>
      <c r="G1259" s="68">
        <f t="shared" si="101"/>
        <v>109.39909993690051</v>
      </c>
      <c r="H1259" s="68">
        <f t="shared" si="101"/>
        <v>103.78436167568167</v>
      </c>
      <c r="I1259" s="69">
        <f t="shared" si="101"/>
        <v>104.28760058869123</v>
      </c>
    </row>
    <row r="1260" spans="1:9" s="5" customFormat="1" ht="15" customHeight="1" x14ac:dyDescent="0.25">
      <c r="A1260" s="46" t="str">
        <f t="shared" si="100"/>
        <v>K41_La Carolina</v>
      </c>
      <c r="B1260" s="4" t="str">
        <f t="shared" si="100"/>
        <v>Salida Nacional / National exit</v>
      </c>
      <c r="C1260" s="68">
        <f t="shared" si="101"/>
        <v>132.14962429149233</v>
      </c>
      <c r="D1260" s="68">
        <f t="shared" si="101"/>
        <v>121.58691463519936</v>
      </c>
      <c r="E1260" s="68">
        <f t="shared" si="101"/>
        <v>111.49911457212554</v>
      </c>
      <c r="F1260" s="68">
        <f t="shared" si="101"/>
        <v>105.3688031481084</v>
      </c>
      <c r="G1260" s="68">
        <f t="shared" si="101"/>
        <v>99.795251379525297</v>
      </c>
      <c r="H1260" s="68">
        <f t="shared" si="101"/>
        <v>94.700943116544821</v>
      </c>
      <c r="I1260" s="69">
        <f t="shared" si="101"/>
        <v>95.218925871230155</v>
      </c>
    </row>
    <row r="1261" spans="1:9" s="5" customFormat="1" ht="15" customHeight="1" x14ac:dyDescent="0.25">
      <c r="A1261" s="46" t="str">
        <f t="shared" si="100"/>
        <v>K44_Torrenueva</v>
      </c>
      <c r="B1261" s="4" t="str">
        <f t="shared" si="100"/>
        <v>Salida Nacional / National exit</v>
      </c>
      <c r="C1261" s="68">
        <f t="shared" si="101"/>
        <v>124.80038353395437</v>
      </c>
      <c r="D1261" s="68">
        <f t="shared" si="101"/>
        <v>114.72040427971193</v>
      </c>
      <c r="E1261" s="68">
        <f t="shared" si="101"/>
        <v>105.0657863247483</v>
      </c>
      <c r="F1261" s="68">
        <f t="shared" si="101"/>
        <v>99.16662788398807</v>
      </c>
      <c r="G1261" s="68">
        <f t="shared" si="101"/>
        <v>93.892207790517702</v>
      </c>
      <c r="H1261" s="68">
        <f t="shared" si="101"/>
        <v>89.103063212352893</v>
      </c>
      <c r="I1261" s="69">
        <f t="shared" si="101"/>
        <v>89.600188631837952</v>
      </c>
    </row>
    <row r="1262" spans="1:9" s="5" customFormat="1" ht="15" customHeight="1" x14ac:dyDescent="0.25">
      <c r="A1262" s="46" t="str">
        <f t="shared" si="100"/>
        <v>K45_Valdepeñas</v>
      </c>
      <c r="B1262" s="4" t="str">
        <f t="shared" si="100"/>
        <v>Salida Nacional / National exit</v>
      </c>
      <c r="C1262" s="68">
        <f t="shared" si="101"/>
        <v>123.08081453405354</v>
      </c>
      <c r="D1262" s="68">
        <f t="shared" si="101"/>
        <v>113.1137841220196</v>
      </c>
      <c r="E1262" s="68">
        <f t="shared" si="101"/>
        <v>103.56052174227698</v>
      </c>
      <c r="F1262" s="68">
        <f t="shared" si="101"/>
        <v>97.715448276734847</v>
      </c>
      <c r="G1262" s="68">
        <f t="shared" si="101"/>
        <v>92.511018754043448</v>
      </c>
      <c r="H1262" s="68">
        <f t="shared" si="101"/>
        <v>87.793276111073979</v>
      </c>
      <c r="I1262" s="69">
        <f t="shared" si="101"/>
        <v>88.285521349297554</v>
      </c>
    </row>
    <row r="1263" spans="1:9" s="5" customFormat="1" ht="15" customHeight="1" x14ac:dyDescent="0.25">
      <c r="A1263" s="46" t="str">
        <f t="shared" si="100"/>
        <v>K46_Manzanares</v>
      </c>
      <c r="B1263" s="4" t="str">
        <f t="shared" si="100"/>
        <v>Salida Nacional / National exit</v>
      </c>
      <c r="C1263" s="68">
        <f t="shared" si="101"/>
        <v>119.80596656608955</v>
      </c>
      <c r="D1263" s="68">
        <f t="shared" si="101"/>
        <v>110.05404254781583</v>
      </c>
      <c r="E1263" s="68">
        <f t="shared" si="101"/>
        <v>100.69380766483172</v>
      </c>
      <c r="F1263" s="68">
        <f t="shared" si="101"/>
        <v>94.951736795405481</v>
      </c>
      <c r="G1263" s="68">
        <f t="shared" si="101"/>
        <v>89.880601417063943</v>
      </c>
      <c r="H1263" s="68">
        <f t="shared" si="101"/>
        <v>85.298840803542902</v>
      </c>
      <c r="I1263" s="69">
        <f t="shared" si="101"/>
        <v>85.78179193859971</v>
      </c>
    </row>
    <row r="1264" spans="1:9" s="5" customFormat="1" ht="15" customHeight="1" x14ac:dyDescent="0.25">
      <c r="A1264" s="46" t="str">
        <f t="shared" si="100"/>
        <v>K47_Tomelloso</v>
      </c>
      <c r="B1264" s="4" t="str">
        <f t="shared" si="100"/>
        <v>Salida Nacional / National exit</v>
      </c>
      <c r="C1264" s="68">
        <f t="shared" si="101"/>
        <v>117.9002021967727</v>
      </c>
      <c r="D1264" s="68">
        <f t="shared" si="101"/>
        <v>108.27345715011862</v>
      </c>
      <c r="E1264" s="68">
        <f t="shared" si="101"/>
        <v>99.025552649863528</v>
      </c>
      <c r="F1264" s="68">
        <f t="shared" si="101"/>
        <v>93.343423090551624</v>
      </c>
      <c r="G1264" s="68">
        <f t="shared" si="101"/>
        <v>88.349856879824983</v>
      </c>
      <c r="H1264" s="68">
        <f t="shared" si="101"/>
        <v>83.84722962123378</v>
      </c>
      <c r="I1264" s="69">
        <f t="shared" si="101"/>
        <v>84.324772147758765</v>
      </c>
    </row>
    <row r="1265" spans="1:9" s="5" customFormat="1" ht="15" customHeight="1" x14ac:dyDescent="0.25">
      <c r="A1265" s="46" t="str">
        <f t="shared" ref="A1265:B1280" si="102">A1000</f>
        <v>K48.02_Socuellamos</v>
      </c>
      <c r="B1265" s="4" t="str">
        <f t="shared" si="102"/>
        <v>Salida Nacional / National exit</v>
      </c>
      <c r="C1265" s="68">
        <f t="shared" ref="C1265:I1280" si="103">IF(C205=0,"",C1000/C205)</f>
        <v>117.04651442009656</v>
      </c>
      <c r="D1265" s="68">
        <f t="shared" si="103"/>
        <v>107.12280452671546</v>
      </c>
      <c r="E1265" s="68">
        <f t="shared" si="103"/>
        <v>97.575106056896431</v>
      </c>
      <c r="F1265" s="68">
        <f t="shared" si="103"/>
        <v>91.599551062936399</v>
      </c>
      <c r="G1265" s="68">
        <f t="shared" si="103"/>
        <v>86.651368361145813</v>
      </c>
      <c r="H1265" s="68">
        <f t="shared" si="103"/>
        <v>82.317450310380664</v>
      </c>
      <c r="I1265" s="69">
        <f t="shared" si="103"/>
        <v>82.953925591795638</v>
      </c>
    </row>
    <row r="1266" spans="1:9" s="5" customFormat="1" ht="15" customHeight="1" x14ac:dyDescent="0.25">
      <c r="A1266" s="46" t="str">
        <f t="shared" si="102"/>
        <v>K48.03_Villarrobledo</v>
      </c>
      <c r="B1266" s="4" t="str">
        <f t="shared" si="102"/>
        <v>Salida Nacional / National exit</v>
      </c>
      <c r="C1266" s="68">
        <f t="shared" si="103"/>
        <v>117.55733345765091</v>
      </c>
      <c r="D1266" s="68">
        <f t="shared" si="103"/>
        <v>107.47048051727374</v>
      </c>
      <c r="E1266" s="68">
        <f t="shared" si="103"/>
        <v>97.764157120691934</v>
      </c>
      <c r="F1266" s="68">
        <f t="shared" si="103"/>
        <v>91.654971519903597</v>
      </c>
      <c r="G1266" s="68">
        <f t="shared" si="103"/>
        <v>86.689901563368906</v>
      </c>
      <c r="H1266" s="68">
        <f t="shared" si="103"/>
        <v>82.383689049451277</v>
      </c>
      <c r="I1266" s="69">
        <f t="shared" si="103"/>
        <v>83.080842943863615</v>
      </c>
    </row>
    <row r="1267" spans="1:9" s="5" customFormat="1" ht="15" customHeight="1" x14ac:dyDescent="0.25">
      <c r="A1267" s="46" t="str">
        <f t="shared" si="102"/>
        <v>K48.05_La Roda</v>
      </c>
      <c r="B1267" s="4" t="str">
        <f t="shared" si="102"/>
        <v>Salida Nacional / National exit</v>
      </c>
      <c r="C1267" s="68">
        <f t="shared" si="103"/>
        <v>118.78602042306257</v>
      </c>
      <c r="D1267" s="68">
        <f t="shared" si="103"/>
        <v>108.27827409368953</v>
      </c>
      <c r="E1267" s="68">
        <f t="shared" si="103"/>
        <v>98.151037937813754</v>
      </c>
      <c r="F1267" s="68">
        <f t="shared" si="103"/>
        <v>91.691136764523336</v>
      </c>
      <c r="G1267" s="68">
        <f t="shared" si="103"/>
        <v>86.681591880524991</v>
      </c>
      <c r="H1267" s="68">
        <f t="shared" si="103"/>
        <v>82.448249752586392</v>
      </c>
      <c r="I1267" s="69">
        <f t="shared" si="103"/>
        <v>83.294915261594014</v>
      </c>
    </row>
    <row r="1268" spans="1:9" s="5" customFormat="1" ht="15" customHeight="1" x14ac:dyDescent="0.25">
      <c r="A1268" s="46" t="str">
        <f t="shared" si="102"/>
        <v>K48.07_Albacete</v>
      </c>
      <c r="B1268" s="4" t="str">
        <f t="shared" si="102"/>
        <v>Salida Nacional / National exit</v>
      </c>
      <c r="C1268" s="68">
        <f t="shared" si="103"/>
        <v>119.52665861897471</v>
      </c>
      <c r="D1268" s="68">
        <f t="shared" si="103"/>
        <v>108.74297655422535</v>
      </c>
      <c r="E1268" s="68">
        <f t="shared" si="103"/>
        <v>98.331296998493045</v>
      </c>
      <c r="F1268" s="68">
        <f t="shared" si="103"/>
        <v>91.637130925922577</v>
      </c>
      <c r="G1268" s="68">
        <f t="shared" si="103"/>
        <v>86.597768260336437</v>
      </c>
      <c r="H1268" s="68">
        <f t="shared" si="103"/>
        <v>82.413212958740957</v>
      </c>
      <c r="I1268" s="69">
        <f t="shared" si="103"/>
        <v>83.35278025565664</v>
      </c>
    </row>
    <row r="1269" spans="1:9" s="5" customFormat="1" ht="15" customHeight="1" x14ac:dyDescent="0.25">
      <c r="A1269" s="46" t="str">
        <f t="shared" si="102"/>
        <v>K48.08_Chinchilla</v>
      </c>
      <c r="B1269" s="4" t="str">
        <f t="shared" si="102"/>
        <v>Salida Nacional / National exit</v>
      </c>
      <c r="C1269" s="68">
        <f t="shared" si="103"/>
        <v>120.05472946826353</v>
      </c>
      <c r="D1269" s="68">
        <f t="shared" si="103"/>
        <v>109.07430678314982</v>
      </c>
      <c r="E1269" s="68">
        <f t="shared" si="103"/>
        <v>98.459820690344543</v>
      </c>
      <c r="F1269" s="68">
        <f t="shared" si="103"/>
        <v>91.59862506811794</v>
      </c>
      <c r="G1269" s="68">
        <f t="shared" si="103"/>
        <v>86.53800249272183</v>
      </c>
      <c r="H1269" s="68">
        <f t="shared" si="103"/>
        <v>82.38823192267715</v>
      </c>
      <c r="I1269" s="69">
        <f t="shared" si="103"/>
        <v>83.394037669502396</v>
      </c>
    </row>
    <row r="1270" spans="1:9" s="5" customFormat="1" ht="15" customHeight="1" x14ac:dyDescent="0.25">
      <c r="A1270" s="46" t="str">
        <f t="shared" si="102"/>
        <v>K48.10_Almansa</v>
      </c>
      <c r="B1270" s="4" t="str">
        <f t="shared" si="102"/>
        <v>Salida Nacional / National exit</v>
      </c>
      <c r="C1270" s="68">
        <f t="shared" si="103"/>
        <v>125.51367195552724</v>
      </c>
      <c r="D1270" s="68">
        <f t="shared" si="103"/>
        <v>113.77893952794987</v>
      </c>
      <c r="E1270" s="68">
        <f t="shared" si="103"/>
        <v>102.45699165804453</v>
      </c>
      <c r="F1270" s="68">
        <f t="shared" si="103"/>
        <v>95.12026366016218</v>
      </c>
      <c r="G1270" s="68">
        <f t="shared" si="103"/>
        <v>89.879793701229133</v>
      </c>
      <c r="H1270" s="68">
        <f t="shared" si="103"/>
        <v>85.71264173411285</v>
      </c>
      <c r="I1270" s="69">
        <f t="shared" si="103"/>
        <v>87.061452386830013</v>
      </c>
    </row>
    <row r="1271" spans="1:9" s="5" customFormat="1" ht="15" customHeight="1" x14ac:dyDescent="0.25">
      <c r="A1271" s="46" t="str">
        <f t="shared" si="102"/>
        <v>K48_Alcazar de San Juan</v>
      </c>
      <c r="B1271" s="4" t="str">
        <f t="shared" si="102"/>
        <v>Salida Nacional / National exit</v>
      </c>
      <c r="C1271" s="68">
        <f t="shared" si="103"/>
        <v>115.65490509499141</v>
      </c>
      <c r="D1271" s="68">
        <f t="shared" si="103"/>
        <v>106.1756410206478</v>
      </c>
      <c r="E1271" s="68">
        <f t="shared" si="103"/>
        <v>97.060079787401023</v>
      </c>
      <c r="F1271" s="68">
        <f t="shared" si="103"/>
        <v>91.448570737131817</v>
      </c>
      <c r="G1271" s="68">
        <f t="shared" si="103"/>
        <v>86.546393488250402</v>
      </c>
      <c r="H1271" s="68">
        <f t="shared" si="103"/>
        <v>82.136998055869626</v>
      </c>
      <c r="I1271" s="69">
        <f t="shared" si="103"/>
        <v>82.608168371193329</v>
      </c>
    </row>
    <row r="1272" spans="1:9" s="5" customFormat="1" ht="15" customHeight="1" x14ac:dyDescent="0.25">
      <c r="A1272" s="46" t="str">
        <f t="shared" si="102"/>
        <v>K50_Villacañas</v>
      </c>
      <c r="B1272" s="4" t="str">
        <f t="shared" si="102"/>
        <v>Salida Nacional / National exit</v>
      </c>
      <c r="C1272" s="68">
        <f t="shared" si="103"/>
        <v>117.60539499938922</v>
      </c>
      <c r="D1272" s="68">
        <f t="shared" si="103"/>
        <v>108.14964748731362</v>
      </c>
      <c r="E1272" s="68">
        <f t="shared" si="103"/>
        <v>99.054149663626831</v>
      </c>
      <c r="F1272" s="68">
        <f t="shared" si="103"/>
        <v>93.513145423008737</v>
      </c>
      <c r="G1272" s="68">
        <f t="shared" si="103"/>
        <v>88.520016018897522</v>
      </c>
      <c r="H1272" s="68">
        <f t="shared" si="103"/>
        <v>83.965137219084383</v>
      </c>
      <c r="I1272" s="69">
        <f t="shared" si="103"/>
        <v>84.356981789023578</v>
      </c>
    </row>
    <row r="1273" spans="1:9" s="5" customFormat="1" ht="15" customHeight="1" x14ac:dyDescent="0.25">
      <c r="A1273" s="46" t="str">
        <f t="shared" si="102"/>
        <v>K54_Belmonte de Tajo</v>
      </c>
      <c r="B1273" s="4" t="str">
        <f t="shared" si="102"/>
        <v>Salida Nacional / National exit</v>
      </c>
      <c r="C1273" s="68">
        <f t="shared" si="103"/>
        <v>123.00254676834957</v>
      </c>
      <c r="D1273" s="68">
        <f t="shared" si="103"/>
        <v>113.50906330377254</v>
      </c>
      <c r="E1273" s="68">
        <f t="shared" si="103"/>
        <v>104.40065781668346</v>
      </c>
      <c r="F1273" s="68">
        <f t="shared" si="103"/>
        <v>98.98932787011023</v>
      </c>
      <c r="G1273" s="68">
        <f t="shared" si="103"/>
        <v>93.770888223136879</v>
      </c>
      <c r="H1273" s="68">
        <f t="shared" si="103"/>
        <v>88.884664470092801</v>
      </c>
      <c r="I1273" s="69">
        <f t="shared" si="103"/>
        <v>89.17880027875286</v>
      </c>
    </row>
    <row r="1274" spans="1:9" s="5" customFormat="1" ht="15" customHeight="1" x14ac:dyDescent="0.25">
      <c r="A1274" s="46" t="str">
        <f t="shared" si="102"/>
        <v>M01_Almeria</v>
      </c>
      <c r="B1274" s="4" t="str">
        <f t="shared" si="102"/>
        <v>Salida Nacional / National exit</v>
      </c>
      <c r="C1274" s="68">
        <f t="shared" si="103"/>
        <v>155.53604225870305</v>
      </c>
      <c r="D1274" s="68">
        <f t="shared" si="103"/>
        <v>141.21578269838068</v>
      </c>
      <c r="E1274" s="68">
        <f t="shared" si="103"/>
        <v>127.14259916648194</v>
      </c>
      <c r="F1274" s="68">
        <f t="shared" si="103"/>
        <v>117.81034182338455</v>
      </c>
      <c r="G1274" s="68">
        <f t="shared" si="103"/>
        <v>111.01157418512905</v>
      </c>
      <c r="H1274" s="68">
        <f t="shared" si="103"/>
        <v>105.26976490776856</v>
      </c>
      <c r="I1274" s="69">
        <f t="shared" si="103"/>
        <v>105.66143701740343</v>
      </c>
    </row>
    <row r="1275" spans="1:9" s="5" customFormat="1" ht="15" customHeight="1" x14ac:dyDescent="0.25">
      <c r="A1275" s="46" t="str">
        <f t="shared" si="102"/>
        <v>M05_Huercal-Overa</v>
      </c>
      <c r="B1275" s="4" t="str">
        <f t="shared" si="102"/>
        <v>Salida Nacional / National exit</v>
      </c>
      <c r="C1275" s="68">
        <f t="shared" si="103"/>
        <v>141.70067002978251</v>
      </c>
      <c r="D1275" s="68">
        <f t="shared" si="103"/>
        <v>128.34711837223759</v>
      </c>
      <c r="E1275" s="68">
        <f t="shared" si="103"/>
        <v>115.26870261150219</v>
      </c>
      <c r="F1275" s="68">
        <f t="shared" si="103"/>
        <v>106.58268353314304</v>
      </c>
      <c r="G1275" s="68">
        <f t="shared" si="103"/>
        <v>100.45958471997506</v>
      </c>
      <c r="H1275" s="68">
        <f t="shared" si="103"/>
        <v>95.449888348137989</v>
      </c>
      <c r="I1275" s="69">
        <f t="shared" si="103"/>
        <v>96.199758668437724</v>
      </c>
    </row>
    <row r="1276" spans="1:9" s="5" customFormat="1" ht="15" customHeight="1" x14ac:dyDescent="0.25">
      <c r="A1276" s="46" t="str">
        <f t="shared" si="102"/>
        <v>M09_Moratalla</v>
      </c>
      <c r="B1276" s="4" t="str">
        <f t="shared" si="102"/>
        <v>Salida Nacional / National exit</v>
      </c>
      <c r="C1276" s="68">
        <f t="shared" si="103"/>
        <v>130.32216624374536</v>
      </c>
      <c r="D1276" s="68">
        <f t="shared" si="103"/>
        <v>118.1565577265083</v>
      </c>
      <c r="E1276" s="68">
        <f t="shared" si="103"/>
        <v>106.3100576501183</v>
      </c>
      <c r="F1276" s="68">
        <f t="shared" si="103"/>
        <v>98.525788203937154</v>
      </c>
      <c r="G1276" s="68">
        <f t="shared" si="103"/>
        <v>92.960059045815029</v>
      </c>
      <c r="H1276" s="68">
        <f t="shared" si="103"/>
        <v>88.420796269690001</v>
      </c>
      <c r="I1276" s="69">
        <f t="shared" si="103"/>
        <v>89.323026144273001</v>
      </c>
    </row>
    <row r="1277" spans="1:9" s="5" customFormat="1" ht="15" customHeight="1" x14ac:dyDescent="0.25">
      <c r="A1277" s="46" t="str">
        <f t="shared" si="102"/>
        <v>Manzaneque (Yebenes Norte)</v>
      </c>
      <c r="B1277" s="4" t="str">
        <f t="shared" si="102"/>
        <v>Salida Nacional / National exit</v>
      </c>
      <c r="C1277" s="68">
        <f t="shared" si="103"/>
        <v>137.01350218401646</v>
      </c>
      <c r="D1277" s="68">
        <f t="shared" si="103"/>
        <v>126.87785834028051</v>
      </c>
      <c r="E1277" s="68">
        <f t="shared" si="103"/>
        <v>117.25950022916108</v>
      </c>
      <c r="F1277" s="68">
        <f t="shared" si="103"/>
        <v>111.70125040835033</v>
      </c>
      <c r="G1277" s="68">
        <f t="shared" si="103"/>
        <v>105.93617914203109</v>
      </c>
      <c r="H1277" s="68">
        <f t="shared" si="103"/>
        <v>100.41069616386636</v>
      </c>
      <c r="I1277" s="69">
        <f t="shared" si="103"/>
        <v>100.72849960387805</v>
      </c>
    </row>
    <row r="1278" spans="1:9" s="5" customFormat="1" ht="15" customHeight="1" x14ac:dyDescent="0.25">
      <c r="A1278" s="46" t="str">
        <f t="shared" si="102"/>
        <v>N07_Almendralejo</v>
      </c>
      <c r="B1278" s="4" t="str">
        <f t="shared" si="102"/>
        <v>Salida Nacional / National exit</v>
      </c>
      <c r="C1278" s="68">
        <f t="shared" si="103"/>
        <v>178.94573344402494</v>
      </c>
      <c r="D1278" s="68">
        <f t="shared" si="103"/>
        <v>165.0802376264264</v>
      </c>
      <c r="E1278" s="68">
        <f t="shared" si="103"/>
        <v>151.95530802820147</v>
      </c>
      <c r="F1278" s="68">
        <f t="shared" si="103"/>
        <v>144.1548222456203</v>
      </c>
      <c r="G1278" s="68">
        <f t="shared" si="103"/>
        <v>136.67477043827375</v>
      </c>
      <c r="H1278" s="68">
        <f t="shared" si="103"/>
        <v>129.73021864043233</v>
      </c>
      <c r="I1278" s="69">
        <f t="shared" si="103"/>
        <v>130.50937988260455</v>
      </c>
    </row>
    <row r="1279" spans="1:9" s="5" customFormat="1" ht="15" customHeight="1" x14ac:dyDescent="0.25">
      <c r="A1279" s="46" t="str">
        <f t="shared" si="102"/>
        <v>N08_Badajoz Montijo</v>
      </c>
      <c r="B1279" s="4" t="str">
        <f t="shared" si="102"/>
        <v>Salida Nacional / National exit</v>
      </c>
      <c r="C1279" s="68">
        <f t="shared" si="103"/>
        <v>170.53959678719522</v>
      </c>
      <c r="D1279" s="68">
        <f t="shared" si="103"/>
        <v>157.73259681954247</v>
      </c>
      <c r="E1279" s="68">
        <f t="shared" si="103"/>
        <v>145.63521076716651</v>
      </c>
      <c r="F1279" s="68">
        <f t="shared" si="103"/>
        <v>138.57971358067229</v>
      </c>
      <c r="G1279" s="68">
        <f t="shared" si="103"/>
        <v>131.44544003673315</v>
      </c>
      <c r="H1279" s="68">
        <f t="shared" si="103"/>
        <v>124.68384063257317</v>
      </c>
      <c r="I1279" s="69">
        <f t="shared" si="103"/>
        <v>125.264885142949</v>
      </c>
    </row>
    <row r="1280" spans="1:9" s="5" customFormat="1" ht="15" customHeight="1" x14ac:dyDescent="0.25">
      <c r="A1280" s="46" t="str">
        <f t="shared" si="102"/>
        <v>N09_Agraz</v>
      </c>
      <c r="B1280" s="4" t="str">
        <f t="shared" si="102"/>
        <v>Salida Nacional / National exit</v>
      </c>
      <c r="C1280" s="68">
        <f t="shared" si="103"/>
        <v>175.33561023097388</v>
      </c>
      <c r="D1280" s="68">
        <f t="shared" si="103"/>
        <v>162.15278811185354</v>
      </c>
      <c r="E1280" s="68">
        <f t="shared" si="103"/>
        <v>149.69967852541754</v>
      </c>
      <c r="F1280" s="68">
        <f t="shared" si="103"/>
        <v>142.43259177681162</v>
      </c>
      <c r="G1280" s="68">
        <f t="shared" si="103"/>
        <v>135.09869507597097</v>
      </c>
      <c r="H1280" s="68">
        <f t="shared" si="103"/>
        <v>128.15396461738214</v>
      </c>
      <c r="I1280" s="69">
        <f t="shared" si="103"/>
        <v>128.76124611813134</v>
      </c>
    </row>
    <row r="1281" spans="1:9" s="5" customFormat="1" ht="15" customHeight="1" x14ac:dyDescent="0.25">
      <c r="A1281" s="46" t="str">
        <f t="shared" ref="A1281:B1296" si="104">A1016</f>
        <v>N10.1_Badajoz</v>
      </c>
      <c r="B1281" s="4" t="str">
        <f t="shared" si="104"/>
        <v>Salida Nacional / National exit</v>
      </c>
      <c r="C1281" s="68">
        <f t="shared" ref="C1281:I1296" si="105">IF(C221=0,"",C1016/C221)</f>
        <v>178.30301599576288</v>
      </c>
      <c r="D1281" s="68">
        <f t="shared" si="105"/>
        <v>164.88766391569197</v>
      </c>
      <c r="E1281" s="68">
        <f t="shared" si="105"/>
        <v>152.21445985328859</v>
      </c>
      <c r="F1281" s="68">
        <f t="shared" si="105"/>
        <v>144.81645769050809</v>
      </c>
      <c r="G1281" s="68">
        <f t="shared" si="105"/>
        <v>137.35904947046112</v>
      </c>
      <c r="H1281" s="68">
        <f t="shared" si="105"/>
        <v>130.30101154245119</v>
      </c>
      <c r="I1281" s="69">
        <f t="shared" si="105"/>
        <v>130.92452648320165</v>
      </c>
    </row>
    <row r="1282" spans="1:9" s="5" customFormat="1" ht="15" customHeight="1" x14ac:dyDescent="0.25">
      <c r="A1282" s="46" t="str">
        <f t="shared" si="104"/>
        <v>O01_Oviedo</v>
      </c>
      <c r="B1282" s="4" t="str">
        <f t="shared" si="104"/>
        <v>Salida Nacional / National exit</v>
      </c>
      <c r="C1282" s="68">
        <f t="shared" si="105"/>
        <v>178.24708861759143</v>
      </c>
      <c r="D1282" s="68">
        <f t="shared" si="105"/>
        <v>165.6627775707214</v>
      </c>
      <c r="E1282" s="68">
        <f t="shared" si="105"/>
        <v>153.98237967619795</v>
      </c>
      <c r="F1282" s="68">
        <f t="shared" si="105"/>
        <v>147.65000283612909</v>
      </c>
      <c r="G1282" s="68">
        <f t="shared" si="105"/>
        <v>140.37695607441151</v>
      </c>
      <c r="H1282" s="68">
        <f t="shared" si="105"/>
        <v>133.35849120158156</v>
      </c>
      <c r="I1282" s="69">
        <f t="shared" si="105"/>
        <v>134.43965344127318</v>
      </c>
    </row>
    <row r="1283" spans="1:9" s="5" customFormat="1" ht="15" customHeight="1" x14ac:dyDescent="0.25">
      <c r="A1283" s="46" t="str">
        <f t="shared" si="104"/>
        <v>O01A_Soto de Ribera</v>
      </c>
      <c r="B1283" s="4" t="str">
        <f t="shared" si="104"/>
        <v>Salida Nacional / National exit</v>
      </c>
      <c r="C1283" s="68">
        <f t="shared" si="105"/>
        <v>178.43393220504265</v>
      </c>
      <c r="D1283" s="68">
        <f t="shared" si="105"/>
        <v>165.78786452230415</v>
      </c>
      <c r="E1283" s="68">
        <f t="shared" si="105"/>
        <v>154.03019640352269</v>
      </c>
      <c r="F1283" s="68">
        <f t="shared" si="105"/>
        <v>147.6226527820734</v>
      </c>
      <c r="G1283" s="68">
        <f t="shared" si="105"/>
        <v>140.32631342735084</v>
      </c>
      <c r="H1283" s="68">
        <f t="shared" si="105"/>
        <v>133.29125475459139</v>
      </c>
      <c r="I1283" s="69">
        <f t="shared" si="105"/>
        <v>134.33035306843391</v>
      </c>
    </row>
    <row r="1284" spans="1:9" s="5" customFormat="1" ht="15" customHeight="1" x14ac:dyDescent="0.25">
      <c r="A1284" s="46" t="str">
        <f t="shared" si="104"/>
        <v>O02_Mieres</v>
      </c>
      <c r="B1284" s="4" t="str">
        <f t="shared" si="104"/>
        <v>Salida Nacional / National exit</v>
      </c>
      <c r="C1284" s="68" t="str">
        <f t="shared" si="105"/>
        <v/>
      </c>
      <c r="D1284" s="68" t="str">
        <f t="shared" si="105"/>
        <v/>
      </c>
      <c r="E1284" s="68" t="str">
        <f t="shared" si="105"/>
        <v/>
      </c>
      <c r="F1284" s="68" t="str">
        <f t="shared" si="105"/>
        <v/>
      </c>
      <c r="G1284" s="68" t="str">
        <f t="shared" si="105"/>
        <v/>
      </c>
      <c r="H1284" s="68" t="str">
        <f t="shared" si="105"/>
        <v/>
      </c>
      <c r="I1284" s="69" t="str">
        <f t="shared" si="105"/>
        <v/>
      </c>
    </row>
    <row r="1285" spans="1:9" s="5" customFormat="1" ht="15" customHeight="1" x14ac:dyDescent="0.25">
      <c r="A1285" s="46" t="str">
        <f t="shared" si="104"/>
        <v>O03_Pola de Lena</v>
      </c>
      <c r="B1285" s="4" t="str">
        <f t="shared" si="104"/>
        <v>Salida Nacional / National exit</v>
      </c>
      <c r="C1285" s="68">
        <f t="shared" si="105"/>
        <v>178.62007213048136</v>
      </c>
      <c r="D1285" s="68">
        <f t="shared" si="105"/>
        <v>165.91248039036032</v>
      </c>
      <c r="E1285" s="68">
        <f t="shared" si="105"/>
        <v>154.0778330507332</v>
      </c>
      <c r="F1285" s="68">
        <f t="shared" si="105"/>
        <v>147.59540572964792</v>
      </c>
      <c r="G1285" s="68">
        <f t="shared" si="105"/>
        <v>140.27586150295534</v>
      </c>
      <c r="H1285" s="68">
        <f t="shared" si="105"/>
        <v>133.22427152332176</v>
      </c>
      <c r="I1285" s="69">
        <f t="shared" si="105"/>
        <v>134.22146432610006</v>
      </c>
    </row>
    <row r="1286" spans="1:9" s="5" customFormat="1" ht="15" customHeight="1" x14ac:dyDescent="0.25">
      <c r="A1286" s="46" t="str">
        <f t="shared" si="104"/>
        <v>O04A_Pola de Gordon</v>
      </c>
      <c r="B1286" s="4" t="str">
        <f t="shared" si="104"/>
        <v>Salida Nacional / National exit</v>
      </c>
      <c r="C1286" s="68">
        <f t="shared" si="105"/>
        <v>179.00351461965033</v>
      </c>
      <c r="D1286" s="68">
        <f t="shared" si="105"/>
        <v>166.16918522423632</v>
      </c>
      <c r="E1286" s="68">
        <f t="shared" si="105"/>
        <v>154.17596307060407</v>
      </c>
      <c r="F1286" s="68">
        <f t="shared" si="105"/>
        <v>147.53927764439194</v>
      </c>
      <c r="G1286" s="68">
        <f t="shared" si="105"/>
        <v>140.17193209915871</v>
      </c>
      <c r="H1286" s="68">
        <f t="shared" si="105"/>
        <v>133.08628813867125</v>
      </c>
      <c r="I1286" s="69">
        <f t="shared" si="105"/>
        <v>133.99715688477838</v>
      </c>
    </row>
    <row r="1287" spans="1:9" s="5" customFormat="1" ht="15" customHeight="1" x14ac:dyDescent="0.25">
      <c r="A1287" s="46" t="str">
        <f t="shared" si="104"/>
        <v>O05_La Robla</v>
      </c>
      <c r="B1287" s="4" t="str">
        <f t="shared" si="104"/>
        <v>Salida Nacional / National exit</v>
      </c>
      <c r="C1287" s="68">
        <f t="shared" si="105"/>
        <v>179.09914868409754</v>
      </c>
      <c r="D1287" s="68">
        <f t="shared" si="105"/>
        <v>166.23320975808497</v>
      </c>
      <c r="E1287" s="68">
        <f t="shared" si="105"/>
        <v>154.20043759523182</v>
      </c>
      <c r="F1287" s="68">
        <f t="shared" si="105"/>
        <v>147.52527878648141</v>
      </c>
      <c r="G1287" s="68">
        <f t="shared" si="105"/>
        <v>140.14601115512826</v>
      </c>
      <c r="H1287" s="68">
        <f t="shared" si="105"/>
        <v>133.05187382029732</v>
      </c>
      <c r="I1287" s="69">
        <f t="shared" si="105"/>
        <v>133.94121255699704</v>
      </c>
    </row>
    <row r="1288" spans="1:9" s="5" customFormat="1" ht="15" customHeight="1" x14ac:dyDescent="0.25">
      <c r="A1288" s="46" t="str">
        <f t="shared" si="104"/>
        <v>O06_ Leon</v>
      </c>
      <c r="B1288" s="4" t="str">
        <f t="shared" si="104"/>
        <v>Salida Nacional / National exit</v>
      </c>
      <c r="C1288" s="68">
        <f t="shared" si="105"/>
        <v>175.25789670698455</v>
      </c>
      <c r="D1288" s="68">
        <f t="shared" si="105"/>
        <v>162.65567701104666</v>
      </c>
      <c r="E1288" s="68">
        <f t="shared" si="105"/>
        <v>150.85996459763709</v>
      </c>
      <c r="F1288" s="68">
        <f t="shared" si="105"/>
        <v>144.30529286717001</v>
      </c>
      <c r="G1288" s="68">
        <f t="shared" si="105"/>
        <v>137.07631009595676</v>
      </c>
      <c r="H1288" s="68">
        <f t="shared" si="105"/>
        <v>130.12581785773125</v>
      </c>
      <c r="I1288" s="69">
        <f t="shared" si="105"/>
        <v>130.97067559575603</v>
      </c>
    </row>
    <row r="1289" spans="1:9" s="5" customFormat="1" ht="15" customHeight="1" x14ac:dyDescent="0.25">
      <c r="A1289" s="46" t="str">
        <f t="shared" si="104"/>
        <v>O07_Villamañan</v>
      </c>
      <c r="B1289" s="4" t="str">
        <f t="shared" si="104"/>
        <v>Salida Nacional / National exit</v>
      </c>
      <c r="C1289" s="68">
        <f t="shared" si="105"/>
        <v>169.46205309540153</v>
      </c>
      <c r="D1289" s="68">
        <f t="shared" si="105"/>
        <v>157.33224860421649</v>
      </c>
      <c r="E1289" s="68">
        <f t="shared" si="105"/>
        <v>145.97987258546101</v>
      </c>
      <c r="F1289" s="68">
        <f t="shared" si="105"/>
        <v>139.69112528812707</v>
      </c>
      <c r="G1289" s="68">
        <f t="shared" si="105"/>
        <v>132.69832871850622</v>
      </c>
      <c r="H1289" s="68">
        <f t="shared" si="105"/>
        <v>125.95510963571971</v>
      </c>
      <c r="I1289" s="69">
        <f t="shared" si="105"/>
        <v>126.74300583810687</v>
      </c>
    </row>
    <row r="1290" spans="1:9" s="5" customFormat="1" ht="15" customHeight="1" x14ac:dyDescent="0.25">
      <c r="A1290" s="46" t="str">
        <f t="shared" si="104"/>
        <v>O09_Benavente</v>
      </c>
      <c r="B1290" s="4" t="str">
        <f t="shared" si="104"/>
        <v>Salida Nacional / National exit</v>
      </c>
      <c r="C1290" s="68">
        <f t="shared" si="105"/>
        <v>161.80263656635887</v>
      </c>
      <c r="D1290" s="68">
        <f t="shared" si="105"/>
        <v>150.29714581970345</v>
      </c>
      <c r="E1290" s="68">
        <f t="shared" si="105"/>
        <v>139.53065484835565</v>
      </c>
      <c r="F1290" s="68">
        <f t="shared" si="105"/>
        <v>133.59333628773669</v>
      </c>
      <c r="G1290" s="68">
        <f t="shared" si="105"/>
        <v>126.91266830847204</v>
      </c>
      <c r="H1290" s="68">
        <f t="shared" si="105"/>
        <v>120.4433681819569</v>
      </c>
      <c r="I1290" s="69">
        <f t="shared" si="105"/>
        <v>121.15598765901791</v>
      </c>
    </row>
    <row r="1291" spans="1:9" s="5" customFormat="1" ht="15" customHeight="1" x14ac:dyDescent="0.25">
      <c r="A1291" s="46" t="str">
        <f t="shared" si="104"/>
        <v>O11_Coreses</v>
      </c>
      <c r="B1291" s="4" t="str">
        <f t="shared" si="104"/>
        <v>Salida Nacional / National exit</v>
      </c>
      <c r="C1291" s="68">
        <f t="shared" si="105"/>
        <v>151.41067772576042</v>
      </c>
      <c r="D1291" s="68">
        <f t="shared" si="105"/>
        <v>140.75222835780158</v>
      </c>
      <c r="E1291" s="68">
        <f t="shared" si="105"/>
        <v>130.78064040222469</v>
      </c>
      <c r="F1291" s="68">
        <f t="shared" si="105"/>
        <v>125.320124866157</v>
      </c>
      <c r="G1291" s="68">
        <f t="shared" si="105"/>
        <v>119.06293920459338</v>
      </c>
      <c r="H1291" s="68">
        <f t="shared" si="105"/>
        <v>112.96528024792948</v>
      </c>
      <c r="I1291" s="69">
        <f t="shared" si="105"/>
        <v>113.57576758107608</v>
      </c>
    </row>
    <row r="1292" spans="1:9" s="5" customFormat="1" ht="15" customHeight="1" x14ac:dyDescent="0.25">
      <c r="A1292" s="46" t="str">
        <f t="shared" si="104"/>
        <v>O12_Santa Clara de Avedino</v>
      </c>
      <c r="B1292" s="4" t="str">
        <f t="shared" si="104"/>
        <v>Salida Nacional / National exit</v>
      </c>
      <c r="C1292" s="68">
        <f t="shared" si="105"/>
        <v>154.10554735558551</v>
      </c>
      <c r="D1292" s="68">
        <f t="shared" si="105"/>
        <v>143.27178582140698</v>
      </c>
      <c r="E1292" s="68">
        <f t="shared" si="105"/>
        <v>133.14248981323874</v>
      </c>
      <c r="F1292" s="68">
        <f t="shared" si="105"/>
        <v>127.59764453290948</v>
      </c>
      <c r="G1292" s="68">
        <f t="shared" si="105"/>
        <v>121.22999923071141</v>
      </c>
      <c r="H1292" s="68">
        <f t="shared" si="105"/>
        <v>115.01856446191066</v>
      </c>
      <c r="I1292" s="69">
        <f t="shared" si="105"/>
        <v>115.63296273717891</v>
      </c>
    </row>
    <row r="1293" spans="1:9" s="5" customFormat="1" ht="15" customHeight="1" x14ac:dyDescent="0.25">
      <c r="A1293" s="46" t="str">
        <f t="shared" si="104"/>
        <v>O14_Doñinos de Salamanca</v>
      </c>
      <c r="B1293" s="4" t="str">
        <f t="shared" si="104"/>
        <v>Salida Nacional / National exit</v>
      </c>
      <c r="C1293" s="68">
        <f t="shared" si="105"/>
        <v>158.58234041130007</v>
      </c>
      <c r="D1293" s="68">
        <f t="shared" si="105"/>
        <v>147.45734538677786</v>
      </c>
      <c r="E1293" s="68">
        <f t="shared" si="105"/>
        <v>137.06606033585314</v>
      </c>
      <c r="F1293" s="68">
        <f t="shared" si="105"/>
        <v>131.38112411779468</v>
      </c>
      <c r="G1293" s="68">
        <f t="shared" si="105"/>
        <v>124.82998016072438</v>
      </c>
      <c r="H1293" s="68">
        <f t="shared" si="105"/>
        <v>118.42953781988921</v>
      </c>
      <c r="I1293" s="69">
        <f t="shared" si="105"/>
        <v>119.0504330619634</v>
      </c>
    </row>
    <row r="1294" spans="1:9" s="5" customFormat="1" ht="15" customHeight="1" x14ac:dyDescent="0.25">
      <c r="A1294" s="46" t="str">
        <f t="shared" si="104"/>
        <v>O14A_Barbadillo</v>
      </c>
      <c r="B1294" s="4" t="str">
        <f t="shared" si="104"/>
        <v>Salida Nacional / National exit</v>
      </c>
      <c r="C1294" s="68">
        <f t="shared" si="105"/>
        <v>159.96307368695759</v>
      </c>
      <c r="D1294" s="68">
        <f t="shared" si="105"/>
        <v>148.74825637981056</v>
      </c>
      <c r="E1294" s="68">
        <f t="shared" si="105"/>
        <v>138.27616862375973</v>
      </c>
      <c r="F1294" s="68">
        <f t="shared" si="105"/>
        <v>132.54802553486022</v>
      </c>
      <c r="G1294" s="68">
        <f t="shared" si="105"/>
        <v>125.9402868914447</v>
      </c>
      <c r="H1294" s="68">
        <f t="shared" si="105"/>
        <v>119.48155080309616</v>
      </c>
      <c r="I1294" s="69">
        <f t="shared" si="105"/>
        <v>120.10444984077769</v>
      </c>
    </row>
    <row r="1295" spans="1:9" s="5" customFormat="1" ht="15" customHeight="1" x14ac:dyDescent="0.25">
      <c r="A1295" s="46" t="str">
        <f t="shared" si="104"/>
        <v>O16_Monleon</v>
      </c>
      <c r="B1295" s="4" t="str">
        <f t="shared" si="104"/>
        <v>Salida Nacional / National exit</v>
      </c>
      <c r="C1295" s="68">
        <f t="shared" si="105"/>
        <v>163.54847606404948</v>
      </c>
      <c r="D1295" s="68">
        <f t="shared" si="105"/>
        <v>152.10041383457275</v>
      </c>
      <c r="E1295" s="68">
        <f t="shared" si="105"/>
        <v>141.418502634601</v>
      </c>
      <c r="F1295" s="68">
        <f t="shared" si="105"/>
        <v>135.57816262819998</v>
      </c>
      <c r="G1295" s="68">
        <f t="shared" si="105"/>
        <v>128.82346241984629</v>
      </c>
      <c r="H1295" s="68">
        <f t="shared" si="105"/>
        <v>122.21335275009095</v>
      </c>
      <c r="I1295" s="69">
        <f t="shared" si="105"/>
        <v>122.84145511969786</v>
      </c>
    </row>
    <row r="1296" spans="1:9" s="5" customFormat="1" ht="15" customHeight="1" x14ac:dyDescent="0.25">
      <c r="A1296" s="46" t="str">
        <f t="shared" si="104"/>
        <v>O17_Valdehijaderos</v>
      </c>
      <c r="B1296" s="4" t="str">
        <f t="shared" si="104"/>
        <v>Salida Nacional / National exit</v>
      </c>
      <c r="C1296" s="68">
        <f t="shared" si="105"/>
        <v>165.68933652090018</v>
      </c>
      <c r="D1296" s="68">
        <f t="shared" si="105"/>
        <v>154.10200266206107</v>
      </c>
      <c r="E1296" s="68">
        <f t="shared" si="105"/>
        <v>143.29480490656059</v>
      </c>
      <c r="F1296" s="68">
        <f t="shared" si="105"/>
        <v>137.38747159820997</v>
      </c>
      <c r="G1296" s="68">
        <f t="shared" si="105"/>
        <v>130.54501995502062</v>
      </c>
      <c r="H1296" s="68">
        <f t="shared" si="105"/>
        <v>123.84452441484905</v>
      </c>
      <c r="I1296" s="69">
        <f t="shared" si="105"/>
        <v>124.47573371818088</v>
      </c>
    </row>
    <row r="1297" spans="1:9" s="5" customFormat="1" ht="15" customHeight="1" x14ac:dyDescent="0.25">
      <c r="A1297" s="46" t="str">
        <f t="shared" ref="A1297:B1312" si="106">A1032</f>
        <v>O19_Plasencia</v>
      </c>
      <c r="B1297" s="4" t="str">
        <f t="shared" si="106"/>
        <v>Salida Nacional / National exit</v>
      </c>
      <c r="C1297" s="68">
        <f t="shared" ref="C1297:I1312" si="107">IF(C237=0,"",C1032/C237)</f>
        <v>168.17741677741085</v>
      </c>
      <c r="D1297" s="68">
        <f t="shared" si="107"/>
        <v>156.30803804054011</v>
      </c>
      <c r="E1297" s="68">
        <f t="shared" si="107"/>
        <v>145.22131571010931</v>
      </c>
      <c r="F1297" s="68">
        <f t="shared" si="107"/>
        <v>139.1005901211818</v>
      </c>
      <c r="G1297" s="68">
        <f t="shared" si="107"/>
        <v>132.14215012367055</v>
      </c>
      <c r="H1297" s="68">
        <f t="shared" si="107"/>
        <v>125.35237372655237</v>
      </c>
      <c r="I1297" s="69">
        <f t="shared" si="107"/>
        <v>125.97139585147578</v>
      </c>
    </row>
    <row r="1298" spans="1:9" s="5" customFormat="1" ht="15" customHeight="1" x14ac:dyDescent="0.25">
      <c r="A1298" s="46" t="str">
        <f t="shared" si="106"/>
        <v>O22_Caceres</v>
      </c>
      <c r="B1298" s="4" t="str">
        <f t="shared" si="106"/>
        <v>Salida Nacional / National exit</v>
      </c>
      <c r="C1298" s="68">
        <f t="shared" si="107"/>
        <v>167.38482905826365</v>
      </c>
      <c r="D1298" s="68">
        <f t="shared" si="107"/>
        <v>155.23815252320884</v>
      </c>
      <c r="E1298" s="68">
        <f t="shared" si="107"/>
        <v>143.83137777791012</v>
      </c>
      <c r="F1298" s="68">
        <f t="shared" si="107"/>
        <v>137.36459840914989</v>
      </c>
      <c r="G1298" s="68">
        <f t="shared" si="107"/>
        <v>130.40032487191118</v>
      </c>
      <c r="H1298" s="68">
        <f t="shared" si="107"/>
        <v>123.68714675649085</v>
      </c>
      <c r="I1298" s="69">
        <f t="shared" si="107"/>
        <v>124.26179103749264</v>
      </c>
    </row>
    <row r="1299" spans="1:9" s="5" customFormat="1" ht="15" customHeight="1" x14ac:dyDescent="0.25">
      <c r="A1299" s="46" t="str">
        <f t="shared" si="106"/>
        <v>O24_Merida</v>
      </c>
      <c r="B1299" s="4" t="str">
        <f t="shared" si="106"/>
        <v>Salida Nacional / National exit</v>
      </c>
      <c r="C1299" s="68">
        <f t="shared" si="107"/>
        <v>166.69041919013017</v>
      </c>
      <c r="D1299" s="68">
        <f t="shared" si="107"/>
        <v>154.32129571439685</v>
      </c>
      <c r="E1299" s="68">
        <f t="shared" si="107"/>
        <v>142.65263388396869</v>
      </c>
      <c r="F1299" s="68">
        <f t="shared" si="107"/>
        <v>135.90428030564692</v>
      </c>
      <c r="G1299" s="68">
        <f t="shared" si="107"/>
        <v>128.93536715555885</v>
      </c>
      <c r="H1299" s="68">
        <f t="shared" si="107"/>
        <v>122.28467544189259</v>
      </c>
      <c r="I1299" s="69">
        <f t="shared" si="107"/>
        <v>122.81902146470993</v>
      </c>
    </row>
    <row r="1300" spans="1:9" s="5" customFormat="1" ht="15" customHeight="1" x14ac:dyDescent="0.25">
      <c r="A1300" s="46" t="str">
        <f t="shared" si="106"/>
        <v>P01_Toro</v>
      </c>
      <c r="B1300" s="4" t="str">
        <f t="shared" si="106"/>
        <v>Salida Nacional / National exit</v>
      </c>
      <c r="C1300" s="68">
        <f t="shared" si="107"/>
        <v>149.2720686660378</v>
      </c>
      <c r="D1300" s="68">
        <f t="shared" si="107"/>
        <v>138.76189634497774</v>
      </c>
      <c r="E1300" s="68">
        <f t="shared" si="107"/>
        <v>128.92097678113987</v>
      </c>
      <c r="F1300" s="68">
        <f t="shared" si="107"/>
        <v>123.5317542699608</v>
      </c>
      <c r="G1300" s="68">
        <f t="shared" si="107"/>
        <v>117.35897504182961</v>
      </c>
      <c r="H1300" s="68">
        <f t="shared" si="107"/>
        <v>111.34366047739738</v>
      </c>
      <c r="I1300" s="69">
        <f t="shared" si="107"/>
        <v>111.93632998280178</v>
      </c>
    </row>
    <row r="1301" spans="1:9" s="5" customFormat="1" ht="15" customHeight="1" x14ac:dyDescent="0.25">
      <c r="A1301" s="46" t="str">
        <f t="shared" si="106"/>
        <v>P03_Tordesillas</v>
      </c>
      <c r="B1301" s="4" t="str">
        <f t="shared" si="106"/>
        <v>Salida Nacional / National exit</v>
      </c>
      <c r="C1301" s="68">
        <f t="shared" si="107"/>
        <v>144.78219022173977</v>
      </c>
      <c r="D1301" s="68">
        <f t="shared" si="107"/>
        <v>134.60010115779687</v>
      </c>
      <c r="E1301" s="68">
        <f t="shared" si="107"/>
        <v>125.05498375361329</v>
      </c>
      <c r="F1301" s="68">
        <f t="shared" si="107"/>
        <v>119.83308274704878</v>
      </c>
      <c r="G1301" s="68">
        <f t="shared" si="107"/>
        <v>113.839527380446</v>
      </c>
      <c r="H1301" s="68">
        <f t="shared" si="107"/>
        <v>107.99370776826473</v>
      </c>
      <c r="I1301" s="69">
        <f t="shared" si="107"/>
        <v>108.54784686109467</v>
      </c>
    </row>
    <row r="1302" spans="1:9" s="5" customFormat="1" ht="15" customHeight="1" x14ac:dyDescent="0.25">
      <c r="A1302" s="46" t="str">
        <f t="shared" si="106"/>
        <v>P04_Boecillo</v>
      </c>
      <c r="B1302" s="4" t="str">
        <f t="shared" si="106"/>
        <v>Salida Nacional / National exit</v>
      </c>
      <c r="C1302" s="68">
        <f t="shared" si="107"/>
        <v>141.65900728789265</v>
      </c>
      <c r="D1302" s="68">
        <f t="shared" si="107"/>
        <v>131.73097428069275</v>
      </c>
      <c r="E1302" s="68">
        <f t="shared" si="107"/>
        <v>122.42467385030143</v>
      </c>
      <c r="F1302" s="68">
        <f t="shared" si="107"/>
        <v>117.34632840549835</v>
      </c>
      <c r="G1302" s="68">
        <f t="shared" si="107"/>
        <v>111.48054834856977</v>
      </c>
      <c r="H1302" s="68">
        <f t="shared" si="107"/>
        <v>105.74742373828197</v>
      </c>
      <c r="I1302" s="69">
        <f t="shared" si="107"/>
        <v>106.2730320794504</v>
      </c>
    </row>
    <row r="1303" spans="1:9" s="5" customFormat="1" ht="15" customHeight="1" x14ac:dyDescent="0.25">
      <c r="A1303" s="46" t="str">
        <f t="shared" si="106"/>
        <v>P04A_La Parrilla</v>
      </c>
      <c r="B1303" s="4" t="str">
        <f t="shared" si="106"/>
        <v>Salida Nacional / National exit</v>
      </c>
      <c r="C1303" s="68">
        <f t="shared" si="107"/>
        <v>138.78183176997456</v>
      </c>
      <c r="D1303" s="68">
        <f t="shared" si="107"/>
        <v>129.08784328790253</v>
      </c>
      <c r="E1303" s="68">
        <f t="shared" si="107"/>
        <v>120.00154865442174</v>
      </c>
      <c r="F1303" s="68">
        <f t="shared" si="107"/>
        <v>115.05545116195115</v>
      </c>
      <c r="G1303" s="68">
        <f t="shared" si="107"/>
        <v>109.30738178690571</v>
      </c>
      <c r="H1303" s="68">
        <f t="shared" si="107"/>
        <v>103.67807539902358</v>
      </c>
      <c r="I1303" s="69">
        <f t="shared" si="107"/>
        <v>104.17740030373403</v>
      </c>
    </row>
    <row r="1304" spans="1:9" s="5" customFormat="1" ht="15" customHeight="1" x14ac:dyDescent="0.25">
      <c r="A1304" s="46" t="str">
        <f t="shared" si="106"/>
        <v>P06_Peñafiel</v>
      </c>
      <c r="B1304" s="4" t="str">
        <f t="shared" si="106"/>
        <v>Salida Nacional / National exit</v>
      </c>
      <c r="C1304" s="68">
        <f t="shared" si="107"/>
        <v>132.00704810389064</v>
      </c>
      <c r="D1304" s="68">
        <f t="shared" si="107"/>
        <v>122.86415600648411</v>
      </c>
      <c r="E1304" s="68">
        <f t="shared" si="107"/>
        <v>114.29590125971541</v>
      </c>
      <c r="F1304" s="68">
        <f t="shared" si="107"/>
        <v>109.66120335401156</v>
      </c>
      <c r="G1304" s="68">
        <f t="shared" si="107"/>
        <v>104.19030316797786</v>
      </c>
      <c r="H1304" s="68">
        <f t="shared" si="107"/>
        <v>98.805453884994279</v>
      </c>
      <c r="I1304" s="69">
        <f t="shared" si="107"/>
        <v>99.242890109332379</v>
      </c>
    </row>
    <row r="1305" spans="1:9" s="5" customFormat="1" ht="15" customHeight="1" x14ac:dyDescent="0.25">
      <c r="A1305" s="46" t="str">
        <f t="shared" si="106"/>
        <v>Q03B_Brihuega</v>
      </c>
      <c r="B1305" s="4" t="str">
        <f t="shared" si="106"/>
        <v>Salida Nacional / National exit</v>
      </c>
      <c r="C1305" s="68">
        <f t="shared" si="107"/>
        <v>123.80378191347189</v>
      </c>
      <c r="D1305" s="68">
        <f t="shared" si="107"/>
        <v>114.51999073723569</v>
      </c>
      <c r="E1305" s="68">
        <f t="shared" si="107"/>
        <v>105.6314755093527</v>
      </c>
      <c r="F1305" s="68">
        <f t="shared" si="107"/>
        <v>100.47557126251684</v>
      </c>
      <c r="G1305" s="68">
        <f t="shared" si="107"/>
        <v>95.240586382858041</v>
      </c>
      <c r="H1305" s="68">
        <f t="shared" si="107"/>
        <v>90.268504253002959</v>
      </c>
      <c r="I1305" s="69">
        <f t="shared" si="107"/>
        <v>90.558401702506885</v>
      </c>
    </row>
    <row r="1306" spans="1:9" s="5" customFormat="1" ht="15" customHeight="1" x14ac:dyDescent="0.25">
      <c r="A1306" s="46" t="str">
        <f t="shared" si="106"/>
        <v>Ribadeo</v>
      </c>
      <c r="B1306" s="4" t="str">
        <f t="shared" si="106"/>
        <v>Salida Nacional / National exit</v>
      </c>
      <c r="C1306" s="68">
        <f t="shared" si="107"/>
        <v>212.74810674321699</v>
      </c>
      <c r="D1306" s="68">
        <f t="shared" si="107"/>
        <v>197.34587754423089</v>
      </c>
      <c r="E1306" s="68">
        <f t="shared" si="107"/>
        <v>183.02245263196787</v>
      </c>
      <c r="F1306" s="68">
        <f t="shared" si="107"/>
        <v>175.10683332126607</v>
      </c>
      <c r="G1306" s="68">
        <f t="shared" si="107"/>
        <v>166.43104350993514</v>
      </c>
      <c r="H1306" s="68">
        <f t="shared" si="107"/>
        <v>158.18638260110066</v>
      </c>
      <c r="I1306" s="69">
        <f t="shared" si="107"/>
        <v>159.62246467800421</v>
      </c>
    </row>
    <row r="1307" spans="1:9" s="5" customFormat="1" ht="15" customHeight="1" x14ac:dyDescent="0.25">
      <c r="A1307" s="46" t="str">
        <f t="shared" si="106"/>
        <v>RibaRojaTuria</v>
      </c>
      <c r="B1307" s="4" t="str">
        <f t="shared" si="106"/>
        <v>Salida Nacional / National exit</v>
      </c>
      <c r="C1307" s="68">
        <f t="shared" si="107"/>
        <v>124.84730650448877</v>
      </c>
      <c r="D1307" s="68">
        <f t="shared" si="107"/>
        <v>113.18422871701507</v>
      </c>
      <c r="E1307" s="68">
        <f t="shared" si="107"/>
        <v>102.01860358519177</v>
      </c>
      <c r="F1307" s="68">
        <f t="shared" si="107"/>
        <v>94.878306486752251</v>
      </c>
      <c r="G1307" s="68">
        <f t="shared" si="107"/>
        <v>89.765553897578798</v>
      </c>
      <c r="H1307" s="68">
        <f t="shared" si="107"/>
        <v>85.783715899843045</v>
      </c>
      <c r="I1307" s="69">
        <f t="shared" si="107"/>
        <v>87.518837370863949</v>
      </c>
    </row>
    <row r="1308" spans="1:9" s="5" customFormat="1" ht="15" customHeight="1" x14ac:dyDescent="0.25">
      <c r="A1308" s="46" t="str">
        <f t="shared" si="106"/>
        <v>Sant Adria del Besos</v>
      </c>
      <c r="B1308" s="4" t="str">
        <f t="shared" si="106"/>
        <v>Salida Nacional / National exit</v>
      </c>
      <c r="C1308" s="68">
        <f t="shared" si="107"/>
        <v>152.38125700110641</v>
      </c>
      <c r="D1308" s="68">
        <f t="shared" si="107"/>
        <v>139.31504740535522</v>
      </c>
      <c r="E1308" s="68">
        <f t="shared" si="107"/>
        <v>127.1516896936224</v>
      </c>
      <c r="F1308" s="68">
        <f t="shared" si="107"/>
        <v>119.88949166045369</v>
      </c>
      <c r="G1308" s="68">
        <f t="shared" si="107"/>
        <v>113.89777911868298</v>
      </c>
      <c r="H1308" s="68">
        <f t="shared" si="107"/>
        <v>109.04096041980965</v>
      </c>
      <c r="I1308" s="69">
        <f t="shared" si="107"/>
        <v>111.67362592889604</v>
      </c>
    </row>
    <row r="1309" spans="1:9" s="5" customFormat="1" ht="15" customHeight="1" x14ac:dyDescent="0.25">
      <c r="A1309" s="46" t="str">
        <f t="shared" si="106"/>
        <v>Sto.Tome</v>
      </c>
      <c r="B1309" s="4" t="str">
        <f t="shared" si="106"/>
        <v>Salida Nacional / National exit</v>
      </c>
      <c r="C1309" s="68">
        <f t="shared" si="107"/>
        <v>124.64311181291185</v>
      </c>
      <c r="D1309" s="68">
        <f t="shared" si="107"/>
        <v>115.82806130057872</v>
      </c>
      <c r="E1309" s="68">
        <f t="shared" si="107"/>
        <v>107.51472552786798</v>
      </c>
      <c r="F1309" s="68">
        <f t="shared" si="107"/>
        <v>102.91760459733007</v>
      </c>
      <c r="G1309" s="68">
        <f t="shared" si="107"/>
        <v>97.717347784168922</v>
      </c>
      <c r="H1309" s="68">
        <f t="shared" si="107"/>
        <v>92.638635448578455</v>
      </c>
      <c r="I1309" s="69">
        <f t="shared" si="107"/>
        <v>92.986022508274431</v>
      </c>
    </row>
    <row r="1310" spans="1:9" s="5" customFormat="1" ht="15" customHeight="1" x14ac:dyDescent="0.25">
      <c r="A1310" s="46" t="str">
        <f t="shared" si="106"/>
        <v>Torrejón de Velasco</v>
      </c>
      <c r="B1310" s="4" t="str">
        <f t="shared" si="106"/>
        <v>Salida Nacional / National exit</v>
      </c>
      <c r="C1310" s="68">
        <f t="shared" si="107"/>
        <v>123.94499683814597</v>
      </c>
      <c r="D1310" s="68">
        <f t="shared" si="107"/>
        <v>114.66774980680731</v>
      </c>
      <c r="E1310" s="68">
        <f t="shared" si="107"/>
        <v>105.81968115582936</v>
      </c>
      <c r="F1310" s="68">
        <f t="shared" si="107"/>
        <v>100.67247025687026</v>
      </c>
      <c r="G1310" s="68">
        <f t="shared" si="107"/>
        <v>95.439318412475075</v>
      </c>
      <c r="H1310" s="68">
        <f t="shared" si="107"/>
        <v>90.4564810460069</v>
      </c>
      <c r="I1310" s="69">
        <f t="shared" si="107"/>
        <v>90.737195730110543</v>
      </c>
    </row>
    <row r="1311" spans="1:9" s="5" customFormat="1" ht="15" customHeight="1" x14ac:dyDescent="0.25">
      <c r="A1311" s="46" t="str">
        <f t="shared" si="106"/>
        <v>Totana15.31.3A</v>
      </c>
      <c r="B1311" s="4" t="str">
        <f t="shared" si="106"/>
        <v>Salida Nacional / National exit</v>
      </c>
      <c r="C1311" s="68">
        <f t="shared" si="107"/>
        <v>142.62955261785817</v>
      </c>
      <c r="D1311" s="68">
        <f t="shared" si="107"/>
        <v>128.7354229947932</v>
      </c>
      <c r="E1311" s="68">
        <f t="shared" si="107"/>
        <v>115.15974294435352</v>
      </c>
      <c r="F1311" s="68">
        <f t="shared" si="107"/>
        <v>106.10071736731953</v>
      </c>
      <c r="G1311" s="68">
        <f t="shared" si="107"/>
        <v>100.01032471706839</v>
      </c>
      <c r="H1311" s="68">
        <f t="shared" si="107"/>
        <v>95.243750214280112</v>
      </c>
      <c r="I1311" s="69">
        <f t="shared" si="107"/>
        <v>96.458555595538002</v>
      </c>
    </row>
    <row r="1312" spans="1:9" s="5" customFormat="1" ht="15" customHeight="1" x14ac:dyDescent="0.25">
      <c r="A1312" s="46" t="str">
        <f t="shared" si="106"/>
        <v>ValvulaSansoain</v>
      </c>
      <c r="B1312" s="4" t="str">
        <f t="shared" si="106"/>
        <v>Salida Nacional / National exit</v>
      </c>
      <c r="C1312" s="68">
        <f t="shared" si="107"/>
        <v>134.27659494279266</v>
      </c>
      <c r="D1312" s="68">
        <f t="shared" si="107"/>
        <v>124.90407890841198</v>
      </c>
      <c r="E1312" s="68">
        <f t="shared" si="107"/>
        <v>116.13793950534803</v>
      </c>
      <c r="F1312" s="68">
        <f t="shared" si="107"/>
        <v>111.43788606555695</v>
      </c>
      <c r="G1312" s="68">
        <f t="shared" si="107"/>
        <v>105.92224094744161</v>
      </c>
      <c r="H1312" s="68">
        <f t="shared" si="107"/>
        <v>100.55987693440201</v>
      </c>
      <c r="I1312" s="69">
        <f t="shared" si="107"/>
        <v>101.25093338967136</v>
      </c>
    </row>
    <row r="1313" spans="1:9" s="5" customFormat="1" ht="15" customHeight="1" x14ac:dyDescent="0.25">
      <c r="A1313" s="46" t="str">
        <f t="shared" ref="A1313:B1328" si="108">A1048</f>
        <v>Villamayor</v>
      </c>
      <c r="B1313" s="4" t="str">
        <f t="shared" si="108"/>
        <v>Salida Nacional / National exit</v>
      </c>
      <c r="C1313" s="68">
        <f t="shared" ref="C1313:I1328" si="109">IF(C253=0,"",C1048/C253)</f>
        <v>124.92793499643645</v>
      </c>
      <c r="D1313" s="68">
        <f t="shared" si="109"/>
        <v>116.5131076802265</v>
      </c>
      <c r="E1313" s="68">
        <f t="shared" si="109"/>
        <v>108.68501920139691</v>
      </c>
      <c r="F1313" s="68">
        <f t="shared" si="109"/>
        <v>104.58266414979573</v>
      </c>
      <c r="G1313" s="68">
        <f t="shared" si="109"/>
        <v>99.44512960215728</v>
      </c>
      <c r="H1313" s="68">
        <f t="shared" si="109"/>
        <v>94.335882517716556</v>
      </c>
      <c r="I1313" s="69">
        <f t="shared" si="109"/>
        <v>94.823132524215026</v>
      </c>
    </row>
    <row r="1314" spans="1:9" s="5" customFormat="1" ht="15" customHeight="1" x14ac:dyDescent="0.25">
      <c r="A1314" s="46" t="str">
        <f t="shared" si="108"/>
        <v>Villareal Norte</v>
      </c>
      <c r="B1314" s="4" t="str">
        <f t="shared" si="108"/>
        <v>Salida Nacional / National exit</v>
      </c>
      <c r="C1314" s="68" t="str">
        <f t="shared" si="109"/>
        <v/>
      </c>
      <c r="D1314" s="68" t="str">
        <f t="shared" si="109"/>
        <v/>
      </c>
      <c r="E1314" s="68" t="str">
        <f t="shared" si="109"/>
        <v/>
      </c>
      <c r="F1314" s="68" t="str">
        <f t="shared" si="109"/>
        <v/>
      </c>
      <c r="G1314" s="68" t="str">
        <f t="shared" si="109"/>
        <v/>
      </c>
      <c r="H1314" s="68" t="str">
        <f t="shared" si="109"/>
        <v/>
      </c>
      <c r="I1314" s="69" t="str">
        <f t="shared" si="109"/>
        <v/>
      </c>
    </row>
    <row r="1315" spans="1:9" s="5" customFormat="1" ht="15" customHeight="1" x14ac:dyDescent="0.25">
      <c r="A1315" s="46" t="str">
        <f t="shared" si="108"/>
        <v>Villareal2</v>
      </c>
      <c r="B1315" s="4" t="str">
        <f t="shared" si="108"/>
        <v>Salida Nacional / National exit</v>
      </c>
      <c r="C1315" s="68">
        <f t="shared" si="109"/>
        <v>124.86841317692807</v>
      </c>
      <c r="D1315" s="68">
        <f t="shared" si="109"/>
        <v>113.47614980169713</v>
      </c>
      <c r="E1315" s="68">
        <f t="shared" si="109"/>
        <v>102.64115434259216</v>
      </c>
      <c r="F1315" s="68">
        <f t="shared" si="109"/>
        <v>95.835538864873811</v>
      </c>
      <c r="G1315" s="68">
        <f t="shared" si="109"/>
        <v>90.775883490780558</v>
      </c>
      <c r="H1315" s="68">
        <f t="shared" si="109"/>
        <v>86.790092781648937</v>
      </c>
      <c r="I1315" s="69">
        <f t="shared" si="109"/>
        <v>88.637142441263592</v>
      </c>
    </row>
    <row r="1316" spans="1:9" s="5" customFormat="1" ht="15" customHeight="1" x14ac:dyDescent="0.25">
      <c r="A1316" s="46" t="str">
        <f t="shared" si="108"/>
        <v>Zarza del Tajo</v>
      </c>
      <c r="B1316" s="4" t="str">
        <f t="shared" si="108"/>
        <v>Salida Nacional / National exit</v>
      </c>
      <c r="C1316" s="68">
        <f t="shared" si="109"/>
        <v>120.60716590310662</v>
      </c>
      <c r="D1316" s="68">
        <f t="shared" si="109"/>
        <v>111.18760998177545</v>
      </c>
      <c r="E1316" s="68">
        <f t="shared" si="109"/>
        <v>102.1229894053438</v>
      </c>
      <c r="F1316" s="68">
        <f t="shared" si="109"/>
        <v>96.690490871781947</v>
      </c>
      <c r="G1316" s="68">
        <f t="shared" si="109"/>
        <v>91.557387642334064</v>
      </c>
      <c r="H1316" s="68">
        <f t="shared" si="109"/>
        <v>86.778612405862333</v>
      </c>
      <c r="I1316" s="69">
        <f t="shared" si="109"/>
        <v>87.04837599815896</v>
      </c>
    </row>
    <row r="1317" spans="1:9" s="5" customFormat="1" ht="15" customHeight="1" x14ac:dyDescent="0.25">
      <c r="A1317" s="46" t="str">
        <f t="shared" si="108"/>
        <v>PR Barcelona</v>
      </c>
      <c r="B1317" s="4" t="str">
        <f t="shared" si="108"/>
        <v>Planta GNL / LNG Plant</v>
      </c>
      <c r="C1317" s="68">
        <f t="shared" si="109"/>
        <v>173.82281594617552</v>
      </c>
      <c r="D1317" s="68">
        <f t="shared" si="109"/>
        <v>159.50279110173597</v>
      </c>
      <c r="E1317" s="68">
        <f t="shared" si="109"/>
        <v>145.76484381738047</v>
      </c>
      <c r="F1317" s="68">
        <f t="shared" si="109"/>
        <v>137.4826977268313</v>
      </c>
      <c r="G1317" s="68">
        <f t="shared" si="109"/>
        <v>130.24707838096816</v>
      </c>
      <c r="H1317" s="68">
        <f t="shared" si="109"/>
        <v>123.89939962366439</v>
      </c>
      <c r="I1317" s="69">
        <f t="shared" si="109"/>
        <v>125.24564540847052</v>
      </c>
    </row>
    <row r="1318" spans="1:9" s="5" customFormat="1" ht="15" customHeight="1" x14ac:dyDescent="0.25">
      <c r="A1318" s="46" t="str">
        <f t="shared" si="108"/>
        <v>PR Cartagena</v>
      </c>
      <c r="B1318" s="4" t="str">
        <f t="shared" si="108"/>
        <v>Planta GNL / LNG Plant</v>
      </c>
      <c r="C1318" s="68">
        <f t="shared" si="109"/>
        <v>154.41380966595341</v>
      </c>
      <c r="D1318" s="68">
        <f t="shared" si="109"/>
        <v>141.28510506504486</v>
      </c>
      <c r="E1318" s="68">
        <f t="shared" si="109"/>
        <v>128.51434816217278</v>
      </c>
      <c r="F1318" s="68">
        <f t="shared" si="109"/>
        <v>120.35478036553792</v>
      </c>
      <c r="G1318" s="68">
        <f t="shared" si="109"/>
        <v>113.70447912472132</v>
      </c>
      <c r="H1318" s="68">
        <f t="shared" si="109"/>
        <v>107.84444462968952</v>
      </c>
      <c r="I1318" s="69">
        <f t="shared" si="109"/>
        <v>108.31281747827465</v>
      </c>
    </row>
    <row r="1319" spans="1:9" s="5" customFormat="1" ht="15" customHeight="1" x14ac:dyDescent="0.25">
      <c r="A1319" s="46" t="str">
        <f t="shared" si="108"/>
        <v>PR Huelva</v>
      </c>
      <c r="B1319" s="4" t="str">
        <f t="shared" si="108"/>
        <v>Planta GNL / LNG Plant</v>
      </c>
      <c r="C1319" s="68">
        <f t="shared" si="109"/>
        <v>201.12534190767124</v>
      </c>
      <c r="D1319" s="68">
        <f t="shared" si="109"/>
        <v>185.35716787687647</v>
      </c>
      <c r="E1319" s="68">
        <f t="shared" si="109"/>
        <v>170.11653274296467</v>
      </c>
      <c r="F1319" s="68">
        <f t="shared" si="109"/>
        <v>160.87074356715115</v>
      </c>
      <c r="G1319" s="68">
        <f t="shared" si="109"/>
        <v>152.23035806069637</v>
      </c>
      <c r="H1319" s="68">
        <f t="shared" si="109"/>
        <v>144.14417151073687</v>
      </c>
      <c r="I1319" s="69">
        <f t="shared" si="109"/>
        <v>144.29876768082207</v>
      </c>
    </row>
    <row r="1320" spans="1:9" s="5" customFormat="1" ht="15" customHeight="1" x14ac:dyDescent="0.25">
      <c r="A1320" s="46" t="str">
        <f t="shared" si="108"/>
        <v>PR Bilbao</v>
      </c>
      <c r="B1320" s="4" t="str">
        <f t="shared" si="108"/>
        <v>Planta GNL / LNG Plant</v>
      </c>
      <c r="C1320" s="68">
        <f t="shared" si="109"/>
        <v>163.50112565414224</v>
      </c>
      <c r="D1320" s="68">
        <f t="shared" si="109"/>
        <v>150.98367811524625</v>
      </c>
      <c r="E1320" s="68">
        <f t="shared" si="109"/>
        <v>138.83928093622066</v>
      </c>
      <c r="F1320" s="68">
        <f t="shared" si="109"/>
        <v>131.76377756749872</v>
      </c>
      <c r="G1320" s="68">
        <f t="shared" si="109"/>
        <v>124.81604805229149</v>
      </c>
      <c r="H1320" s="68">
        <f t="shared" si="109"/>
        <v>118.3310998787137</v>
      </c>
      <c r="I1320" s="69">
        <f t="shared" si="109"/>
        <v>118.80774728484981</v>
      </c>
    </row>
    <row r="1321" spans="1:9" s="5" customFormat="1" ht="15" customHeight="1" x14ac:dyDescent="0.25">
      <c r="A1321" s="46" t="str">
        <f t="shared" si="108"/>
        <v>PR Sagunto</v>
      </c>
      <c r="B1321" s="4" t="str">
        <f t="shared" si="108"/>
        <v>Planta GNL / LNG Plant</v>
      </c>
      <c r="C1321" s="68">
        <f t="shared" si="109"/>
        <v>133.53484353138631</v>
      </c>
      <c r="D1321" s="68">
        <f t="shared" si="109"/>
        <v>121.85536134647108</v>
      </c>
      <c r="E1321" s="68">
        <f t="shared" si="109"/>
        <v>110.65840972112569</v>
      </c>
      <c r="F1321" s="68">
        <f t="shared" si="109"/>
        <v>103.66357038877612</v>
      </c>
      <c r="G1321" s="68">
        <f t="shared" si="109"/>
        <v>98.136669977826742</v>
      </c>
      <c r="H1321" s="68">
        <f t="shared" si="109"/>
        <v>93.534173005662041</v>
      </c>
      <c r="I1321" s="69">
        <f t="shared" si="109"/>
        <v>94.908110359779428</v>
      </c>
    </row>
    <row r="1322" spans="1:9" s="5" customFormat="1" ht="15" customHeight="1" x14ac:dyDescent="0.25">
      <c r="A1322" s="46" t="str">
        <f t="shared" si="108"/>
        <v>PR Mugardos</v>
      </c>
      <c r="B1322" s="4" t="str">
        <f t="shared" si="108"/>
        <v>Planta GNL / LNG Plant</v>
      </c>
      <c r="C1322" s="68">
        <f t="shared" si="109"/>
        <v>243.91003513050691</v>
      </c>
      <c r="D1322" s="68">
        <f t="shared" si="109"/>
        <v>226.38445443679834</v>
      </c>
      <c r="E1322" s="68">
        <f t="shared" si="109"/>
        <v>210.01105023747147</v>
      </c>
      <c r="F1322" s="68">
        <f t="shared" si="109"/>
        <v>200.94151668333728</v>
      </c>
      <c r="G1322" s="68">
        <f t="shared" si="109"/>
        <v>190.90242454611513</v>
      </c>
      <c r="H1322" s="68">
        <f t="shared" si="109"/>
        <v>181.25352231188461</v>
      </c>
      <c r="I1322" s="69">
        <f t="shared" si="109"/>
        <v>182.49685592132121</v>
      </c>
    </row>
    <row r="1323" spans="1:9" s="5" customFormat="1" ht="15" customHeight="1" x14ac:dyDescent="0.25">
      <c r="A1323" s="46" t="str">
        <f t="shared" si="108"/>
        <v>Irún</v>
      </c>
      <c r="B1323" s="4" t="str">
        <f t="shared" si="108"/>
        <v>VIP Pirineos</v>
      </c>
      <c r="C1323" s="68">
        <f t="shared" si="109"/>
        <v>164.31126317872219</v>
      </c>
      <c r="D1323" s="68">
        <f t="shared" si="109"/>
        <v>153.52367881771485</v>
      </c>
      <c r="E1323" s="68">
        <f t="shared" si="109"/>
        <v>143.70997077853278</v>
      </c>
      <c r="F1323" s="68">
        <f t="shared" si="109"/>
        <v>138.85658115371569</v>
      </c>
      <c r="G1323" s="68">
        <f t="shared" si="109"/>
        <v>132.29976598249877</v>
      </c>
      <c r="H1323" s="68">
        <f t="shared" si="109"/>
        <v>125.81039544488596</v>
      </c>
      <c r="I1323" s="69">
        <f t="shared" si="109"/>
        <v>127.11883803644668</v>
      </c>
    </row>
    <row r="1324" spans="1:9" s="5" customFormat="1" ht="15" customHeight="1" x14ac:dyDescent="0.25">
      <c r="A1324" s="46" t="str">
        <f t="shared" si="108"/>
        <v>Larrau</v>
      </c>
      <c r="B1324" s="4" t="str">
        <f t="shared" si="108"/>
        <v>VIP Pirineos</v>
      </c>
      <c r="C1324" s="68">
        <f t="shared" si="109"/>
        <v>161.44371147328604</v>
      </c>
      <c r="D1324" s="68">
        <f t="shared" si="109"/>
        <v>149.78347956111168</v>
      </c>
      <c r="E1324" s="68">
        <f t="shared" si="109"/>
        <v>139.07144515674676</v>
      </c>
      <c r="F1324" s="68">
        <f t="shared" si="109"/>
        <v>133.42451903374985</v>
      </c>
      <c r="G1324" s="68">
        <f t="shared" si="109"/>
        <v>127.05712685097564</v>
      </c>
      <c r="H1324" s="68">
        <f t="shared" si="109"/>
        <v>121.181937010429</v>
      </c>
      <c r="I1324" s="69">
        <f t="shared" si="109"/>
        <v>123.21433274304265</v>
      </c>
    </row>
    <row r="1325" spans="1:9" s="5" customFormat="1" ht="15" customHeight="1" x14ac:dyDescent="0.25">
      <c r="A1325" s="46" t="str">
        <f t="shared" si="108"/>
        <v>Badajoz</v>
      </c>
      <c r="B1325" s="4" t="str">
        <f t="shared" si="108"/>
        <v>VIP Ibérico</v>
      </c>
      <c r="C1325" s="68">
        <f t="shared" si="109"/>
        <v>179.29594548396929</v>
      </c>
      <c r="D1325" s="68">
        <f t="shared" si="109"/>
        <v>165.78914032228286</v>
      </c>
      <c r="E1325" s="68">
        <f t="shared" si="109"/>
        <v>153.0407986951752</v>
      </c>
      <c r="F1325" s="68">
        <f t="shared" si="109"/>
        <v>145.6066715228975</v>
      </c>
      <c r="G1325" s="68">
        <f t="shared" si="109"/>
        <v>138.12207171946085</v>
      </c>
      <c r="H1325" s="68">
        <f t="shared" si="109"/>
        <v>131.05397465954979</v>
      </c>
      <c r="I1325" s="69">
        <f t="shared" si="109"/>
        <v>131.74292215281918</v>
      </c>
    </row>
    <row r="1326" spans="1:9" s="5" customFormat="1" ht="15" customHeight="1" x14ac:dyDescent="0.25">
      <c r="A1326" s="46" t="str">
        <f t="shared" si="108"/>
        <v>Tuy</v>
      </c>
      <c r="B1326" s="4" t="str">
        <f t="shared" si="108"/>
        <v>VIP Ibérico</v>
      </c>
      <c r="C1326" s="68">
        <f t="shared" si="109"/>
        <v>268.44702666254932</v>
      </c>
      <c r="D1326" s="68">
        <f t="shared" si="109"/>
        <v>248.62282672435083</v>
      </c>
      <c r="E1326" s="68">
        <f t="shared" si="109"/>
        <v>230.13443587226908</v>
      </c>
      <c r="F1326" s="68">
        <f t="shared" si="109"/>
        <v>219.74471801157867</v>
      </c>
      <c r="G1326" s="68">
        <f t="shared" si="109"/>
        <v>208.77685698182839</v>
      </c>
      <c r="H1326" s="68">
        <f t="shared" si="109"/>
        <v>198.46701225343145</v>
      </c>
      <c r="I1326" s="69">
        <f t="shared" si="109"/>
        <v>200.32898338651452</v>
      </c>
    </row>
    <row r="1327" spans="1:9" s="5" customFormat="1" ht="15" customHeight="1" x14ac:dyDescent="0.25">
      <c r="A1327" s="46" t="str">
        <f t="shared" si="108"/>
        <v>AASS Serrablo</v>
      </c>
      <c r="B1327" s="4" t="str">
        <f t="shared" si="108"/>
        <v>AA.SS / Storage facilities</v>
      </c>
      <c r="C1327" s="68">
        <f t="shared" si="109"/>
        <v>155.67034162568325</v>
      </c>
      <c r="D1327" s="68">
        <f t="shared" si="109"/>
        <v>143.66058453114525</v>
      </c>
      <c r="E1327" s="68">
        <f t="shared" si="109"/>
        <v>132.52020625862608</v>
      </c>
      <c r="F1327" s="68">
        <f t="shared" si="109"/>
        <v>126.16928178473879</v>
      </c>
      <c r="G1327" s="68">
        <f t="shared" si="109"/>
        <v>119.92150164589967</v>
      </c>
      <c r="H1327" s="68">
        <f t="shared" si="109"/>
        <v>114.29442233079079</v>
      </c>
      <c r="I1327" s="69">
        <f t="shared" si="109"/>
        <v>115.98464771025147</v>
      </c>
    </row>
    <row r="1328" spans="1:9" s="5" customFormat="1" ht="15" customHeight="1" x14ac:dyDescent="0.25">
      <c r="A1328" s="46" t="str">
        <f t="shared" si="108"/>
        <v>AASS Gaviota</v>
      </c>
      <c r="B1328" s="4" t="str">
        <f t="shared" si="108"/>
        <v>AA.SS / Storage facilities</v>
      </c>
      <c r="C1328" s="68">
        <f t="shared" si="109"/>
        <v>145.23657197596521</v>
      </c>
      <c r="D1328" s="68">
        <f t="shared" si="109"/>
        <v>136.08311358094323</v>
      </c>
      <c r="E1328" s="68">
        <f t="shared" si="109"/>
        <v>127.92194662580745</v>
      </c>
      <c r="F1328" s="68">
        <f t="shared" si="109"/>
        <v>123.99646625297913</v>
      </c>
      <c r="G1328" s="68">
        <f t="shared" si="109"/>
        <v>118.22919798657425</v>
      </c>
      <c r="H1328" s="68">
        <f t="shared" si="109"/>
        <v>112.36329368672031</v>
      </c>
      <c r="I1328" s="69">
        <f t="shared" si="109"/>
        <v>113.36193766636629</v>
      </c>
    </row>
    <row r="1329" spans="1:9" s="5" customFormat="1" ht="15" customHeight="1" x14ac:dyDescent="0.25">
      <c r="A1329" s="46" t="str">
        <f t="shared" ref="A1329:B1330" si="110">A1064</f>
        <v>AASS Yela</v>
      </c>
      <c r="B1329" s="4" t="str">
        <f t="shared" si="110"/>
        <v>AA.SS / Storage facilities</v>
      </c>
      <c r="C1329" s="68">
        <f t="shared" ref="C1329:I1331" si="111">IF(C269=0,"",C1064/C269)</f>
        <v>124.16512623153993</v>
      </c>
      <c r="D1329" s="68">
        <f t="shared" si="111"/>
        <v>114.89672722521961</v>
      </c>
      <c r="E1329" s="68">
        <f t="shared" si="111"/>
        <v>106.08197073281353</v>
      </c>
      <c r="F1329" s="68">
        <f t="shared" si="111"/>
        <v>100.97336256289704</v>
      </c>
      <c r="G1329" s="68">
        <f t="shared" si="111"/>
        <v>95.749165343758079</v>
      </c>
      <c r="H1329" s="68">
        <f t="shared" si="111"/>
        <v>90.775683689737065</v>
      </c>
      <c r="I1329" s="69">
        <f t="shared" si="111"/>
        <v>91.109952187443668</v>
      </c>
    </row>
    <row r="1330" spans="1:9" s="5" customFormat="1" ht="15" customHeight="1" thickBot="1" x14ac:dyDescent="0.3">
      <c r="A1330" s="46" t="str">
        <f t="shared" si="110"/>
        <v>Marismas</v>
      </c>
      <c r="B1330" s="4" t="str">
        <f t="shared" si="110"/>
        <v>AA.SS / Storage facilities</v>
      </c>
      <c r="C1330" s="68">
        <f t="shared" si="111"/>
        <v>171.28912565231605</v>
      </c>
      <c r="D1330" s="68">
        <f t="shared" si="111"/>
        <v>158.15748098154793</v>
      </c>
      <c r="E1330" s="68">
        <f t="shared" si="111"/>
        <v>145.95611510030892</v>
      </c>
      <c r="F1330" s="68">
        <f t="shared" si="111"/>
        <v>138.837006363195</v>
      </c>
      <c r="G1330" s="68">
        <f t="shared" si="111"/>
        <v>131.84552421679135</v>
      </c>
      <c r="H1330" s="68">
        <f t="shared" si="111"/>
        <v>125.39794996323651</v>
      </c>
      <c r="I1330" s="69">
        <f t="shared" si="111"/>
        <v>126.66916884947332</v>
      </c>
    </row>
    <row r="1331" spans="1:9" ht="18.75" customHeight="1" thickBot="1" x14ac:dyDescent="0.3">
      <c r="A1331" s="33" t="s">
        <v>7</v>
      </c>
      <c r="B1331" s="34"/>
      <c r="C1331" s="72">
        <f>IF(C271=0,"",C1066/C271)</f>
        <v>149.30504224063137</v>
      </c>
      <c r="D1331" s="72">
        <f t="shared" si="111"/>
        <v>137.70564777026965</v>
      </c>
      <c r="E1331" s="72">
        <f t="shared" si="111"/>
        <v>126.57269689187338</v>
      </c>
      <c r="F1331" s="72">
        <f t="shared" si="111"/>
        <v>119.98685634999555</v>
      </c>
      <c r="G1331" s="72">
        <f t="shared" si="111"/>
        <v>113.87895149172688</v>
      </c>
      <c r="H1331" s="72">
        <f t="shared" si="111"/>
        <v>108.38341177999948</v>
      </c>
      <c r="I1331" s="73">
        <f t="shared" si="111"/>
        <v>109.53111749036742</v>
      </c>
    </row>
  </sheetData>
  <mergeCells count="10">
    <mergeCell ref="A805:A806"/>
    <mergeCell ref="B805:B806"/>
    <mergeCell ref="A1070:A1071"/>
    <mergeCell ref="B1070:B1071"/>
    <mergeCell ref="A10:A11"/>
    <mergeCell ref="B10:B11"/>
    <mergeCell ref="A275:A276"/>
    <mergeCell ref="B275:B276"/>
    <mergeCell ref="A540:A541"/>
    <mergeCell ref="B540:B541"/>
  </mergeCells>
  <conditionalFormatting sqref="C12:I270">
    <cfRule type="cellIs" dxfId="0" priority="1" operator="equal">
      <formula>1</formula>
    </cfRule>
  </conditionalFormatting>
  <printOptions horizontalCentered="1"/>
  <pageMargins left="0.23622047244094491" right="0.23622047244094491" top="0.74803149606299213" bottom="0.74803149606299213" header="0.31496062992125984" footer="0.31496062992125984"/>
  <pageSetup paperSize="9" scale="78" fitToHeight="0" orientation="landscape" verticalDpi="0" r:id="rId1"/>
  <headerFooter>
    <oddFooter>&amp;L&amp;D&amp;RPágina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40"/>
  <sheetViews>
    <sheetView showGridLines="0" zoomScaleNormal="100" workbookViewId="0"/>
  </sheetViews>
  <sheetFormatPr baseColWidth="10" defaultRowHeight="15" x14ac:dyDescent="0.25"/>
  <cols>
    <col min="1" max="1" width="19" style="1" customWidth="1"/>
    <col min="2" max="2" width="46.85546875" style="1" customWidth="1"/>
    <col min="3" max="3" width="16.85546875" style="5" customWidth="1"/>
    <col min="4" max="9" width="18.28515625" style="5" bestFit="1" customWidth="1"/>
    <col min="10" max="16384" width="11.42578125" style="1"/>
  </cols>
  <sheetData>
    <row r="1" spans="1:9" ht="5.0999999999999996" customHeight="1" x14ac:dyDescent="0.25">
      <c r="A1" s="22"/>
      <c r="B1" s="22"/>
      <c r="C1" s="113"/>
      <c r="D1" s="113"/>
      <c r="E1" s="113"/>
      <c r="F1" s="113"/>
      <c r="G1" s="113"/>
      <c r="H1" s="113"/>
      <c r="I1" s="113"/>
    </row>
    <row r="2" spans="1:9" x14ac:dyDescent="0.25">
      <c r="A2" s="22"/>
      <c r="B2" s="22"/>
      <c r="C2" s="113"/>
      <c r="D2" s="113"/>
      <c r="E2" s="113"/>
      <c r="F2" s="113"/>
      <c r="G2" s="113"/>
      <c r="H2" s="113"/>
      <c r="I2" s="113"/>
    </row>
    <row r="3" spans="1:9" x14ac:dyDescent="0.25">
      <c r="A3" s="22"/>
      <c r="B3" s="22"/>
      <c r="C3" s="113"/>
      <c r="D3" s="113"/>
      <c r="E3" s="113"/>
      <c r="F3" s="113"/>
      <c r="G3" s="113"/>
      <c r="H3" s="113"/>
      <c r="I3" s="113"/>
    </row>
    <row r="4" spans="1:9" x14ac:dyDescent="0.25">
      <c r="A4" s="22"/>
      <c r="B4" s="22"/>
      <c r="C4" s="113"/>
      <c r="D4" s="113"/>
      <c r="E4" s="113"/>
      <c r="F4" s="113"/>
      <c r="G4" s="113"/>
      <c r="H4" s="113"/>
      <c r="I4" s="113"/>
    </row>
    <row r="5" spans="1:9" ht="5.0999999999999996" customHeight="1" thickBot="1" x14ac:dyDescent="0.3">
      <c r="A5" s="22"/>
      <c r="B5" s="22"/>
      <c r="C5" s="113"/>
      <c r="D5" s="113"/>
      <c r="E5" s="113"/>
      <c r="F5" s="113"/>
      <c r="G5" s="113"/>
      <c r="H5" s="113"/>
      <c r="I5" s="113"/>
    </row>
    <row r="6" spans="1:9" ht="33" customHeight="1" thickBot="1" x14ac:dyDescent="0.3">
      <c r="A6" s="37" t="s">
        <v>325</v>
      </c>
      <c r="B6" s="38"/>
      <c r="C6" s="39"/>
      <c r="D6" s="39"/>
      <c r="E6" s="39"/>
      <c r="F6" s="39"/>
      <c r="G6" s="39"/>
      <c r="H6" s="39"/>
      <c r="I6" s="40"/>
    </row>
    <row r="7" spans="1:9" ht="5.0999999999999996" customHeight="1" x14ac:dyDescent="0.25"/>
    <row r="8" spans="1:9" ht="27.75" customHeight="1" x14ac:dyDescent="0.25">
      <c r="A8" s="96" t="s">
        <v>341</v>
      </c>
      <c r="B8" s="23"/>
      <c r="C8" s="24"/>
      <c r="D8" s="24"/>
      <c r="E8" s="24"/>
      <c r="F8" s="24"/>
      <c r="G8" s="24"/>
      <c r="H8" s="24"/>
      <c r="I8" s="24"/>
    </row>
    <row r="9" spans="1:9" ht="5.0999999999999996" customHeight="1" thickBot="1" x14ac:dyDescent="0.3"/>
    <row r="10" spans="1:9" ht="15" customHeight="1" x14ac:dyDescent="0.25">
      <c r="A10" s="194" t="s">
        <v>40</v>
      </c>
      <c r="B10" s="196" t="s">
        <v>417</v>
      </c>
      <c r="C10" s="27" t="s">
        <v>13</v>
      </c>
      <c r="D10" s="28"/>
      <c r="E10" s="28"/>
      <c r="F10" s="28"/>
      <c r="G10" s="28"/>
      <c r="H10" s="28"/>
      <c r="I10" s="29"/>
    </row>
    <row r="11" spans="1:9" ht="33" customHeight="1" x14ac:dyDescent="0.25">
      <c r="A11" s="195"/>
      <c r="B11" s="197"/>
      <c r="C11" s="25">
        <v>2020</v>
      </c>
      <c r="D11" s="26" t="s">
        <v>61</v>
      </c>
      <c r="E11" s="26" t="s">
        <v>62</v>
      </c>
      <c r="F11" s="26" t="s">
        <v>63</v>
      </c>
      <c r="G11" s="26" t="s">
        <v>64</v>
      </c>
      <c r="H11" s="26" t="s">
        <v>65</v>
      </c>
      <c r="I11" s="30" t="s">
        <v>66</v>
      </c>
    </row>
    <row r="12" spans="1:9" s="5" customFormat="1" ht="30" x14ac:dyDescent="0.25">
      <c r="A12" s="54" t="s">
        <v>69</v>
      </c>
      <c r="B12" s="4" t="str">
        <f>'Exit Capacity'!B12</f>
        <v>Salida Nacional / National exit</v>
      </c>
      <c r="C12" s="52">
        <f>SUMIF('Exit Tariff_1a'!$B$12:$B$270,$A12,'Exit Tariff_1a'!C$12:C$270)</f>
        <v>1735231.5701672626</v>
      </c>
      <c r="D12" s="52">
        <f>SUMIF('Exit Tariff_1a'!$B$12:$B$270,$A12,'Exit Tariff_1a'!D$12:D$270)</f>
        <v>1726318.3224643758</v>
      </c>
      <c r="E12" s="52">
        <f>SUMIF('Exit Tariff_1a'!$B$12:$B$270,$A12,'Exit Tariff_1a'!E$12:E$270)</f>
        <v>1716188.3575448866</v>
      </c>
      <c r="F12" s="52">
        <f>SUMIF('Exit Tariff_1a'!$B$12:$B$270,$A12,'Exit Tariff_1a'!F$12:F$270)</f>
        <v>1697725.2599344812</v>
      </c>
      <c r="G12" s="52">
        <f>SUMIF('Exit Tariff_1a'!$B$12:$B$270,$A12,'Exit Tariff_1a'!G$12:G$270)</f>
        <v>1656065.1974297741</v>
      </c>
      <c r="H12" s="52">
        <f>SUMIF('Exit Tariff_1a'!$B$12:$B$270,$A12,'Exit Tariff_1a'!H$12:H$270)</f>
        <v>1582490.3068424978</v>
      </c>
      <c r="I12" s="57">
        <f>SUMIF('Exit Tariff_1a'!$B$12:$B$270,$A12,'Exit Tariff_1a'!I$12:I$270)</f>
        <v>1409544.1975093274</v>
      </c>
    </row>
    <row r="13" spans="1:9" s="5" customFormat="1" x14ac:dyDescent="0.25">
      <c r="A13" s="46" t="s">
        <v>327</v>
      </c>
      <c r="B13" s="4" t="str">
        <f>'Exit Capacity'!B257</f>
        <v>Planta GNL / LNG Plant</v>
      </c>
      <c r="C13" s="52">
        <f>SUM('Exit Tariff_1a'!C257:C262)</f>
        <v>0</v>
      </c>
      <c r="D13" s="53">
        <f>SUM('Exit Tariff_1a'!D257:D262)</f>
        <v>0</v>
      </c>
      <c r="E13" s="53">
        <f>SUM('Exit Tariff_1a'!E257:E262)</f>
        <v>0</v>
      </c>
      <c r="F13" s="53">
        <f>SUM('Exit Tariff_1a'!F257:F262)</f>
        <v>0</v>
      </c>
      <c r="G13" s="53">
        <f>SUM('Exit Tariff_1a'!G257:G262)</f>
        <v>0</v>
      </c>
      <c r="H13" s="53">
        <f>SUM('Exit Tariff_1a'!H257:H262)</f>
        <v>0</v>
      </c>
      <c r="I13" s="65">
        <f>SUM('Exit Tariff_1a'!I257:I262)</f>
        <v>0</v>
      </c>
    </row>
    <row r="14" spans="1:9" s="5" customFormat="1" x14ac:dyDescent="0.25">
      <c r="A14" s="46" t="s">
        <v>17</v>
      </c>
      <c r="B14" s="4" t="s">
        <v>33</v>
      </c>
      <c r="C14" s="52">
        <f>'Exit Tariff_1a'!C263+'Exit Tariff_1a'!C264</f>
        <v>130896.68649857499</v>
      </c>
      <c r="D14" s="52">
        <f>'Exit Tariff_1a'!D263+'Exit Tariff_1a'!D264</f>
        <v>128508.93253817287</v>
      </c>
      <c r="E14" s="52">
        <f>'Exit Tariff_1a'!E263+'Exit Tariff_1a'!E264</f>
        <v>128550.54920763307</v>
      </c>
      <c r="F14" s="52">
        <f>'Exit Tariff_1a'!F263+'Exit Tariff_1a'!F264</f>
        <v>129070.66015004364</v>
      </c>
      <c r="G14" s="52">
        <f>'Exit Tariff_1a'!G263+'Exit Tariff_1a'!G264</f>
        <v>129475.76432227773</v>
      </c>
      <c r="H14" s="52">
        <f>'Exit Tariff_1a'!H263+'Exit Tariff_1a'!H264</f>
        <v>129256.70709860614</v>
      </c>
      <c r="I14" s="57">
        <f>'Exit Tariff_1a'!I263+'Exit Tariff_1a'!I264</f>
        <v>128901.47655453184</v>
      </c>
    </row>
    <row r="15" spans="1:9" s="5" customFormat="1" x14ac:dyDescent="0.25">
      <c r="A15" s="46" t="s">
        <v>18</v>
      </c>
      <c r="B15" s="4" t="s">
        <v>33</v>
      </c>
      <c r="C15" s="52">
        <f>'Exit Tariff_1a'!C265+'Exit Tariff_1a'!C266</f>
        <v>10060.980487660901</v>
      </c>
      <c r="D15" s="52">
        <f>'Exit Tariff_1a'!D265+'Exit Tariff_1a'!D266</f>
        <v>22922.835538303738</v>
      </c>
      <c r="E15" s="52">
        <f>'Exit Tariff_1a'!E265+'Exit Tariff_1a'!E266</f>
        <v>21126.681253387997</v>
      </c>
      <c r="F15" s="52">
        <f>'Exit Tariff_1a'!F265+'Exit Tariff_1a'!F266</f>
        <v>14637.956869090898</v>
      </c>
      <c r="G15" s="52">
        <f>'Exit Tariff_1a'!G265+'Exit Tariff_1a'!G266</f>
        <v>15120.766992924497</v>
      </c>
      <c r="H15" s="52">
        <f>'Exit Tariff_1a'!H265+'Exit Tariff_1a'!H266</f>
        <v>18036.832426450881</v>
      </c>
      <c r="I15" s="57">
        <f>'Exit Tariff_1a'!I265+'Exit Tariff_1a'!I266</f>
        <v>19562.491220260879</v>
      </c>
    </row>
    <row r="16" spans="1:9" s="5" customFormat="1" ht="15.75" thickBot="1" x14ac:dyDescent="0.3">
      <c r="A16" s="46" t="s">
        <v>322</v>
      </c>
      <c r="B16" s="4" t="str">
        <f>'Exit Capacity'!B267</f>
        <v>AA.SS / Storage facilities</v>
      </c>
      <c r="C16" s="52">
        <f>SUM('Exit Tariff_1a'!C267:C270)</f>
        <v>46834.184493649853</v>
      </c>
      <c r="D16" s="53">
        <f>SUM('Exit Tariff_1a'!D267:D270)</f>
        <v>55822.034392777132</v>
      </c>
      <c r="E16" s="53">
        <f>SUM('Exit Tariff_1a'!E267:E270)</f>
        <v>60713.311693716838</v>
      </c>
      <c r="F16" s="53">
        <f>SUM('Exit Tariff_1a'!F267:F270)</f>
        <v>62410.015999500807</v>
      </c>
      <c r="G16" s="53">
        <f>SUM('Exit Tariff_1a'!G267:G270)</f>
        <v>68666.147187342882</v>
      </c>
      <c r="H16" s="53">
        <f>SUM('Exit Tariff_1a'!H267:H270)</f>
        <v>70633.198858001808</v>
      </c>
      <c r="I16" s="65">
        <f>SUM('Exit Tariff_1a'!I267:I270)</f>
        <v>70633.198858001808</v>
      </c>
    </row>
    <row r="17" spans="1:9" ht="18.75" customHeight="1" thickBot="1" x14ac:dyDescent="0.3">
      <c r="A17" s="33" t="s">
        <v>7</v>
      </c>
      <c r="B17" s="34"/>
      <c r="C17" s="66">
        <f t="shared" ref="C17:I17" si="0">SUM(C12:C16)</f>
        <v>1923023.4216471482</v>
      </c>
      <c r="D17" s="66">
        <f t="shared" si="0"/>
        <v>1933572.1249336295</v>
      </c>
      <c r="E17" s="66">
        <f t="shared" si="0"/>
        <v>1926578.8996996246</v>
      </c>
      <c r="F17" s="66">
        <f t="shared" si="0"/>
        <v>1903843.8929531167</v>
      </c>
      <c r="G17" s="66">
        <f t="shared" si="0"/>
        <v>1869327.8759323191</v>
      </c>
      <c r="H17" s="66">
        <f t="shared" si="0"/>
        <v>1800417.0452255565</v>
      </c>
      <c r="I17" s="67">
        <f t="shared" si="0"/>
        <v>1628641.364142122</v>
      </c>
    </row>
    <row r="18" spans="1:9" ht="9" customHeight="1" x14ac:dyDescent="0.25">
      <c r="C18" s="64">
        <f>C17-Input!C104</f>
        <v>0</v>
      </c>
      <c r="D18" s="64">
        <f>D17-Input!D104</f>
        <v>0</v>
      </c>
      <c r="E18" s="64">
        <f>E17-Input!E104</f>
        <v>0</v>
      </c>
      <c r="F18" s="64">
        <f>F17-Input!F104</f>
        <v>0</v>
      </c>
      <c r="G18" s="64">
        <f>G17-Input!G104</f>
        <v>0</v>
      </c>
      <c r="H18" s="64">
        <f>H17-Input!H104</f>
        <v>0</v>
      </c>
      <c r="I18" s="64">
        <f>I17-Input!I104</f>
        <v>0</v>
      </c>
    </row>
    <row r="19" spans="1:9" ht="27.75" customHeight="1" x14ac:dyDescent="0.25">
      <c r="A19" s="96" t="s">
        <v>443</v>
      </c>
      <c r="B19" s="23"/>
      <c r="C19" s="24"/>
      <c r="D19" s="24"/>
      <c r="E19" s="24"/>
      <c r="F19" s="24"/>
      <c r="G19" s="24"/>
      <c r="H19" s="24"/>
      <c r="I19" s="24"/>
    </row>
    <row r="20" spans="1:9" ht="9.75" customHeight="1" thickBot="1" x14ac:dyDescent="0.3"/>
    <row r="21" spans="1:9" ht="15" customHeight="1" x14ac:dyDescent="0.25">
      <c r="A21" s="194" t="s">
        <v>40</v>
      </c>
      <c r="B21" s="196" t="s">
        <v>417</v>
      </c>
      <c r="C21" s="27" t="s">
        <v>13</v>
      </c>
      <c r="D21" s="28"/>
      <c r="E21" s="28"/>
      <c r="F21" s="28"/>
      <c r="G21" s="28"/>
      <c r="H21" s="28"/>
      <c r="I21" s="29"/>
    </row>
    <row r="22" spans="1:9" ht="33" customHeight="1" x14ac:dyDescent="0.25">
      <c r="A22" s="195"/>
      <c r="B22" s="197"/>
      <c r="C22" s="25">
        <v>2020</v>
      </c>
      <c r="D22" s="26" t="s">
        <v>61</v>
      </c>
      <c r="E22" s="26" t="s">
        <v>62</v>
      </c>
      <c r="F22" s="26" t="s">
        <v>63</v>
      </c>
      <c r="G22" s="26" t="s">
        <v>64</v>
      </c>
      <c r="H22" s="26" t="s">
        <v>65</v>
      </c>
      <c r="I22" s="30" t="s">
        <v>66</v>
      </c>
    </row>
    <row r="23" spans="1:9" s="5" customFormat="1" ht="15" customHeight="1" x14ac:dyDescent="0.25">
      <c r="A23" s="54" t="str">
        <f t="shared" ref="A23:B27" si="1">A12</f>
        <v>Salida Nacional / National exit</v>
      </c>
      <c r="B23" s="4" t="str">
        <f t="shared" si="1"/>
        <v>Salida Nacional / National exit</v>
      </c>
      <c r="C23" s="68">
        <f>SUMIF('Exit Tariff_1a'!$B$807:$B$1065,$A23,'Exit Tariff_1a'!C$807:C$1065)/C12</f>
        <v>148.14493026560285</v>
      </c>
      <c r="D23" s="68">
        <f>SUMIF('Exit Tariff_1a'!$B$807:$B$1065,$A23,'Exit Tariff_1a'!D$807:D$1065)/D12</f>
        <v>136.26637463512299</v>
      </c>
      <c r="E23" s="68">
        <f>SUMIF('Exit Tariff_1a'!$B$807:$B$1065,$A23,'Exit Tariff_1a'!E$807:E$1065)/E12</f>
        <v>125.06969707192893</v>
      </c>
      <c r="F23" s="68">
        <f>SUMIF('Exit Tariff_1a'!$B$807:$B$1065,$A23,'Exit Tariff_1a'!F$807:F$1065)/F12</f>
        <v>118.44261374872133</v>
      </c>
      <c r="G23" s="68">
        <f>SUMIF('Exit Tariff_1a'!$B$807:$B$1065,$A23,'Exit Tariff_1a'!G$807:G$1065)/G12</f>
        <v>112.30053203369437</v>
      </c>
      <c r="H23" s="68">
        <f>SUMIF('Exit Tariff_1a'!$B$807:$B$1065,$A23,'Exit Tariff_1a'!H$807:H$1065)/H12</f>
        <v>106.75228215114755</v>
      </c>
      <c r="I23" s="69">
        <f>SUMIF('Exit Tariff_1a'!$B$807:$B$1065,$A23,'Exit Tariff_1a'!I$807:I$1065)/I12</f>
        <v>107.61540221208548</v>
      </c>
    </row>
    <row r="24" spans="1:9" s="5" customFormat="1" ht="15" customHeight="1" x14ac:dyDescent="0.25">
      <c r="A24" s="46" t="str">
        <f t="shared" si="1"/>
        <v>GNL/ LNG</v>
      </c>
      <c r="B24" s="4" t="str">
        <f t="shared" si="1"/>
        <v>Planta GNL / LNG Plant</v>
      </c>
      <c r="C24" s="89">
        <f>IF(C13=0,0,SUM('Exit Tariff_1a'!C1052:C1057)/C13)</f>
        <v>0</v>
      </c>
      <c r="D24" s="89">
        <f>IF(D13=0,0,SUM('Exit Tariff_1a'!D1052:D1057)/D13)</f>
        <v>0</v>
      </c>
      <c r="E24" s="89">
        <f>IF(E13=0,0,SUM('Exit Tariff_1a'!E1052:E1057)/E13)</f>
        <v>0</v>
      </c>
      <c r="F24" s="68">
        <f>IF(F13=0,0,SUM('Exit Tariff_1a'!F1052:F1057)/F13)</f>
        <v>0</v>
      </c>
      <c r="G24" s="89">
        <f>IF(G13=0,0,SUM('Exit Tariff_1a'!G1052:G1057)/G13)</f>
        <v>0</v>
      </c>
      <c r="H24" s="89">
        <f>IF(H13=0,0,SUM('Exit Tariff_1a'!H1052:H1057)/H13)</f>
        <v>0</v>
      </c>
      <c r="I24" s="90">
        <f>IF(I13=0,0,SUM('Exit Tariff_1a'!I1052:I1057)/I13)</f>
        <v>0</v>
      </c>
    </row>
    <row r="25" spans="1:9" s="5" customFormat="1" ht="15" customHeight="1" x14ac:dyDescent="0.25">
      <c r="A25" s="46" t="str">
        <f t="shared" si="1"/>
        <v>VIP Pirineos</v>
      </c>
      <c r="B25" s="4" t="str">
        <f t="shared" si="1"/>
        <v>Conexión Internacional / Interconnection points</v>
      </c>
      <c r="C25" s="68">
        <f>SUM('Exit Tariff_1a'!C1058:C1059)/C14</f>
        <v>162.20899660485279</v>
      </c>
      <c r="D25" s="68">
        <f>SUM('Exit Tariff_1a'!D1058:D1059)/D14</f>
        <v>150.78142402808132</v>
      </c>
      <c r="E25" s="68">
        <f>SUM('Exit Tariff_1a'!E1058:E1059)/E14</f>
        <v>140.30890541384892</v>
      </c>
      <c r="F25" s="68">
        <f>SUM('Exit Tariff_1a'!F1058:F1059)/F14</f>
        <v>134.87357378635338</v>
      </c>
      <c r="G25" s="68">
        <f>SUM('Exit Tariff_1a'!G1058:G1059)/G14</f>
        <v>128.45565274885996</v>
      </c>
      <c r="H25" s="68">
        <f>SUM('Exit Tariff_1a'!H1058:H1059)/H14</f>
        <v>122.41667502192647</v>
      </c>
      <c r="I25" s="69">
        <f>SUM('Exit Tariff_1a'!I1058:I1059)/I14</f>
        <v>124.25607333396688</v>
      </c>
    </row>
    <row r="26" spans="1:9" s="5" customFormat="1" ht="15" customHeight="1" x14ac:dyDescent="0.25">
      <c r="A26" s="46" t="str">
        <f t="shared" si="1"/>
        <v>VIP Ibérico</v>
      </c>
      <c r="B26" s="4" t="str">
        <f t="shared" si="1"/>
        <v>Conexión Internacional / Interconnection points</v>
      </c>
      <c r="C26" s="68">
        <f>SUM('Exit Tariff_1a'!C1060:C1061)/C15</f>
        <v>185.48768424226418</v>
      </c>
      <c r="D26" s="68">
        <f>SUM('Exit Tariff_1a'!D1060:D1061)/D15</f>
        <v>171.54211448362676</v>
      </c>
      <c r="E26" s="68">
        <f>SUM('Exit Tariff_1a'!E1060:E1061)/E15</f>
        <v>158.39511063163587</v>
      </c>
      <c r="F26" s="68">
        <f>SUM('Exit Tariff_1a'!F1060:F1061)/F15</f>
        <v>150.75571127689636</v>
      </c>
      <c r="G26" s="68">
        <f>SUM('Exit Tariff_1a'!G1060:G1061)/G15</f>
        <v>143.02919828037284</v>
      </c>
      <c r="H26" s="68">
        <f>SUM('Exit Tariff_1a'!H1060:H1061)/H15</f>
        <v>135.73597052224119</v>
      </c>
      <c r="I26" s="69">
        <f>SUM('Exit Tariff_1a'!I1060:I1061)/I15</f>
        <v>136.50643540867594</v>
      </c>
    </row>
    <row r="27" spans="1:9" s="5" customFormat="1" ht="15" customHeight="1" thickBot="1" x14ac:dyDescent="0.3">
      <c r="A27" s="46" t="str">
        <f t="shared" si="1"/>
        <v>AASS</v>
      </c>
      <c r="B27" s="4" t="str">
        <f t="shared" si="1"/>
        <v>AA.SS / Storage facilities</v>
      </c>
      <c r="C27" s="68">
        <f>SUM('Exit Tariff_1a'!C1062:C1065)/C16</f>
        <v>148.46892284734653</v>
      </c>
      <c r="D27" s="68">
        <f>SUM('Exit Tariff_1a'!D1062:D1065)/D16</f>
        <v>138.23389808889445</v>
      </c>
      <c r="E27" s="68">
        <f>SUM('Exit Tariff_1a'!E1062:E1065)/E16</f>
        <v>128.91305822737488</v>
      </c>
      <c r="F27" s="68">
        <f>SUM('Exit Tariff_1a'!F1062:F1065)/F16</f>
        <v>124.00204478515101</v>
      </c>
      <c r="G27" s="68">
        <f>SUM('Exit Tariff_1a'!G1062:G1065)/G16</f>
        <v>118.0519711061611</v>
      </c>
      <c r="H27" s="68">
        <f>SUM('Exit Tariff_1a'!H1062:H1065)/H16</f>
        <v>112.27181293986443</v>
      </c>
      <c r="I27" s="69">
        <f>SUM('Exit Tariff_1a'!I1062:I1065)/I16</f>
        <v>113.42687154590183</v>
      </c>
    </row>
    <row r="28" spans="1:9" ht="18.75" customHeight="1" thickBot="1" x14ac:dyDescent="0.3">
      <c r="A28" s="33" t="s">
        <v>7</v>
      </c>
      <c r="B28" s="34"/>
      <c r="C28" s="72">
        <f t="shared" ref="C28:I28" si="2">SUMPRODUCT(C12:C16,C23:C27)/SUM(C12:C16)</f>
        <v>149.30550808532331</v>
      </c>
      <c r="D28" s="72">
        <f t="shared" si="2"/>
        <v>137.70607507984661</v>
      </c>
      <c r="E28" s="72">
        <f t="shared" si="2"/>
        <v>126.57309108085859</v>
      </c>
      <c r="F28" s="72">
        <f>SUMPRODUCT(F12:F16,F23:F27)/SUM(F12:F16)</f>
        <v>119.98723449084034</v>
      </c>
      <c r="G28" s="72">
        <f t="shared" si="2"/>
        <v>113.87931701011335</v>
      </c>
      <c r="H28" s="72">
        <f t="shared" si="2"/>
        <v>108.38377297435289</v>
      </c>
      <c r="I28" s="73">
        <f t="shared" si="2"/>
        <v>109.53152100873527</v>
      </c>
    </row>
    <row r="29" spans="1:9" x14ac:dyDescent="0.25">
      <c r="C29" s="132">
        <f>SUMPRODUCT(C$12:C$16,C23:C27)-(Input!C$12*Input!C$165)</f>
        <v>0</v>
      </c>
      <c r="D29" s="132">
        <f>SUMPRODUCT(D$12:D$16,D23:D27)-(Input!D$12*Input!D$165)</f>
        <v>0</v>
      </c>
      <c r="E29" s="132">
        <f>SUMPRODUCT(E$12:E$16,E23:E27)-(Input!E$12*Input!E$165)</f>
        <v>0</v>
      </c>
      <c r="F29" s="132">
        <f>SUMPRODUCT(F$12:F$16,F23:F27)-(Input!F$12*Input!F$165)</f>
        <v>0</v>
      </c>
      <c r="G29" s="132">
        <f>SUMPRODUCT(G$12:G$16,G23:G27)-(Input!G$12*Input!G$165)</f>
        <v>0</v>
      </c>
      <c r="H29" s="132">
        <f>SUMPRODUCT(H$12:H$16,H23:H27)-(Input!H$12*Input!H$165)</f>
        <v>0</v>
      </c>
      <c r="I29" s="132">
        <f>SUMPRODUCT(I$12:I$16,I23:I27)-(Input!I$12*Input!I$165)</f>
        <v>0</v>
      </c>
    </row>
    <row r="30" spans="1:9" ht="50.25" customHeight="1" x14ac:dyDescent="0.25">
      <c r="A30" s="202" t="s">
        <v>444</v>
      </c>
      <c r="B30" s="202"/>
      <c r="C30" s="202"/>
      <c r="D30" s="202"/>
      <c r="E30" s="202"/>
      <c r="F30" s="202"/>
      <c r="G30" s="202"/>
      <c r="H30" s="202"/>
      <c r="I30" s="202"/>
    </row>
    <row r="31" spans="1:9" ht="9.75" customHeight="1" thickBot="1" x14ac:dyDescent="0.3"/>
    <row r="32" spans="1:9" ht="15" customHeight="1" x14ac:dyDescent="0.25">
      <c r="A32" s="194" t="s">
        <v>40</v>
      </c>
      <c r="B32" s="196" t="s">
        <v>417</v>
      </c>
      <c r="C32" s="27" t="s">
        <v>13</v>
      </c>
      <c r="D32" s="28"/>
      <c r="E32" s="28"/>
      <c r="F32" s="28"/>
      <c r="G32" s="28"/>
      <c r="H32" s="28"/>
      <c r="I32" s="29"/>
    </row>
    <row r="33" spans="1:9" ht="33" customHeight="1" x14ac:dyDescent="0.25">
      <c r="A33" s="195"/>
      <c r="B33" s="197"/>
      <c r="C33" s="25">
        <v>2020</v>
      </c>
      <c r="D33" s="26" t="s">
        <v>61</v>
      </c>
      <c r="E33" s="26" t="s">
        <v>62</v>
      </c>
      <c r="F33" s="26" t="s">
        <v>63</v>
      </c>
      <c r="G33" s="26" t="s">
        <v>64</v>
      </c>
      <c r="H33" s="26" t="s">
        <v>65</v>
      </c>
      <c r="I33" s="30" t="s">
        <v>66</v>
      </c>
    </row>
    <row r="34" spans="1:9" s="5" customFormat="1" ht="15" customHeight="1" x14ac:dyDescent="0.25">
      <c r="A34" s="54" t="str">
        <f>A23</f>
        <v>Salida Nacional / National exit</v>
      </c>
      <c r="B34" s="4" t="str">
        <f>B23</f>
        <v>Salida Nacional / National exit</v>
      </c>
      <c r="C34" s="68">
        <f>C23</f>
        <v>148.14493026560285</v>
      </c>
      <c r="D34" s="68">
        <f t="shared" ref="D34:I34" si="3">D23</f>
        <v>136.26637463512299</v>
      </c>
      <c r="E34" s="68">
        <f t="shared" si="3"/>
        <v>125.06969707192893</v>
      </c>
      <c r="F34" s="68">
        <f t="shared" si="3"/>
        <v>118.44261374872133</v>
      </c>
      <c r="G34" s="68">
        <f t="shared" si="3"/>
        <v>112.30053203369437</v>
      </c>
      <c r="H34" s="68">
        <f t="shared" si="3"/>
        <v>106.75228215114755</v>
      </c>
      <c r="I34" s="69">
        <f t="shared" si="3"/>
        <v>107.61540221208548</v>
      </c>
    </row>
    <row r="35" spans="1:9" s="5" customFormat="1" ht="15" customHeight="1" x14ac:dyDescent="0.25">
      <c r="A35" s="46" t="str">
        <f t="shared" ref="A35:B38" si="4">A24</f>
        <v>GNL/ LNG</v>
      </c>
      <c r="B35" s="4" t="str">
        <f t="shared" si="4"/>
        <v>Planta GNL / LNG Plant</v>
      </c>
      <c r="C35" s="89">
        <f>IF(C24=0,SUM('Exit Tariff_1b'!C1052:C1057)/SUM('Exit Tariff_1b'!C257:C262),C24)</f>
        <v>178.38466197263926</v>
      </c>
      <c r="D35" s="89">
        <f>IF(D24=0,SUM('Exit Tariff_1b'!D1052:D1057)/SUM('Exit Tariff_1b'!D257:D262),D24)</f>
        <v>164.22809299036217</v>
      </c>
      <c r="E35" s="89">
        <f>IF(E24=0,SUM('Exit Tariff_1b'!E1052:E1057)/SUM('Exit Tariff_1b'!E257:E262),E24)</f>
        <v>150.65074426955596</v>
      </c>
      <c r="F35" s="89">
        <f>IF(F24=0,SUM('Exit Tariff_1b'!F1052:F1057)/SUM('Exit Tariff_1b'!F257:F262),F24)</f>
        <v>142.51284771652209</v>
      </c>
      <c r="G35" s="89">
        <f>IF(G24=0,SUM('Exit Tariff_1b'!G1052:G1057)/SUM('Exit Tariff_1b'!G257:G262),G24)</f>
        <v>135.00617635710321</v>
      </c>
      <c r="H35" s="89">
        <f>IF(H24=0,SUM('Exit Tariff_1b'!H1052:H1057)/SUM('Exit Tariff_1b'!H257:H262),H24)</f>
        <v>128.1678018267252</v>
      </c>
      <c r="I35" s="90">
        <f>IF(I24=0,SUM('Exit Tariff_1b'!I1052:I1057)/SUM('Exit Tariff_1b'!I257:I262),I24)</f>
        <v>129.01165735558629</v>
      </c>
    </row>
    <row r="36" spans="1:9" s="5" customFormat="1" ht="15" customHeight="1" x14ac:dyDescent="0.25">
      <c r="A36" s="46" t="str">
        <f t="shared" si="4"/>
        <v>VIP Pirineos</v>
      </c>
      <c r="B36" s="4" t="str">
        <f t="shared" si="4"/>
        <v>Conexión Internacional / Interconnection points</v>
      </c>
      <c r="C36" s="68">
        <f>IF(C25=0,SUM('Exit Tariff_1b'!C1058:C1059)/SUM('Exit Tariff_1b'!C263:C264),C25)</f>
        <v>162.20899660485279</v>
      </c>
      <c r="D36" s="68">
        <f>IF(D25=0,SUM('Exit Tariff_1b'!D1058:D1059)/SUM('Exit Tariff_1b'!D263:D264),D25)</f>
        <v>150.78142402808132</v>
      </c>
      <c r="E36" s="68">
        <f>IF(E25=0,SUM('Exit Tariff_1b'!E1058:E1059)/SUM('Exit Tariff_1b'!E263:E264),E25)</f>
        <v>140.30890541384892</v>
      </c>
      <c r="F36" s="68">
        <f>IF(F25=0,SUM('Exit Tariff_1b'!F1058:F1059)/SUM('Exit Tariff_1b'!F263:F264),F25)</f>
        <v>134.87357378635338</v>
      </c>
      <c r="G36" s="68">
        <f>IF(G25=0,SUM('Exit Tariff_1b'!G1058:G1059)/SUM('Exit Tariff_1b'!G263:G264),G25)</f>
        <v>128.45565274885996</v>
      </c>
      <c r="H36" s="68">
        <f>IF(H25=0,SUM('Exit Tariff_1b'!H1058:H1059)/SUM('Exit Tariff_1b'!H263:H264),H25)</f>
        <v>122.41667502192647</v>
      </c>
      <c r="I36" s="69">
        <f>IF(I25=0,SUM('Exit Tariff_1b'!I1058:I1059)/SUM('Exit Tariff_1b'!I263:I264),I25)</f>
        <v>124.25607333396688</v>
      </c>
    </row>
    <row r="37" spans="1:9" s="5" customFormat="1" ht="15" customHeight="1" x14ac:dyDescent="0.25">
      <c r="A37" s="46" t="str">
        <f t="shared" si="4"/>
        <v>VIP Ibérico</v>
      </c>
      <c r="B37" s="4" t="str">
        <f t="shared" si="4"/>
        <v>Conexión Internacional / Interconnection points</v>
      </c>
      <c r="C37" s="68">
        <f>IF(C26=0,SUM('Exit Tariff_1b'!C1060:C1061)/SUM('Exit Tariff_1b'!C265:C266),C26)</f>
        <v>185.48768424226418</v>
      </c>
      <c r="D37" s="68">
        <f>IF(D26=0,SUM('Exit Tariff_1b'!D1060:D1061)/SUM('Exit Tariff_1b'!D265:D266),D26)</f>
        <v>171.54211448362676</v>
      </c>
      <c r="E37" s="68">
        <f>IF(E26=0,SUM('Exit Tariff_1b'!E1060:E1061)/SUM('Exit Tariff_1b'!E265:E266),E26)</f>
        <v>158.39511063163587</v>
      </c>
      <c r="F37" s="68">
        <f>IF(F26=0,SUM('Exit Tariff_1b'!F1060:F1061)/SUM('Exit Tariff_1b'!F265:F266),F26)</f>
        <v>150.75571127689636</v>
      </c>
      <c r="G37" s="68">
        <f>IF(G26=0,SUM('Exit Tariff_1b'!G1060:G1061)/SUM('Exit Tariff_1b'!G265:G266),G26)</f>
        <v>143.02919828037284</v>
      </c>
      <c r="H37" s="68">
        <f>IF(H26=0,SUM('Exit Tariff_1b'!H1060:H1061)/SUM('Exit Tariff_1b'!H265:H266),H26)</f>
        <v>135.73597052224119</v>
      </c>
      <c r="I37" s="69">
        <f>IF(I26=0,SUM('Exit Tariff_1b'!I1060:I1061)/SUM('Exit Tariff_1b'!I265:I266),I26)</f>
        <v>136.50643540867594</v>
      </c>
    </row>
    <row r="38" spans="1:9" s="5" customFormat="1" ht="15" customHeight="1" thickBot="1" x14ac:dyDescent="0.3">
      <c r="A38" s="46" t="str">
        <f t="shared" si="4"/>
        <v>AASS</v>
      </c>
      <c r="B38" s="4" t="str">
        <f t="shared" si="4"/>
        <v>AA.SS / Storage facilities</v>
      </c>
      <c r="C38" s="68">
        <f>IF(C27=0,SUM('Exit Tariff_1b'!C1062:C1065)/SUM('Exit Tariff_1b'!C267:C270),C27)</f>
        <v>148.46892284734653</v>
      </c>
      <c r="D38" s="68">
        <f>IF(D27=0,SUM('Exit Tariff_1b'!D1062:D1065)/SUM('Exit Tariff_1b'!D267:D270),D27)</f>
        <v>138.23389808889445</v>
      </c>
      <c r="E38" s="68">
        <f>IF(E27=0,SUM('Exit Tariff_1b'!E1062:E1065)/SUM('Exit Tariff_1b'!E267:E270),E27)</f>
        <v>128.91305822737488</v>
      </c>
      <c r="F38" s="68">
        <f>IF(F27=0,SUM('Exit Tariff_1b'!F1062:F1065)/SUM('Exit Tariff_1b'!F267:F270),F27)</f>
        <v>124.00204478515101</v>
      </c>
      <c r="G38" s="68">
        <f>IF(G27=0,SUM('Exit Tariff_1b'!G1062:G1065)/SUM('Exit Tariff_1b'!G267:G270),G27)</f>
        <v>118.0519711061611</v>
      </c>
      <c r="H38" s="68">
        <f>IF(H27=0,SUM('Exit Tariff_1b'!H1062:H1065)/SUM('Exit Tariff_1b'!H267:H270),H27)</f>
        <v>112.27181293986443</v>
      </c>
      <c r="I38" s="69">
        <f>IF(I27=0,SUM('Exit Tariff_1b'!I1062:I1065)/SUM('Exit Tariff_1b'!I267:I270),I27)</f>
        <v>113.42687154590183</v>
      </c>
    </row>
    <row r="39" spans="1:9" ht="18.75" customHeight="1" thickBot="1" x14ac:dyDescent="0.3">
      <c r="A39" s="33" t="s">
        <v>7</v>
      </c>
      <c r="B39" s="34"/>
      <c r="C39" s="72">
        <f t="shared" ref="C39:I39" si="5">SUMPRODUCT(C23:C27,C34:C38)/SUM(C23:C27)</f>
        <v>162.51073896993333</v>
      </c>
      <c r="D39" s="72">
        <f t="shared" si="5"/>
        <v>150.5282943126694</v>
      </c>
      <c r="E39" s="72">
        <f t="shared" si="5"/>
        <v>139.38565153313684</v>
      </c>
      <c r="F39" s="72">
        <f t="shared" si="5"/>
        <v>133.16946632891296</v>
      </c>
      <c r="G39" s="72">
        <f t="shared" si="5"/>
        <v>126.54674494311368</v>
      </c>
      <c r="H39" s="72">
        <f t="shared" si="5"/>
        <v>120.31413280098212</v>
      </c>
      <c r="I39" s="73">
        <f t="shared" si="5"/>
        <v>121.46062217687115</v>
      </c>
    </row>
    <row r="40" spans="1:9" x14ac:dyDescent="0.25">
      <c r="C40" s="132">
        <f>SUMPRODUCT(C$12:C$16,C34:C38)-(Input!C$12*Input!C$165)</f>
        <v>0</v>
      </c>
      <c r="D40" s="132">
        <f>SUMPRODUCT(D$12:D$16,D34:D38)-(Input!D$12*Input!D$165)</f>
        <v>0</v>
      </c>
      <c r="E40" s="132">
        <f>SUMPRODUCT(E$12:E$16,E34:E38)-(Input!E$12*Input!E$165)</f>
        <v>0</v>
      </c>
      <c r="F40" s="132">
        <f>SUMPRODUCT(F$12:F$16,F34:F38)-(Input!F$12*Input!F$165)</f>
        <v>0</v>
      </c>
      <c r="G40" s="132">
        <f>SUMPRODUCT(G$12:G$16,G34:G38)-(Input!G$12*Input!G$165)</f>
        <v>0</v>
      </c>
      <c r="H40" s="132">
        <f>SUMPRODUCT(H$12:H$16,H34:H38)-(Input!H$12*Input!H$165)</f>
        <v>0</v>
      </c>
      <c r="I40" s="132">
        <f>SUMPRODUCT(I$12:I$16,I34:I38)-(Input!I$12*Input!I$165)</f>
        <v>0</v>
      </c>
    </row>
  </sheetData>
  <mergeCells count="7">
    <mergeCell ref="A30:I30"/>
    <mergeCell ref="A32:A33"/>
    <mergeCell ref="B32:B33"/>
    <mergeCell ref="A10:A11"/>
    <mergeCell ref="B10:B11"/>
    <mergeCell ref="A21:A22"/>
    <mergeCell ref="B21:B22"/>
  </mergeCells>
  <printOptions horizontalCentered="1"/>
  <pageMargins left="0.23622047244094491" right="0.23622047244094491" top="0.74803149606299213" bottom="0.74803149606299213" header="0.31496062992125984" footer="0.31496062992125984"/>
  <pageSetup paperSize="9" scale="70" fitToWidth="0" orientation="landscape" verticalDpi="0" r:id="rId1"/>
  <headerFooter>
    <oddFooter>&amp;L&amp;D&amp;RPágina &amp;P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45"/>
  <sheetViews>
    <sheetView showGridLines="0" zoomScaleNormal="100" workbookViewId="0"/>
  </sheetViews>
  <sheetFormatPr baseColWidth="10" defaultRowHeight="15" x14ac:dyDescent="0.25"/>
  <cols>
    <col min="1" max="1" width="26.28515625" style="1" customWidth="1"/>
    <col min="2" max="2" width="47" style="1" customWidth="1"/>
    <col min="3" max="3" width="16.85546875" style="5" customWidth="1"/>
    <col min="4" max="9" width="18.28515625" style="5" bestFit="1" customWidth="1"/>
    <col min="10" max="16384" width="11.42578125" style="1"/>
  </cols>
  <sheetData>
    <row r="1" spans="1:9" ht="5.0999999999999996" customHeight="1" x14ac:dyDescent="0.25">
      <c r="A1" s="22"/>
      <c r="B1" s="22"/>
      <c r="C1" s="113"/>
      <c r="D1" s="113"/>
      <c r="E1" s="113"/>
      <c r="F1" s="113"/>
      <c r="G1" s="113"/>
      <c r="H1" s="113"/>
      <c r="I1" s="113"/>
    </row>
    <row r="2" spans="1:9" x14ac:dyDescent="0.25">
      <c r="A2" s="22"/>
      <c r="B2" s="22"/>
      <c r="C2" s="113"/>
      <c r="D2" s="113"/>
      <c r="E2" s="113"/>
      <c r="F2" s="113"/>
      <c r="G2" s="113"/>
      <c r="H2" s="113"/>
      <c r="I2" s="113"/>
    </row>
    <row r="3" spans="1:9" x14ac:dyDescent="0.25">
      <c r="A3" s="22"/>
      <c r="B3" s="22"/>
      <c r="C3" s="113"/>
      <c r="D3" s="113"/>
      <c r="E3" s="113"/>
      <c r="F3" s="113"/>
      <c r="G3" s="113"/>
      <c r="H3" s="113"/>
      <c r="I3" s="113"/>
    </row>
    <row r="4" spans="1:9" x14ac:dyDescent="0.25">
      <c r="A4" s="22"/>
      <c r="B4" s="22"/>
      <c r="C4" s="113"/>
      <c r="D4" s="113"/>
      <c r="E4" s="113"/>
      <c r="F4" s="113"/>
      <c r="G4" s="113"/>
      <c r="H4" s="113"/>
      <c r="I4" s="113"/>
    </row>
    <row r="5" spans="1:9" ht="5.0999999999999996" customHeight="1" thickBot="1" x14ac:dyDescent="0.3">
      <c r="A5" s="22"/>
      <c r="B5" s="22"/>
      <c r="C5" s="113"/>
      <c r="D5" s="113"/>
      <c r="E5" s="113"/>
      <c r="F5" s="113"/>
      <c r="G5" s="113"/>
      <c r="H5" s="113"/>
      <c r="I5" s="113"/>
    </row>
    <row r="6" spans="1:9" ht="33" customHeight="1" thickBot="1" x14ac:dyDescent="0.3">
      <c r="A6" s="37" t="s">
        <v>326</v>
      </c>
      <c r="B6" s="38"/>
      <c r="C6" s="39"/>
      <c r="D6" s="39"/>
      <c r="E6" s="39"/>
      <c r="F6" s="39"/>
      <c r="G6" s="39"/>
      <c r="H6" s="39"/>
      <c r="I6" s="40"/>
    </row>
    <row r="7" spans="1:9" ht="5.0999999999999996" customHeight="1" x14ac:dyDescent="0.25"/>
    <row r="8" spans="1:9" ht="27.75" customHeight="1" x14ac:dyDescent="0.25">
      <c r="A8" s="96" t="s">
        <v>341</v>
      </c>
      <c r="B8" s="23"/>
      <c r="C8" s="24"/>
      <c r="D8" s="24"/>
      <c r="E8" s="24"/>
      <c r="F8" s="24"/>
      <c r="G8" s="24"/>
      <c r="H8" s="24"/>
      <c r="I8" s="24"/>
    </row>
    <row r="9" spans="1:9" ht="5.0999999999999996" customHeight="1" thickBot="1" x14ac:dyDescent="0.3"/>
    <row r="10" spans="1:9" ht="15" customHeight="1" x14ac:dyDescent="0.25">
      <c r="A10" s="194" t="s">
        <v>40</v>
      </c>
      <c r="B10" s="196" t="s">
        <v>417</v>
      </c>
      <c r="C10" s="27" t="s">
        <v>13</v>
      </c>
      <c r="D10" s="28"/>
      <c r="E10" s="28"/>
      <c r="F10" s="28"/>
      <c r="G10" s="28"/>
      <c r="H10" s="28"/>
      <c r="I10" s="29"/>
    </row>
    <row r="11" spans="1:9" ht="33" customHeight="1" x14ac:dyDescent="0.25">
      <c r="A11" s="195"/>
      <c r="B11" s="197"/>
      <c r="C11" s="25">
        <v>2020</v>
      </c>
      <c r="D11" s="26" t="s">
        <v>61</v>
      </c>
      <c r="E11" s="26" t="s">
        <v>62</v>
      </c>
      <c r="F11" s="26" t="s">
        <v>63</v>
      </c>
      <c r="G11" s="26" t="s">
        <v>64</v>
      </c>
      <c r="H11" s="26" t="s">
        <v>65</v>
      </c>
      <c r="I11" s="30" t="s">
        <v>66</v>
      </c>
    </row>
    <row r="12" spans="1:9" s="5" customFormat="1" ht="15" customHeight="1" x14ac:dyDescent="0.25">
      <c r="A12" s="54" t="s">
        <v>69</v>
      </c>
      <c r="B12" s="4" t="str">
        <f>'Exit Capacity'!B12</f>
        <v>Salida Nacional / National exit</v>
      </c>
      <c r="C12" s="52">
        <f>'Exit Tariff_2'!C12</f>
        <v>1735231.5701672626</v>
      </c>
      <c r="D12" s="52">
        <f>'Exit Tariff_2'!D12</f>
        <v>1726318.3224643758</v>
      </c>
      <c r="E12" s="52">
        <f>'Exit Tariff_2'!E12</f>
        <v>1716188.3575448866</v>
      </c>
      <c r="F12" s="52">
        <f>'Exit Tariff_2'!F12</f>
        <v>1697725.2599344812</v>
      </c>
      <c r="G12" s="52">
        <f>'Exit Tariff_2'!G12</f>
        <v>1656065.1974297741</v>
      </c>
      <c r="H12" s="52">
        <f>'Exit Tariff_2'!H12</f>
        <v>1582490.3068424978</v>
      </c>
      <c r="I12" s="57">
        <f>'Exit Tariff_2'!I12</f>
        <v>1409544.1975093274</v>
      </c>
    </row>
    <row r="13" spans="1:9" s="5" customFormat="1" ht="15" customHeight="1" x14ac:dyDescent="0.25">
      <c r="A13" s="46" t="s">
        <v>327</v>
      </c>
      <c r="B13" s="4" t="s">
        <v>34</v>
      </c>
      <c r="C13" s="52">
        <f>'Exit Tariff_2'!C13</f>
        <v>0</v>
      </c>
      <c r="D13" s="53">
        <f>'Exit Tariff_2'!D13</f>
        <v>0</v>
      </c>
      <c r="E13" s="53">
        <f>'Exit Tariff_2'!E13</f>
        <v>0</v>
      </c>
      <c r="F13" s="53">
        <f>'Exit Tariff_2'!F13</f>
        <v>0</v>
      </c>
      <c r="G13" s="53">
        <f>'Exit Tariff_2'!G13</f>
        <v>0</v>
      </c>
      <c r="H13" s="53">
        <f>'Exit Tariff_2'!H13</f>
        <v>0</v>
      </c>
      <c r="I13" s="65">
        <f>'Exit Tariff_2'!I13</f>
        <v>0</v>
      </c>
    </row>
    <row r="14" spans="1:9" s="5" customFormat="1" x14ac:dyDescent="0.25">
      <c r="A14" s="46" t="s">
        <v>17</v>
      </c>
      <c r="B14" s="4" t="s">
        <v>33</v>
      </c>
      <c r="C14" s="52">
        <f>'Exit Tariff_2'!C14</f>
        <v>130896.68649857499</v>
      </c>
      <c r="D14" s="52">
        <f>'Exit Tariff_2'!D14</f>
        <v>128508.93253817287</v>
      </c>
      <c r="E14" s="52">
        <f>'Exit Tariff_2'!E14</f>
        <v>128550.54920763307</v>
      </c>
      <c r="F14" s="52">
        <f>'Exit Tariff_2'!F14</f>
        <v>129070.66015004364</v>
      </c>
      <c r="G14" s="52">
        <f>'Exit Tariff_2'!G14</f>
        <v>129475.76432227773</v>
      </c>
      <c r="H14" s="52">
        <f>'Exit Tariff_2'!H14</f>
        <v>129256.70709860614</v>
      </c>
      <c r="I14" s="57">
        <f>'Exit Tariff_2'!I14</f>
        <v>128901.47655453184</v>
      </c>
    </row>
    <row r="15" spans="1:9" s="5" customFormat="1" x14ac:dyDescent="0.25">
      <c r="A15" s="46" t="s">
        <v>18</v>
      </c>
      <c r="B15" s="4" t="s">
        <v>33</v>
      </c>
      <c r="C15" s="52">
        <f>'Exit Tariff_2'!C15</f>
        <v>10060.980487660901</v>
      </c>
      <c r="D15" s="52">
        <f>'Exit Tariff_2'!D15</f>
        <v>22922.835538303738</v>
      </c>
      <c r="E15" s="52">
        <f>'Exit Tariff_2'!E15</f>
        <v>21126.681253387997</v>
      </c>
      <c r="F15" s="52">
        <f>'Exit Tariff_2'!F15</f>
        <v>14637.956869090898</v>
      </c>
      <c r="G15" s="52">
        <f>'Exit Tariff_2'!G15</f>
        <v>15120.766992924497</v>
      </c>
      <c r="H15" s="52">
        <f>'Exit Tariff_2'!H15</f>
        <v>18036.832426450881</v>
      </c>
      <c r="I15" s="57">
        <f>'Exit Tariff_2'!I15</f>
        <v>19562.491220260879</v>
      </c>
    </row>
    <row r="16" spans="1:9" s="5" customFormat="1" ht="15" customHeight="1" thickBot="1" x14ac:dyDescent="0.3">
      <c r="A16" s="46" t="s">
        <v>322</v>
      </c>
      <c r="B16" s="4" t="str">
        <f>'Exit Capacity'!B267</f>
        <v>AA.SS / Storage facilities</v>
      </c>
      <c r="C16" s="52">
        <f>IF(Input!C195=1,0,'Exit Tariff_2'!C16)</f>
        <v>0</v>
      </c>
      <c r="D16" s="53">
        <f>IF(Input!D195=1,0,'Exit Tariff_2'!D16)</f>
        <v>0</v>
      </c>
      <c r="E16" s="53">
        <f>IF(Input!E195=1,0,'Exit Tariff_2'!E16)</f>
        <v>0</v>
      </c>
      <c r="F16" s="53">
        <f>IF(Input!F195=1,0,'Exit Tariff_2'!F16)</f>
        <v>0</v>
      </c>
      <c r="G16" s="53">
        <f>IF(Input!G195=1,0,'Exit Tariff_2'!G16)</f>
        <v>0</v>
      </c>
      <c r="H16" s="53">
        <f>IF(Input!H195=1,0,'Exit Tariff_2'!H16)</f>
        <v>0</v>
      </c>
      <c r="I16" s="65">
        <f>IF(Input!I195=1,0,'Exit Tariff_2'!I16)</f>
        <v>0</v>
      </c>
    </row>
    <row r="17" spans="1:9" ht="18.75" customHeight="1" thickBot="1" x14ac:dyDescent="0.3">
      <c r="A17" s="33" t="s">
        <v>7</v>
      </c>
      <c r="B17" s="34"/>
      <c r="C17" s="66">
        <f t="shared" ref="C17:I17" si="0">SUM(C12:C16)</f>
        <v>1876189.2371534985</v>
      </c>
      <c r="D17" s="66">
        <f t="shared" si="0"/>
        <v>1877750.0905408524</v>
      </c>
      <c r="E17" s="66">
        <f t="shared" si="0"/>
        <v>1865865.5880059078</v>
      </c>
      <c r="F17" s="66">
        <f t="shared" si="0"/>
        <v>1841433.8769536158</v>
      </c>
      <c r="G17" s="66">
        <f t="shared" si="0"/>
        <v>1800661.7287449762</v>
      </c>
      <c r="H17" s="66">
        <f t="shared" si="0"/>
        <v>1729783.8463675547</v>
      </c>
      <c r="I17" s="67">
        <f t="shared" si="0"/>
        <v>1558008.1652841202</v>
      </c>
    </row>
    <row r="18" spans="1:9" ht="9" customHeight="1" x14ac:dyDescent="0.25">
      <c r="C18" s="64"/>
      <c r="D18" s="64"/>
      <c r="E18" s="64"/>
      <c r="F18" s="64"/>
      <c r="G18" s="64"/>
      <c r="H18" s="64"/>
      <c r="I18" s="64"/>
    </row>
    <row r="19" spans="1:9" ht="27.75" customHeight="1" x14ac:dyDescent="0.25">
      <c r="A19" s="96" t="s">
        <v>443</v>
      </c>
      <c r="B19" s="23"/>
      <c r="C19" s="24"/>
      <c r="D19" s="24"/>
      <c r="E19" s="24"/>
      <c r="F19" s="24"/>
      <c r="G19" s="24"/>
      <c r="H19" s="24"/>
      <c r="I19" s="24"/>
    </row>
    <row r="20" spans="1:9" ht="9.75" customHeight="1" thickBot="1" x14ac:dyDescent="0.3"/>
    <row r="21" spans="1:9" ht="15" customHeight="1" x14ac:dyDescent="0.25">
      <c r="A21" s="194" t="s">
        <v>40</v>
      </c>
      <c r="B21" s="196" t="s">
        <v>417</v>
      </c>
      <c r="C21" s="27" t="s">
        <v>13</v>
      </c>
      <c r="D21" s="28"/>
      <c r="E21" s="28"/>
      <c r="F21" s="28"/>
      <c r="G21" s="28"/>
      <c r="H21" s="28"/>
      <c r="I21" s="29"/>
    </row>
    <row r="22" spans="1:9" ht="33" customHeight="1" x14ac:dyDescent="0.25">
      <c r="A22" s="195"/>
      <c r="B22" s="197"/>
      <c r="C22" s="25">
        <v>2020</v>
      </c>
      <c r="D22" s="26" t="s">
        <v>61</v>
      </c>
      <c r="E22" s="26" t="s">
        <v>62</v>
      </c>
      <c r="F22" s="26" t="s">
        <v>63</v>
      </c>
      <c r="G22" s="26" t="s">
        <v>64</v>
      </c>
      <c r="H22" s="26" t="s">
        <v>65</v>
      </c>
      <c r="I22" s="30" t="s">
        <v>66</v>
      </c>
    </row>
    <row r="23" spans="1:9" s="5" customFormat="1" ht="15" customHeight="1" x14ac:dyDescent="0.25">
      <c r="A23" s="54" t="str">
        <f>A12</f>
        <v>Salida Nacional / National exit</v>
      </c>
      <c r="B23" s="4" t="str">
        <f>B12</f>
        <v>Salida Nacional / National exit</v>
      </c>
      <c r="C23" s="68">
        <f>'Exit Tariff_2'!C34</f>
        <v>148.14493026560285</v>
      </c>
      <c r="D23" s="68">
        <f>'Exit Tariff_2'!D34</f>
        <v>136.26637463512299</v>
      </c>
      <c r="E23" s="68">
        <f>'Exit Tariff_2'!E34</f>
        <v>125.06969707192893</v>
      </c>
      <c r="F23" s="68">
        <f>'Exit Tariff_2'!F34</f>
        <v>118.44261374872133</v>
      </c>
      <c r="G23" s="68">
        <f>'Exit Tariff_2'!G34</f>
        <v>112.30053203369437</v>
      </c>
      <c r="H23" s="68">
        <f>'Exit Tariff_2'!H34</f>
        <v>106.75228215114755</v>
      </c>
      <c r="I23" s="69">
        <f>'Exit Tariff_2'!I34</f>
        <v>107.61540221208548</v>
      </c>
    </row>
    <row r="24" spans="1:9" s="5" customFormat="1" ht="15" customHeight="1" x14ac:dyDescent="0.25">
      <c r="A24" s="46" t="s">
        <v>327</v>
      </c>
      <c r="B24" s="4" t="s">
        <v>34</v>
      </c>
      <c r="C24" s="68">
        <f>'Exit Tariff_2'!C35</f>
        <v>178.38466197263926</v>
      </c>
      <c r="D24" s="68">
        <f>'Exit Tariff_2'!D35</f>
        <v>164.22809299036217</v>
      </c>
      <c r="E24" s="68">
        <f>'Exit Tariff_2'!E35</f>
        <v>150.65074426955596</v>
      </c>
      <c r="F24" s="68">
        <f>'Exit Tariff_2'!F35</f>
        <v>142.51284771652209</v>
      </c>
      <c r="G24" s="68">
        <f>'Exit Tariff_2'!G35</f>
        <v>135.00617635710321</v>
      </c>
      <c r="H24" s="68">
        <f>'Exit Tariff_2'!H35</f>
        <v>128.1678018267252</v>
      </c>
      <c r="I24" s="69">
        <f>'Exit Tariff_2'!I35</f>
        <v>129.01165735558629</v>
      </c>
    </row>
    <row r="25" spans="1:9" s="5" customFormat="1" ht="15" customHeight="1" x14ac:dyDescent="0.25">
      <c r="A25" s="46" t="str">
        <f t="shared" ref="A25:B27" si="1">A14</f>
        <v>VIP Pirineos</v>
      </c>
      <c r="B25" s="4" t="str">
        <f t="shared" si="1"/>
        <v>Conexión Internacional / Interconnection points</v>
      </c>
      <c r="C25" s="68">
        <f>'Exit Tariff_2'!C36</f>
        <v>162.20899660485279</v>
      </c>
      <c r="D25" s="68">
        <f>'Exit Tariff_2'!D36</f>
        <v>150.78142402808132</v>
      </c>
      <c r="E25" s="68">
        <f>'Exit Tariff_2'!E36</f>
        <v>140.30890541384892</v>
      </c>
      <c r="F25" s="68">
        <f>'Exit Tariff_2'!F36</f>
        <v>134.87357378635338</v>
      </c>
      <c r="G25" s="68">
        <f>'Exit Tariff_2'!G36</f>
        <v>128.45565274885996</v>
      </c>
      <c r="H25" s="68">
        <f>'Exit Tariff_2'!H36</f>
        <v>122.41667502192647</v>
      </c>
      <c r="I25" s="69">
        <f>'Exit Tariff_2'!I36</f>
        <v>124.25607333396688</v>
      </c>
    </row>
    <row r="26" spans="1:9" s="5" customFormat="1" ht="15" customHeight="1" x14ac:dyDescent="0.25">
      <c r="A26" s="46" t="str">
        <f t="shared" si="1"/>
        <v>VIP Ibérico</v>
      </c>
      <c r="B26" s="4" t="str">
        <f t="shared" si="1"/>
        <v>Conexión Internacional / Interconnection points</v>
      </c>
      <c r="C26" s="68">
        <f>'Exit Tariff_2'!C37</f>
        <v>185.48768424226418</v>
      </c>
      <c r="D26" s="68">
        <f>'Exit Tariff_2'!D37</f>
        <v>171.54211448362676</v>
      </c>
      <c r="E26" s="68">
        <f>'Exit Tariff_2'!E37</f>
        <v>158.39511063163587</v>
      </c>
      <c r="F26" s="68">
        <f>'Exit Tariff_2'!F37</f>
        <v>150.75571127689636</v>
      </c>
      <c r="G26" s="68">
        <f>'Exit Tariff_2'!G37</f>
        <v>143.02919828037284</v>
      </c>
      <c r="H26" s="68">
        <f>'Exit Tariff_2'!H37</f>
        <v>135.73597052224119</v>
      </c>
      <c r="I26" s="69">
        <f>'Exit Tariff_2'!I37</f>
        <v>136.50643540867594</v>
      </c>
    </row>
    <row r="27" spans="1:9" s="5" customFormat="1" ht="15" customHeight="1" thickBot="1" x14ac:dyDescent="0.3">
      <c r="A27" s="46" t="str">
        <f t="shared" si="1"/>
        <v>AASS</v>
      </c>
      <c r="B27" s="4" t="str">
        <f t="shared" si="1"/>
        <v>AA.SS / Storage facilities</v>
      </c>
      <c r="C27" s="68">
        <f>'Exit Tariff_2'!C38*(1-Input!C195)</f>
        <v>0</v>
      </c>
      <c r="D27" s="68">
        <f>'Exit Tariff_2'!D38*(1-Input!D195)</f>
        <v>0</v>
      </c>
      <c r="E27" s="68">
        <f>'Exit Tariff_2'!E38*(1-Input!E195)</f>
        <v>0</v>
      </c>
      <c r="F27" s="68">
        <f>'Exit Tariff_2'!F38*(1-Input!F195)</f>
        <v>0</v>
      </c>
      <c r="G27" s="68">
        <f>'Exit Tariff_2'!G38*(1-Input!G195)</f>
        <v>0</v>
      </c>
      <c r="H27" s="68">
        <f>'Exit Tariff_2'!H38*(1-Input!H195)</f>
        <v>0</v>
      </c>
      <c r="I27" s="69">
        <f>'Exit Tariff_2'!I38*(1-Input!I195)</f>
        <v>0</v>
      </c>
    </row>
    <row r="28" spans="1:9" ht="18.75" customHeight="1" thickBot="1" x14ac:dyDescent="0.3">
      <c r="A28" s="33" t="s">
        <v>7</v>
      </c>
      <c r="B28" s="34"/>
      <c r="C28" s="72">
        <f t="shared" ref="C28:I28" si="2">SUMPRODUCT(C12:C16,C23:C27)/SUM(C12:C16)</f>
        <v>149.3263912599009</v>
      </c>
      <c r="D28" s="72">
        <f t="shared" si="2"/>
        <v>137.69038387881153</v>
      </c>
      <c r="E28" s="72">
        <f t="shared" si="2"/>
        <v>126.49695100108396</v>
      </c>
      <c r="F28" s="72">
        <f t="shared" si="2"/>
        <v>119.85116423719789</v>
      </c>
      <c r="G28" s="72">
        <f t="shared" si="2"/>
        <v>113.72019768428596</v>
      </c>
      <c r="H28" s="72">
        <f t="shared" si="2"/>
        <v>108.22501053670581</v>
      </c>
      <c r="I28" s="73">
        <f t="shared" si="2"/>
        <v>109.35492304523028</v>
      </c>
    </row>
    <row r="29" spans="1:9" x14ac:dyDescent="0.25">
      <c r="C29" s="132"/>
      <c r="D29" s="132"/>
      <c r="E29" s="132"/>
      <c r="F29" s="132"/>
      <c r="G29" s="132"/>
      <c r="H29" s="132"/>
      <c r="I29" s="132"/>
    </row>
    <row r="30" spans="1:9" ht="27.75" customHeight="1" x14ac:dyDescent="0.25">
      <c r="A30" s="96" t="s">
        <v>457</v>
      </c>
      <c r="B30" s="23"/>
      <c r="C30" s="24"/>
      <c r="D30" s="24"/>
      <c r="E30" s="24"/>
      <c r="F30" s="24"/>
      <c r="G30" s="24"/>
      <c r="H30" s="24"/>
      <c r="I30" s="24"/>
    </row>
    <row r="31" spans="1:9" ht="9.75" customHeight="1" thickBot="1" x14ac:dyDescent="0.3"/>
    <row r="32" spans="1:9" ht="15" customHeight="1" x14ac:dyDescent="0.25">
      <c r="A32" s="194" t="s">
        <v>40</v>
      </c>
      <c r="B32" s="196" t="s">
        <v>417</v>
      </c>
      <c r="C32" s="27" t="s">
        <v>13</v>
      </c>
      <c r="D32" s="28"/>
      <c r="E32" s="28"/>
      <c r="F32" s="28"/>
      <c r="G32" s="28"/>
      <c r="H32" s="28"/>
      <c r="I32" s="29"/>
    </row>
    <row r="33" spans="1:11" ht="33" customHeight="1" x14ac:dyDescent="0.25">
      <c r="A33" s="195"/>
      <c r="B33" s="197"/>
      <c r="C33" s="25">
        <v>2020</v>
      </c>
      <c r="D33" s="26" t="s">
        <v>61</v>
      </c>
      <c r="E33" s="26" t="s">
        <v>62</v>
      </c>
      <c r="F33" s="26" t="s">
        <v>63</v>
      </c>
      <c r="G33" s="26" t="s">
        <v>64</v>
      </c>
      <c r="H33" s="26" t="s">
        <v>65</v>
      </c>
      <c r="I33" s="30" t="s">
        <v>66</v>
      </c>
    </row>
    <row r="34" spans="1:11" s="5" customFormat="1" ht="15" customHeight="1" x14ac:dyDescent="0.25">
      <c r="A34" s="54" t="str">
        <f>A23</f>
        <v>Salida Nacional / National exit</v>
      </c>
      <c r="B34" s="4" t="str">
        <f>B23</f>
        <v>Salida Nacional / National exit</v>
      </c>
      <c r="C34" s="92">
        <f>IF(C23="","",SUMPRODUCT('Exit Tariff_2'!C$12:C$16,'Exit Tariff_2'!C$23:C$27)/SUMPRODUCT(C$23:C$27,C$12:C$16)*C23)</f>
        <v>151.82174801915465</v>
      </c>
      <c r="D34" s="92">
        <f>IF(D23="","",SUMPRODUCT('Exit Tariff_2'!D$12:D$16,'Exit Tariff_2'!D$23:D$27)/SUMPRODUCT(D$23:D$27,D$12:D$16)*D23)</f>
        <v>140.3333122848646</v>
      </c>
      <c r="E34" s="92">
        <f>IF(E23="","",SUMPRODUCT('Exit Tariff_2'!E$12:E$16,'Exit Tariff_2'!E$23:E$27)/SUMPRODUCT(E$23:E$27,E$12:E$16)*E23)</f>
        <v>129.21706456386514</v>
      </c>
      <c r="F34" s="146">
        <f>IF(F23="","",SUMPRODUCT('Exit Tariff_2'!F$12:F$16,'Exit Tariff_2'!F$23:F$27)/SUMPRODUCT(F$23:F$27,F$12:F$16)*F23)</f>
        <v>122.59590834980948</v>
      </c>
      <c r="G34" s="92">
        <f>IF(G23="","",SUMPRODUCT('Exit Tariff_2'!G$12:G$16,'Exit Tariff_2'!G$23:G$27)/SUMPRODUCT(G$23:G$27,G$12:G$16)*G23)</f>
        <v>116.74610759761792</v>
      </c>
      <c r="H34" s="92">
        <f>IF(H23="","",SUMPRODUCT('Exit Tariff_2'!H$12:H$16,'Exit Tariff_2'!H$23:H$27)/SUMPRODUCT(H$23:H$27,H$12:H$16)*H23)</f>
        <v>111.27435240341134</v>
      </c>
      <c r="I34" s="93">
        <f>IF(I23="","",SUMPRODUCT('Exit Tariff_2'!I$12:I$16,'Exit Tariff_2'!I$23:I$27)/SUMPRODUCT(I$23:I$27,I$12:I$16)*I23)</f>
        <v>112.67587616141748</v>
      </c>
      <c r="K34" s="91"/>
    </row>
    <row r="35" spans="1:11" s="5" customFormat="1" ht="15" customHeight="1" x14ac:dyDescent="0.25">
      <c r="A35" s="46" t="s">
        <v>327</v>
      </c>
      <c r="B35" s="4" t="s">
        <v>34</v>
      </c>
      <c r="C35" s="92">
        <f>IF(C24="","",SUMPRODUCT('Exit Tariff_2'!C$12:C$16,'Exit Tariff_2'!C$23:C$27)/SUMPRODUCT(C$23:C$27,C$12:C$16)*C24)</f>
        <v>182.81200140927353</v>
      </c>
      <c r="D35" s="92">
        <f>IF(D24="","",SUMPRODUCT('Exit Tariff_2'!D$12:D$16,'Exit Tariff_2'!D$23:D$27)/SUMPRODUCT(D$23:D$27,D$12:D$16)*D24)</f>
        <v>169.12956201613028</v>
      </c>
      <c r="E35" s="92">
        <f>IF(E24="","",SUMPRODUCT('Exit Tariff_2'!E$12:E$16,'Exit Tariff_2'!E$23:E$27)/SUMPRODUCT(E$23:E$27,E$12:E$16)*E24)</f>
        <v>155.6463908094226</v>
      </c>
      <c r="F35" s="146">
        <f>IF(F24="","",SUMPRODUCT('Exit Tariff_2'!F$12:F$16,'Exit Tariff_2'!F$23:F$27)/SUMPRODUCT(F$23:F$27,F$12:F$16)*F24)</f>
        <v>147.51018627798319</v>
      </c>
      <c r="G35" s="92">
        <f>IF(G24="","",SUMPRODUCT('Exit Tariff_2'!G$12:G$16,'Exit Tariff_2'!G$23:G$27)/SUMPRODUCT(G$23:G$27,G$12:G$16)*G24)</f>
        <v>140.35058699989352</v>
      </c>
      <c r="H35" s="92">
        <f>IF(H24="","",SUMPRODUCT('Exit Tariff_2'!H$12:H$16,'Exit Tariff_2'!H$23:H$27)/SUMPRODUCT(H$23:H$27,H$12:H$16)*H24)</f>
        <v>133.59704223507597</v>
      </c>
      <c r="I35" s="93">
        <f>IF(I24="","",SUMPRODUCT('Exit Tariff_2'!I$12:I$16,'Exit Tariff_2'!I$23:I$27)/SUMPRODUCT(I$23:I$27,I$12:I$16)*I24)</f>
        <v>135.07826230049417</v>
      </c>
    </row>
    <row r="36" spans="1:11" s="5" customFormat="1" ht="15" customHeight="1" x14ac:dyDescent="0.25">
      <c r="A36" s="46" t="str">
        <f t="shared" ref="A36:B38" si="3">A25</f>
        <v>VIP Pirineos</v>
      </c>
      <c r="B36" s="4" t="str">
        <f t="shared" si="3"/>
        <v>Conexión Internacional / Interconnection points</v>
      </c>
      <c r="C36" s="92">
        <f>IF(C25="","",SUMPRODUCT('Exit Tariff_2'!C$12:C$16,'Exit Tariff_2'!C$23:C$27)/SUMPRODUCT(C$23:C$27,C$12:C$16)*C25)</f>
        <v>166.23487124958928</v>
      </c>
      <c r="D36" s="92">
        <f>IF(D25="","",SUMPRODUCT('Exit Tariff_2'!D$12:D$16,'Exit Tariff_2'!D$23:D$27)/SUMPRODUCT(D$23:D$27,D$12:D$16)*D25)</f>
        <v>155.28157053820502</v>
      </c>
      <c r="E36" s="92">
        <f>IF(E25="","",SUMPRODUCT('Exit Tariff_2'!E$12:E$16,'Exit Tariff_2'!E$23:E$27)/SUMPRODUCT(E$23:E$27,E$12:E$16)*E25)</f>
        <v>144.96161191882976</v>
      </c>
      <c r="F36" s="146">
        <f>IF(F25="","",SUMPRODUCT('Exit Tariff_2'!F$12:F$16,'Exit Tariff_2'!F$23:F$27)/SUMPRODUCT(F$23:F$27,F$12:F$16)*F25)</f>
        <v>139.60303447712079</v>
      </c>
      <c r="G36" s="92">
        <f>IF(G25="","",SUMPRODUCT('Exit Tariff_2'!G$12:G$16,'Exit Tariff_2'!G$23:G$27)/SUMPRODUCT(G$23:G$27,G$12:G$16)*G25)</f>
        <v>133.54075163990387</v>
      </c>
      <c r="H36" s="92">
        <f>IF(H25="","",SUMPRODUCT('Exit Tariff_2'!H$12:H$16,'Exit Tariff_2'!H$23:H$27)/SUMPRODUCT(H$23:H$27,H$12:H$16)*H25)</f>
        <v>127.60229535099731</v>
      </c>
      <c r="I36" s="93">
        <f>IF(I25="","",SUMPRODUCT('Exit Tariff_2'!I$12:I$16,'Exit Tariff_2'!I$23:I$27)/SUMPRODUCT(I$23:I$27,I$12:I$16)*I25)</f>
        <v>130.09905314194654</v>
      </c>
      <c r="K36" s="91"/>
    </row>
    <row r="37" spans="1:11" s="5" customFormat="1" ht="15" customHeight="1" x14ac:dyDescent="0.25">
      <c r="A37" s="46" t="str">
        <f t="shared" si="3"/>
        <v>VIP Ibérico</v>
      </c>
      <c r="B37" s="4" t="str">
        <f t="shared" si="3"/>
        <v>Conexión Internacional / Interconnection points</v>
      </c>
      <c r="C37" s="92">
        <f>IF(C26="","",SUMPRODUCT('Exit Tariff_2'!C$12:C$16,'Exit Tariff_2'!C$23:C$27)/SUMPRODUCT(C$23:C$27,C$12:C$16)*C26)</f>
        <v>190.09131400714665</v>
      </c>
      <c r="D37" s="92">
        <f>IF(D26="","",SUMPRODUCT('Exit Tariff_2'!D$12:D$16,'Exit Tariff_2'!D$23:D$27)/SUMPRODUCT(D$23:D$27,D$12:D$16)*D26)</f>
        <v>176.66187411455428</v>
      </c>
      <c r="E37" s="92">
        <f>IF(E26="","",SUMPRODUCT('Exit Tariff_2'!E$12:E$16,'Exit Tariff_2'!E$23:E$27)/SUMPRODUCT(E$23:E$27,E$12:E$16)*E26)</f>
        <v>163.64756384848087</v>
      </c>
      <c r="F37" s="146">
        <f>IF(F26="","",SUMPRODUCT('Exit Tariff_2'!F$12:F$16,'Exit Tariff_2'!F$23:F$27)/SUMPRODUCT(F$23:F$27,F$12:F$16)*F26)</f>
        <v>156.04209311120721</v>
      </c>
      <c r="G37" s="92">
        <f>IF(G26="","",SUMPRODUCT('Exit Tariff_2'!G$12:G$16,'Exit Tariff_2'!G$23:G$27)/SUMPRODUCT(G$23:G$27,G$12:G$16)*G26)</f>
        <v>148.69121160558151</v>
      </c>
      <c r="H37" s="92">
        <f>IF(H26="","",SUMPRODUCT('Exit Tariff_2'!H$12:H$16,'Exit Tariff_2'!H$23:H$27)/SUMPRODUCT(H$23:H$27,H$12:H$16)*H26)</f>
        <v>141.4858016461483</v>
      </c>
      <c r="I37" s="93">
        <f>IF(I26="","",SUMPRODUCT('Exit Tariff_2'!I$12:I$16,'Exit Tariff_2'!I$23:I$27)/SUMPRODUCT(I$23:I$27,I$12:I$16)*I26)</f>
        <v>142.92547251769858</v>
      </c>
      <c r="K37" s="91"/>
    </row>
    <row r="38" spans="1:11" s="5" customFormat="1" ht="15" customHeight="1" thickBot="1" x14ac:dyDescent="0.3">
      <c r="A38" s="46" t="str">
        <f t="shared" si="3"/>
        <v>AASS</v>
      </c>
      <c r="B38" s="4" t="str">
        <f t="shared" si="3"/>
        <v>AA.SS / Storage facilities</v>
      </c>
      <c r="C38" s="92">
        <f>IF(C27="","",SUMPRODUCT('Exit Tariff_2'!C$12:C$16,'Exit Tariff_2'!C$23:C$27)/SUMPRODUCT(C$23:C$27,C$12:C$16)*C27)</f>
        <v>0</v>
      </c>
      <c r="D38" s="92">
        <f>IF(D27="","",SUMPRODUCT('Exit Tariff_2'!D$12:D$16,'Exit Tariff_2'!D$23:D$27)/SUMPRODUCT(D$23:D$27,D$12:D$16)*D27)</f>
        <v>0</v>
      </c>
      <c r="E38" s="92">
        <f>IF(E27="","",SUMPRODUCT('Exit Tariff_2'!E$12:E$16,'Exit Tariff_2'!E$23:E$27)/SUMPRODUCT(E$23:E$27,E$12:E$16)*E27)</f>
        <v>0</v>
      </c>
      <c r="F38" s="146">
        <f>IF(F27="","",SUMPRODUCT('Exit Tariff_2'!F$12:F$16,'Exit Tariff_2'!F$23:F$27)/SUMPRODUCT(F$23:F$27,F$12:F$16)*F27)</f>
        <v>0</v>
      </c>
      <c r="G38" s="92">
        <f>IF(G27="","",SUMPRODUCT('Exit Tariff_2'!G$12:G$16,'Exit Tariff_2'!G$23:G$27)/SUMPRODUCT(G$23:G$27,G$12:G$16)*G27)</f>
        <v>0</v>
      </c>
      <c r="H38" s="92">
        <f>IF(H27="","",SUMPRODUCT('Exit Tariff_2'!H$12:H$16,'Exit Tariff_2'!H$23:H$27)/SUMPRODUCT(H$23:H$27,H$12:H$16)*H27)</f>
        <v>0</v>
      </c>
      <c r="I38" s="93">
        <f>IF(I27="","",SUMPRODUCT('Exit Tariff_2'!I$12:I$16,'Exit Tariff_2'!I$23:I$27)/SUMPRODUCT(I$23:I$27,I$12:I$16)*I27)</f>
        <v>0</v>
      </c>
    </row>
    <row r="39" spans="1:11" ht="18.75" customHeight="1" thickBot="1" x14ac:dyDescent="0.3">
      <c r="A39" s="33" t="s">
        <v>7</v>
      </c>
      <c r="B39" s="34"/>
      <c r="C39" s="72">
        <f>SUMPRODUCT(C23:C27,C34:C38)/SUM(C23:C27)</f>
        <v>174.01705232876327</v>
      </c>
      <c r="D39" s="72">
        <f t="shared" ref="D39:I39" si="4">SUMPRODUCT(D23:D27,D34:D38)/SUM(D23:D27)</f>
        <v>161.55131020241572</v>
      </c>
      <c r="E39" s="72">
        <f>SUMPRODUCT(E23:E27,E34:E38)/SUM(E23:E27)</f>
        <v>149.48834735587297</v>
      </c>
      <c r="F39" s="72">
        <f>SUMPRODUCT(F23:F27,F34:F38)/SUM(F23:F27)</f>
        <v>142.51344175943632</v>
      </c>
      <c r="G39" s="72">
        <f t="shared" si="4"/>
        <v>135.8543600496474</v>
      </c>
      <c r="H39" s="72">
        <f t="shared" si="4"/>
        <v>129.44741779420622</v>
      </c>
      <c r="I39" s="73">
        <f t="shared" si="4"/>
        <v>131.14101833050816</v>
      </c>
    </row>
    <row r="40" spans="1:11" x14ac:dyDescent="0.25">
      <c r="C40" s="132">
        <f>SUMPRODUCT(C34:C38,C12:C16)-(Input!C$12*Input!C165)</f>
        <v>0</v>
      </c>
      <c r="D40" s="132">
        <f>SUMPRODUCT(D34:D38,D12:D16)-(Input!D$12*Input!D165)</f>
        <v>0</v>
      </c>
      <c r="E40" s="132">
        <f>SUMPRODUCT(E34:E38,E12:E16)-(Input!E$12*Input!E165)</f>
        <v>0</v>
      </c>
      <c r="F40" s="132">
        <f>SUMPRODUCT(F34:F38,F12:F16)-(Input!F$12*Input!F165)</f>
        <v>0</v>
      </c>
      <c r="G40" s="132">
        <f>SUMPRODUCT(G34:G38,G12:G16)-(Input!G$12*Input!G165)</f>
        <v>0</v>
      </c>
      <c r="H40" s="132">
        <f>SUMPRODUCT(H34:H38,H12:H16)-(Input!H$12*Input!H165)</f>
        <v>0</v>
      </c>
      <c r="I40" s="132">
        <f>SUMPRODUCT(I34:I38,I12:I16)-(Input!I$12*Input!I165)</f>
        <v>0</v>
      </c>
    </row>
    <row r="42" spans="1:11" x14ac:dyDescent="0.25">
      <c r="C42" s="91"/>
      <c r="D42" s="91"/>
      <c r="E42" s="91"/>
      <c r="F42" s="91"/>
      <c r="G42" s="91"/>
      <c r="H42" s="91"/>
      <c r="I42" s="91"/>
    </row>
    <row r="43" spans="1:11" x14ac:dyDescent="0.25">
      <c r="C43" s="91"/>
      <c r="D43" s="91"/>
      <c r="E43" s="91"/>
      <c r="F43" s="91"/>
      <c r="G43" s="91"/>
      <c r="H43" s="91"/>
      <c r="I43" s="91"/>
    </row>
    <row r="44" spans="1:11" x14ac:dyDescent="0.25">
      <c r="C44" s="91"/>
      <c r="D44" s="91"/>
      <c r="E44" s="91"/>
      <c r="F44" s="91"/>
      <c r="G44" s="91"/>
      <c r="H44" s="91"/>
      <c r="I44" s="91"/>
    </row>
    <row r="45" spans="1:11" x14ac:dyDescent="0.25">
      <c r="C45" s="91"/>
      <c r="D45" s="91"/>
      <c r="E45" s="91"/>
      <c r="F45" s="91"/>
      <c r="G45" s="91"/>
      <c r="H45" s="91"/>
      <c r="I45" s="91"/>
    </row>
  </sheetData>
  <mergeCells count="6">
    <mergeCell ref="A10:A11"/>
    <mergeCell ref="B10:B11"/>
    <mergeCell ref="A21:A22"/>
    <mergeCell ref="B21:B22"/>
    <mergeCell ref="A32:A33"/>
    <mergeCell ref="B32:B33"/>
  </mergeCells>
  <printOptions horizontalCentered="1"/>
  <pageMargins left="0.23622047244094491" right="0.23622047244094491" top="0.74803149606299213" bottom="0.74803149606299213" header="0.31496062992125984" footer="0.31496062992125984"/>
  <pageSetup paperSize="9" scale="71" fitToHeight="0" orientation="landscape" verticalDpi="0" r:id="rId1"/>
  <headerFooter>
    <oddFooter>&amp;L&amp;D&amp;RPágina &amp;P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69"/>
  <sheetViews>
    <sheetView showGridLines="0" zoomScaleNormal="100" workbookViewId="0"/>
  </sheetViews>
  <sheetFormatPr baseColWidth="10" defaultRowHeight="15" x14ac:dyDescent="0.25"/>
  <cols>
    <col min="1" max="1" width="26.28515625" style="1" customWidth="1"/>
    <col min="2" max="2" width="47" style="1" customWidth="1"/>
    <col min="3" max="3" width="16.85546875" style="5" customWidth="1"/>
    <col min="4" max="9" width="18.28515625" style="5" bestFit="1" customWidth="1"/>
    <col min="10" max="16384" width="11.42578125" style="1"/>
  </cols>
  <sheetData>
    <row r="1" spans="1:11" ht="5.0999999999999996" customHeight="1" x14ac:dyDescent="0.25">
      <c r="A1" s="22"/>
      <c r="B1" s="22"/>
      <c r="C1" s="113"/>
      <c r="D1" s="113"/>
      <c r="E1" s="113"/>
      <c r="F1" s="113"/>
      <c r="G1" s="113"/>
      <c r="H1" s="113"/>
      <c r="I1" s="113"/>
    </row>
    <row r="2" spans="1:11" x14ac:dyDescent="0.25">
      <c r="A2" s="22"/>
      <c r="B2" s="22"/>
      <c r="C2" s="113"/>
      <c r="D2" s="113"/>
      <c r="E2" s="113"/>
      <c r="F2" s="113"/>
      <c r="G2" s="113"/>
      <c r="H2" s="113"/>
      <c r="I2" s="113"/>
    </row>
    <row r="3" spans="1:11" x14ac:dyDescent="0.25">
      <c r="A3" s="22"/>
      <c r="B3" s="22"/>
      <c r="C3" s="113"/>
      <c r="D3" s="113"/>
      <c r="E3" s="113"/>
      <c r="F3" s="113"/>
      <c r="G3" s="113"/>
      <c r="H3" s="113"/>
      <c r="I3" s="113"/>
    </row>
    <row r="4" spans="1:11" x14ac:dyDescent="0.25">
      <c r="A4" s="22"/>
      <c r="B4" s="22"/>
      <c r="C4" s="113"/>
      <c r="D4" s="113"/>
      <c r="E4" s="113"/>
      <c r="F4" s="113"/>
      <c r="G4" s="113"/>
      <c r="H4" s="113"/>
      <c r="I4" s="113"/>
    </row>
    <row r="5" spans="1:11" ht="5.0999999999999996" customHeight="1" thickBot="1" x14ac:dyDescent="0.3">
      <c r="A5" s="22"/>
      <c r="B5" s="22"/>
      <c r="C5" s="113"/>
      <c r="D5" s="113"/>
      <c r="E5" s="113"/>
      <c r="F5" s="113"/>
      <c r="G5" s="113"/>
      <c r="H5" s="113"/>
      <c r="I5" s="113"/>
    </row>
    <row r="6" spans="1:11" ht="75" customHeight="1" thickBot="1" x14ac:dyDescent="0.3">
      <c r="A6" s="37" t="s">
        <v>473</v>
      </c>
      <c r="B6" s="38"/>
      <c r="C6" s="39"/>
      <c r="D6" s="39"/>
      <c r="E6" s="39"/>
      <c r="F6" s="39"/>
      <c r="G6" s="39"/>
      <c r="H6" s="39"/>
      <c r="I6" s="40"/>
    </row>
    <row r="7" spans="1:11" ht="5.0999999999999996" customHeight="1" x14ac:dyDescent="0.25"/>
    <row r="8" spans="1:11" ht="27.75" customHeight="1" x14ac:dyDescent="0.25">
      <c r="A8" s="96" t="s">
        <v>458</v>
      </c>
      <c r="B8" s="23"/>
      <c r="C8" s="24"/>
      <c r="D8" s="24"/>
      <c r="E8" s="24"/>
      <c r="F8" s="24"/>
      <c r="G8" s="24"/>
      <c r="H8" s="24"/>
      <c r="I8" s="24"/>
    </row>
    <row r="9" spans="1:11" ht="5.0999999999999996" customHeight="1" thickBot="1" x14ac:dyDescent="0.3"/>
    <row r="10" spans="1:11" ht="15" customHeight="1" x14ac:dyDescent="0.25">
      <c r="A10" s="194" t="s">
        <v>40</v>
      </c>
      <c r="B10" s="196" t="s">
        <v>417</v>
      </c>
      <c r="C10" s="27" t="s">
        <v>13</v>
      </c>
      <c r="D10" s="28"/>
      <c r="E10" s="28"/>
      <c r="F10" s="28"/>
      <c r="G10" s="28"/>
      <c r="H10" s="28"/>
      <c r="I10" s="29"/>
    </row>
    <row r="11" spans="1:11" ht="33" customHeight="1" x14ac:dyDescent="0.25">
      <c r="A11" s="195"/>
      <c r="B11" s="197"/>
      <c r="C11" s="25">
        <v>2020</v>
      </c>
      <c r="D11" s="26" t="s">
        <v>61</v>
      </c>
      <c r="E11" s="26" t="s">
        <v>62</v>
      </c>
      <c r="F11" s="26" t="s">
        <v>63</v>
      </c>
      <c r="G11" s="26" t="s">
        <v>64</v>
      </c>
      <c r="H11" s="26" t="s">
        <v>65</v>
      </c>
      <c r="I11" s="30" t="s">
        <v>66</v>
      </c>
    </row>
    <row r="12" spans="1:11" s="5" customFormat="1" ht="15" customHeight="1" thickBot="1" x14ac:dyDescent="0.3">
      <c r="A12" s="149" t="s">
        <v>69</v>
      </c>
      <c r="B12" s="6" t="s">
        <v>69</v>
      </c>
      <c r="C12" s="154">
        <f>'Exit Tariff_3'!C34</f>
        <v>151.82174801915465</v>
      </c>
      <c r="D12" s="154">
        <f>'Exit Tariff_3'!D34</f>
        <v>140.3333122848646</v>
      </c>
      <c r="E12" s="154">
        <f>'Exit Tariff_3'!E34</f>
        <v>129.21706456386514</v>
      </c>
      <c r="F12" s="155">
        <f>'Exit Tariff_3'!F34</f>
        <v>122.59590834980948</v>
      </c>
      <c r="G12" s="154">
        <f>'Exit Tariff_3'!G34</f>
        <v>116.74610759761792</v>
      </c>
      <c r="H12" s="154">
        <f>'Exit Tariff_3'!H34</f>
        <v>111.27435240341134</v>
      </c>
      <c r="I12" s="156">
        <f>'Exit Tariff_3'!I34</f>
        <v>112.67587616141748</v>
      </c>
      <c r="K12" s="91"/>
    </row>
    <row r="13" spans="1:11" ht="9" customHeight="1" x14ac:dyDescent="0.25">
      <c r="C13" s="64"/>
      <c r="D13" s="64"/>
      <c r="E13" s="64"/>
      <c r="F13" s="64"/>
      <c r="G13" s="64"/>
      <c r="H13" s="64"/>
      <c r="I13" s="64"/>
    </row>
    <row r="14" spans="1:11" ht="41.25" customHeight="1" x14ac:dyDescent="0.25">
      <c r="A14" s="202" t="s">
        <v>471</v>
      </c>
      <c r="B14" s="203"/>
      <c r="C14" s="203"/>
      <c r="D14" s="203"/>
      <c r="E14" s="203"/>
      <c r="F14" s="203"/>
      <c r="G14" s="203"/>
      <c r="H14" s="203"/>
      <c r="I14" s="203"/>
    </row>
    <row r="15" spans="1:11" ht="5.0999999999999996" customHeight="1" thickBot="1" x14ac:dyDescent="0.3"/>
    <row r="16" spans="1:11" ht="15" customHeight="1" x14ac:dyDescent="0.25">
      <c r="A16" s="194" t="s">
        <v>42</v>
      </c>
      <c r="B16" s="196" t="s">
        <v>469</v>
      </c>
      <c r="C16" s="27" t="s">
        <v>13</v>
      </c>
      <c r="D16" s="28"/>
      <c r="E16" s="28"/>
      <c r="F16" s="28"/>
      <c r="G16" s="28"/>
      <c r="H16" s="28"/>
      <c r="I16" s="29"/>
    </row>
    <row r="17" spans="1:9" ht="33" customHeight="1" x14ac:dyDescent="0.25">
      <c r="A17" s="195"/>
      <c r="B17" s="197"/>
      <c r="C17" s="25">
        <v>2020</v>
      </c>
      <c r="D17" s="26" t="s">
        <v>61</v>
      </c>
      <c r="E17" s="26" t="s">
        <v>62</v>
      </c>
      <c r="F17" s="26" t="s">
        <v>63</v>
      </c>
      <c r="G17" s="26" t="s">
        <v>64</v>
      </c>
      <c r="H17" s="26" t="s">
        <v>65</v>
      </c>
      <c r="I17" s="30" t="s">
        <v>66</v>
      </c>
    </row>
    <row r="18" spans="1:9" s="5" customFormat="1" ht="15" customHeight="1" x14ac:dyDescent="0.25">
      <c r="A18" s="4" t="s">
        <v>460</v>
      </c>
      <c r="B18" s="147" t="s">
        <v>477</v>
      </c>
      <c r="C18" s="52">
        <f>Input!C138</f>
        <v>66858.296228420077</v>
      </c>
      <c r="D18" s="52">
        <f>Input!D138</f>
        <v>66095.829808509836</v>
      </c>
      <c r="E18" s="52">
        <f>Input!E138</f>
        <v>65066.554184618202</v>
      </c>
      <c r="F18" s="52">
        <f>Input!F138</f>
        <v>63981.69050311856</v>
      </c>
      <c r="G18" s="52">
        <f>Input!G138</f>
        <v>62834.97675448603</v>
      </c>
      <c r="H18" s="52">
        <f>Input!H138</f>
        <v>61628.798050026751</v>
      </c>
      <c r="I18" s="57">
        <f>Input!I138</f>
        <v>60347.106982520971</v>
      </c>
    </row>
    <row r="19" spans="1:9" s="5" customFormat="1" x14ac:dyDescent="0.25">
      <c r="A19" s="4" t="s">
        <v>461</v>
      </c>
      <c r="B19" s="147" t="s">
        <v>478</v>
      </c>
      <c r="C19" s="52">
        <f>Input!C139</f>
        <v>144783.27554939326</v>
      </c>
      <c r="D19" s="53">
        <f>Input!D139</f>
        <v>143124.40518911881</v>
      </c>
      <c r="E19" s="53">
        <f>Input!E139</f>
        <v>140882.74857485516</v>
      </c>
      <c r="F19" s="53">
        <f>Input!F139</f>
        <v>138526.78920717278</v>
      </c>
      <c r="G19" s="53">
        <f>Input!G139</f>
        <v>136038.96736233027</v>
      </c>
      <c r="H19" s="53">
        <f>Input!H139</f>
        <v>133423.34186410031</v>
      </c>
      <c r="I19" s="65">
        <f>Input!I139</f>
        <v>130645.5897442649</v>
      </c>
    </row>
    <row r="20" spans="1:9" s="5" customFormat="1" ht="15" customHeight="1" x14ac:dyDescent="0.25">
      <c r="A20" s="4" t="s">
        <v>462</v>
      </c>
      <c r="B20" s="147" t="s">
        <v>450</v>
      </c>
      <c r="C20" s="53">
        <f>Input!C140</f>
        <v>46534.036399979377</v>
      </c>
      <c r="D20" s="53">
        <f>Input!D140</f>
        <v>46002.128012532063</v>
      </c>
      <c r="E20" s="53">
        <f>Input!E140</f>
        <v>45283.072770385334</v>
      </c>
      <c r="F20" s="53">
        <f>Input!F140</f>
        <v>44526.972454150862</v>
      </c>
      <c r="G20" s="53">
        <f>Input!G140</f>
        <v>43728.191675117552</v>
      </c>
      <c r="H20" s="53">
        <f>Input!H140</f>
        <v>42888.037946977413</v>
      </c>
      <c r="I20" s="65">
        <f>Input!I140</f>
        <v>41995.508109615184</v>
      </c>
    </row>
    <row r="21" spans="1:9" s="5" customFormat="1" x14ac:dyDescent="0.25">
      <c r="A21" s="4" t="s">
        <v>463</v>
      </c>
      <c r="B21" s="147" t="s">
        <v>451</v>
      </c>
      <c r="C21" s="53">
        <f>Input!C141</f>
        <v>37725.079735209561</v>
      </c>
      <c r="D21" s="53">
        <f>Input!D141</f>
        <v>37600.722756880641</v>
      </c>
      <c r="E21" s="53">
        <f>Input!E141</f>
        <v>37390.112702858038</v>
      </c>
      <c r="F21" s="53">
        <f>Input!F141</f>
        <v>37102.355688659976</v>
      </c>
      <c r="G21" s="53">
        <f>Input!G141</f>
        <v>36688.187832254145</v>
      </c>
      <c r="H21" s="53">
        <f>Input!H141</f>
        <v>36139.730678371336</v>
      </c>
      <c r="I21" s="65">
        <f>Input!I141</f>
        <v>35419.501987186704</v>
      </c>
    </row>
    <row r="22" spans="1:9" s="5" customFormat="1" x14ac:dyDescent="0.25">
      <c r="A22" s="4" t="s">
        <v>464</v>
      </c>
      <c r="B22" s="147" t="s">
        <v>452</v>
      </c>
      <c r="C22" s="53">
        <f>Input!C142</f>
        <v>79136.112302900146</v>
      </c>
      <c r="D22" s="53">
        <f>Input!D142</f>
        <v>79029.098121648887</v>
      </c>
      <c r="E22" s="53">
        <f>Input!E142</f>
        <v>78771.390213414124</v>
      </c>
      <c r="F22" s="53">
        <f>Input!F142</f>
        <v>78326.728418956031</v>
      </c>
      <c r="G22" s="53">
        <f>Input!G142</f>
        <v>77575.246709973391</v>
      </c>
      <c r="H22" s="53">
        <f>Input!H142</f>
        <v>76497.211708216186</v>
      </c>
      <c r="I22" s="65">
        <f>Input!I142</f>
        <v>75004.382843474305</v>
      </c>
    </row>
    <row r="23" spans="1:9" s="5" customFormat="1" ht="15.75" thickBot="1" x14ac:dyDescent="0.3">
      <c r="A23" s="8" t="s">
        <v>465</v>
      </c>
      <c r="B23" s="148" t="s">
        <v>453</v>
      </c>
      <c r="C23" s="53">
        <f>Input!C143</f>
        <v>45772.473193645696</v>
      </c>
      <c r="D23" s="61">
        <f>Input!D143</f>
        <v>45806.612534507105</v>
      </c>
      <c r="E23" s="61">
        <f>Input!E143</f>
        <v>45765.397040239259</v>
      </c>
      <c r="F23" s="61">
        <f>Input!F143</f>
        <v>45590.683035808062</v>
      </c>
      <c r="G23" s="61">
        <f>Input!G143</f>
        <v>45226.804729746727</v>
      </c>
      <c r="H23" s="61">
        <f>Input!H143</f>
        <v>44664.733373866868</v>
      </c>
      <c r="I23" s="100">
        <f>Input!I143</f>
        <v>43865.14230280021</v>
      </c>
    </row>
    <row r="24" spans="1:9" ht="18.75" customHeight="1" thickBot="1" x14ac:dyDescent="0.3">
      <c r="A24" s="33" t="s">
        <v>7</v>
      </c>
      <c r="B24" s="34"/>
      <c r="C24" s="66">
        <f t="shared" ref="C24:I24" si="0">SUM(C18:C23)</f>
        <v>420809.2734095481</v>
      </c>
      <c r="D24" s="66">
        <f t="shared" si="0"/>
        <v>417658.79642319737</v>
      </c>
      <c r="E24" s="66">
        <f t="shared" si="0"/>
        <v>413159.27548637014</v>
      </c>
      <c r="F24" s="66">
        <f t="shared" si="0"/>
        <v>408055.2193078663</v>
      </c>
      <c r="G24" s="66">
        <f t="shared" si="0"/>
        <v>402092.37506390811</v>
      </c>
      <c r="H24" s="66">
        <f t="shared" si="0"/>
        <v>395241.85362155887</v>
      </c>
      <c r="I24" s="67">
        <f t="shared" si="0"/>
        <v>387277.23196986225</v>
      </c>
    </row>
    <row r="25" spans="1:9" ht="9" customHeight="1" x14ac:dyDescent="0.25">
      <c r="C25" s="64"/>
      <c r="D25" s="64"/>
      <c r="E25" s="64"/>
      <c r="F25" s="64"/>
      <c r="G25" s="64"/>
      <c r="H25" s="64"/>
      <c r="I25" s="64"/>
    </row>
    <row r="26" spans="1:9" ht="44.25" customHeight="1" x14ac:dyDescent="0.25">
      <c r="A26" s="202" t="s">
        <v>459</v>
      </c>
      <c r="B26" s="202"/>
      <c r="C26" s="202"/>
      <c r="D26" s="202"/>
      <c r="E26" s="202"/>
      <c r="F26" s="202"/>
      <c r="G26" s="202"/>
      <c r="H26" s="202"/>
      <c r="I26" s="202"/>
    </row>
    <row r="27" spans="1:9" ht="5.0999999999999996" customHeight="1" thickBot="1" x14ac:dyDescent="0.3"/>
    <row r="28" spans="1:9" ht="15" customHeight="1" x14ac:dyDescent="0.25">
      <c r="A28" s="194" t="s">
        <v>42</v>
      </c>
      <c r="B28" s="196" t="s">
        <v>469</v>
      </c>
      <c r="C28" s="27" t="s">
        <v>13</v>
      </c>
      <c r="D28" s="28"/>
      <c r="E28" s="28"/>
      <c r="F28" s="28"/>
      <c r="G28" s="28"/>
      <c r="H28" s="28"/>
      <c r="I28" s="29"/>
    </row>
    <row r="29" spans="1:9" ht="33" customHeight="1" x14ac:dyDescent="0.25">
      <c r="A29" s="195"/>
      <c r="B29" s="197"/>
      <c r="C29" s="25">
        <v>2020</v>
      </c>
      <c r="D29" s="26" t="s">
        <v>61</v>
      </c>
      <c r="E29" s="26" t="s">
        <v>62</v>
      </c>
      <c r="F29" s="26" t="s">
        <v>63</v>
      </c>
      <c r="G29" s="26" t="s">
        <v>64</v>
      </c>
      <c r="H29" s="26" t="s">
        <v>65</v>
      </c>
      <c r="I29" s="30" t="s">
        <v>66</v>
      </c>
    </row>
    <row r="30" spans="1:9" s="5" customFormat="1" ht="15" customHeight="1" x14ac:dyDescent="0.25">
      <c r="A30" s="4" t="s">
        <v>460</v>
      </c>
      <c r="B30" s="147" t="s">
        <v>477</v>
      </c>
      <c r="C30" s="52">
        <f>C$12*C18</f>
        <v>10150543.40298119</v>
      </c>
      <c r="D30" s="52">
        <f t="shared" ref="D30:I30" si="1">D$12*D18</f>
        <v>9275446.7252448741</v>
      </c>
      <c r="E30" s="52">
        <f t="shared" si="1"/>
        <v>8407709.1330220401</v>
      </c>
      <c r="F30" s="52">
        <f t="shared" si="1"/>
        <v>7843893.4649861986</v>
      </c>
      <c r="G30" s="52">
        <f t="shared" si="1"/>
        <v>7335738.9570730468</v>
      </c>
      <c r="H30" s="52">
        <f t="shared" si="1"/>
        <v>6857704.5924173463</v>
      </c>
      <c r="I30" s="57">
        <f t="shared" si="1"/>
        <v>6799663.1530623445</v>
      </c>
    </row>
    <row r="31" spans="1:9" s="5" customFormat="1" x14ac:dyDescent="0.25">
      <c r="A31" s="4" t="s">
        <v>461</v>
      </c>
      <c r="B31" s="147" t="s">
        <v>478</v>
      </c>
      <c r="C31" s="52">
        <f t="shared" ref="C31:I31" si="2">C$12*C19</f>
        <v>21981249.977847818</v>
      </c>
      <c r="D31" s="53">
        <f>D$12*D19</f>
        <v>20085121.848990105</v>
      </c>
      <c r="E31" s="53">
        <f t="shared" si="2"/>
        <v>18204455.218531836</v>
      </c>
      <c r="F31" s="53">
        <f t="shared" si="2"/>
        <v>16982817.553635933</v>
      </c>
      <c r="G31" s="53">
        <f t="shared" si="2"/>
        <v>15882019.921151442</v>
      </c>
      <c r="H31" s="53">
        <f t="shared" si="2"/>
        <v>14846595.961426724</v>
      </c>
      <c r="I31" s="65">
        <f t="shared" si="2"/>
        <v>14720606.291060146</v>
      </c>
    </row>
    <row r="32" spans="1:9" s="5" customFormat="1" ht="15" customHeight="1" x14ac:dyDescent="0.25">
      <c r="A32" s="4" t="s">
        <v>462</v>
      </c>
      <c r="B32" s="147" t="s">
        <v>450</v>
      </c>
      <c r="C32" s="53">
        <f t="shared" ref="C32:I32" si="3">C$12*C20</f>
        <v>7064878.7486318396</v>
      </c>
      <c r="D32" s="53">
        <f t="shared" si="3"/>
        <v>6455630.9961509798</v>
      </c>
      <c r="E32" s="53">
        <f t="shared" si="3"/>
        <v>5851345.7378210854</v>
      </c>
      <c r="F32" s="53">
        <f t="shared" si="3"/>
        <v>5458824.63408357</v>
      </c>
      <c r="G32" s="53">
        <f t="shared" si="3"/>
        <v>5105096.1703525344</v>
      </c>
      <c r="H32" s="53">
        <f t="shared" si="3"/>
        <v>4772338.6484028427</v>
      </c>
      <c r="I32" s="65">
        <f t="shared" si="3"/>
        <v>4731880.6710948041</v>
      </c>
    </row>
    <row r="33" spans="1:9" s="5" customFormat="1" x14ac:dyDescent="0.25">
      <c r="A33" s="4" t="s">
        <v>463</v>
      </c>
      <c r="B33" s="147" t="s">
        <v>451</v>
      </c>
      <c r="C33" s="53">
        <f t="shared" ref="C33:I33" si="4">C$12*C21</f>
        <v>5727487.5495615033</v>
      </c>
      <c r="D33" s="53">
        <f t="shared" si="4"/>
        <v>5276633.9687779462</v>
      </c>
      <c r="E33" s="53">
        <f t="shared" si="4"/>
        <v>4831440.6071754014</v>
      </c>
      <c r="F33" s="53">
        <f t="shared" si="4"/>
        <v>4548596.997568991</v>
      </c>
      <c r="G33" s="53">
        <f t="shared" si="4"/>
        <v>4283203.1242259592</v>
      </c>
      <c r="H33" s="53">
        <f t="shared" si="4"/>
        <v>4021425.1272694683</v>
      </c>
      <c r="I33" s="65">
        <f t="shared" si="4"/>
        <v>3990923.4196073292</v>
      </c>
    </row>
    <row r="34" spans="1:9" s="5" customFormat="1" x14ac:dyDescent="0.25">
      <c r="A34" s="4" t="s">
        <v>464</v>
      </c>
      <c r="B34" s="147" t="s">
        <v>452</v>
      </c>
      <c r="C34" s="53">
        <f t="shared" ref="C34:I34" si="5">C$12*C22</f>
        <v>12014582.901266431</v>
      </c>
      <c r="D34" s="53">
        <f t="shared" si="5"/>
        <v>11090415.10629656</v>
      </c>
      <c r="E34" s="53">
        <f t="shared" si="5"/>
        <v>10178607.814992147</v>
      </c>
      <c r="F34" s="53">
        <f t="shared" si="5"/>
        <v>9602536.4185907505</v>
      </c>
      <c r="G34" s="53">
        <f t="shared" si="5"/>
        <v>9056608.0993143097</v>
      </c>
      <c r="H34" s="53">
        <f t="shared" si="5"/>
        <v>8512177.6934984121</v>
      </c>
      <c r="I34" s="65">
        <f t="shared" si="5"/>
        <v>8451184.5528348573</v>
      </c>
    </row>
    <row r="35" spans="1:9" s="5" customFormat="1" ht="15.75" thickBot="1" x14ac:dyDescent="0.3">
      <c r="A35" s="8" t="s">
        <v>465</v>
      </c>
      <c r="B35" s="148" t="s">
        <v>453</v>
      </c>
      <c r="C35" s="53">
        <f t="shared" ref="C35:I35" si="6">C$12*C23</f>
        <v>6949256.8914191881</v>
      </c>
      <c r="D35" s="61">
        <f t="shared" si="6"/>
        <v>6428193.6615167791</v>
      </c>
      <c r="E35" s="61">
        <f t="shared" si="6"/>
        <v>5913670.2641395191</v>
      </c>
      <c r="F35" s="61">
        <f t="shared" si="6"/>
        <v>5589231.199063139</v>
      </c>
      <c r="G35" s="61">
        <f t="shared" si="6"/>
        <v>5280053.4112754669</v>
      </c>
      <c r="H35" s="61">
        <f t="shared" si="6"/>
        <v>4970039.281448069</v>
      </c>
      <c r="I35" s="100">
        <f t="shared" si="6"/>
        <v>4942543.3419132717</v>
      </c>
    </row>
    <row r="36" spans="1:9" ht="18.75" customHeight="1" thickBot="1" x14ac:dyDescent="0.3">
      <c r="A36" s="33" t="s">
        <v>7</v>
      </c>
      <c r="B36" s="34"/>
      <c r="C36" s="66">
        <f t="shared" ref="C36:I36" si="7">SUM(C30:C35)</f>
        <v>63887999.47170797</v>
      </c>
      <c r="D36" s="66">
        <f t="shared" si="7"/>
        <v>58611442.306977242</v>
      </c>
      <c r="E36" s="66">
        <f t="shared" si="7"/>
        <v>53387228.775682025</v>
      </c>
      <c r="F36" s="66">
        <f t="shared" si="7"/>
        <v>50025900.267928585</v>
      </c>
      <c r="G36" s="66">
        <f t="shared" si="7"/>
        <v>46942719.683392756</v>
      </c>
      <c r="H36" s="66">
        <f t="shared" si="7"/>
        <v>43980281.304462865</v>
      </c>
      <c r="I36" s="67">
        <f t="shared" si="7"/>
        <v>43636801.429572746</v>
      </c>
    </row>
    <row r="37" spans="1:9" ht="6.75" customHeight="1" x14ac:dyDescent="0.25"/>
    <row r="38" spans="1:9" ht="22.5" customHeight="1" x14ac:dyDescent="0.25">
      <c r="A38" s="35" t="s">
        <v>466</v>
      </c>
      <c r="B38" s="23"/>
      <c r="C38" s="24"/>
      <c r="D38" s="24"/>
      <c r="E38" s="24"/>
      <c r="F38" s="24"/>
      <c r="G38" s="24"/>
      <c r="H38" s="24"/>
      <c r="I38" s="24"/>
    </row>
    <row r="39" spans="1:9" ht="5.0999999999999996" customHeight="1" thickBot="1" x14ac:dyDescent="0.3"/>
    <row r="40" spans="1:9" ht="15" customHeight="1" x14ac:dyDescent="0.25">
      <c r="A40" s="194" t="s">
        <v>42</v>
      </c>
      <c r="B40" s="196" t="s">
        <v>469</v>
      </c>
      <c r="C40" s="27" t="s">
        <v>13</v>
      </c>
      <c r="D40" s="28"/>
      <c r="E40" s="28"/>
      <c r="F40" s="28"/>
      <c r="G40" s="28"/>
      <c r="H40" s="28"/>
      <c r="I40" s="29"/>
    </row>
    <row r="41" spans="1:9" ht="33" customHeight="1" x14ac:dyDescent="0.25">
      <c r="A41" s="195"/>
      <c r="B41" s="197"/>
      <c r="C41" s="25">
        <v>2020</v>
      </c>
      <c r="D41" s="26" t="s">
        <v>61</v>
      </c>
      <c r="E41" s="26" t="s">
        <v>62</v>
      </c>
      <c r="F41" s="26" t="s">
        <v>63</v>
      </c>
      <c r="G41" s="26" t="s">
        <v>64</v>
      </c>
      <c r="H41" s="26" t="s">
        <v>65</v>
      </c>
      <c r="I41" s="30" t="s">
        <v>66</v>
      </c>
    </row>
    <row r="42" spans="1:9" s="5" customFormat="1" ht="15" customHeight="1" x14ac:dyDescent="0.25">
      <c r="A42" s="4" t="s">
        <v>460</v>
      </c>
      <c r="B42" s="147" t="s">
        <v>477</v>
      </c>
      <c r="C42" s="52">
        <f>Input!C150</f>
        <v>4536593.6832838701</v>
      </c>
      <c r="D42" s="52">
        <f>Input!D150</f>
        <v>4550871.0891394373</v>
      </c>
      <c r="E42" s="52">
        <f>Input!E150</f>
        <v>4569708.0195774101</v>
      </c>
      <c r="F42" s="52">
        <f>Input!F150</f>
        <v>4585417.6078998735</v>
      </c>
      <c r="G42" s="52">
        <f>Input!G150</f>
        <v>4597283.3918919526</v>
      </c>
      <c r="H42" s="52">
        <f>Input!H150</f>
        <v>4605155.071251072</v>
      </c>
      <c r="I42" s="57">
        <f>Input!I150</f>
        <v>4607458.0430862978</v>
      </c>
    </row>
    <row r="43" spans="1:9" s="5" customFormat="1" x14ac:dyDescent="0.25">
      <c r="A43" s="4" t="s">
        <v>461</v>
      </c>
      <c r="B43" s="147" t="s">
        <v>478</v>
      </c>
      <c r="C43" s="52">
        <f>Input!C151</f>
        <v>2860898.489547756</v>
      </c>
      <c r="D43" s="53">
        <f>Input!D151</f>
        <v>2869789.411917639</v>
      </c>
      <c r="E43" s="53">
        <f>Input!E151</f>
        <v>2881455.9781774315</v>
      </c>
      <c r="F43" s="53">
        <f>Input!F151</f>
        <v>2891259.3482779209</v>
      </c>
      <c r="G43" s="53">
        <f>Input!G151</f>
        <v>2898666.6008825302</v>
      </c>
      <c r="H43" s="53">
        <f>Input!H151</f>
        <v>2903560.9349048496</v>
      </c>
      <c r="I43" s="65">
        <f>Input!I151</f>
        <v>2904958.9271760089</v>
      </c>
    </row>
    <row r="44" spans="1:9" s="5" customFormat="1" ht="15" customHeight="1" x14ac:dyDescent="0.25">
      <c r="A44" s="4" t="s">
        <v>462</v>
      </c>
      <c r="B44" s="147" t="s">
        <v>450</v>
      </c>
      <c r="C44" s="53">
        <f>Input!C152</f>
        <v>328868.40765901003</v>
      </c>
      <c r="D44" s="53">
        <f>Input!D152</f>
        <v>329890.7135103835</v>
      </c>
      <c r="E44" s="53">
        <f>Input!E152</f>
        <v>331232.18582129129</v>
      </c>
      <c r="F44" s="53">
        <f>Input!F152</f>
        <v>332359.5245097368</v>
      </c>
      <c r="G44" s="53">
        <f>Input!G152</f>
        <v>333211.48022744735</v>
      </c>
      <c r="H44" s="53">
        <f>Input!H152</f>
        <v>333774.62892115762</v>
      </c>
      <c r="I44" s="65">
        <f>Input!I152</f>
        <v>333935.94442512956</v>
      </c>
    </row>
    <row r="45" spans="1:9" s="5" customFormat="1" x14ac:dyDescent="0.25">
      <c r="A45" s="4" t="s">
        <v>463</v>
      </c>
      <c r="B45" s="147" t="s">
        <v>451</v>
      </c>
      <c r="C45" s="53">
        <f>Input!C153</f>
        <v>53345.97050347842</v>
      </c>
      <c r="D45" s="53">
        <f>Input!D153</f>
        <v>53862.62795385901</v>
      </c>
      <c r="E45" s="53">
        <f>Input!E153</f>
        <v>54519.66541233976</v>
      </c>
      <c r="F45" s="53">
        <f>Input!F153</f>
        <v>55104.955346256873</v>
      </c>
      <c r="G45" s="53">
        <f>Input!G153</f>
        <v>55551.926213440864</v>
      </c>
      <c r="H45" s="53">
        <f>Input!H153</f>
        <v>55842.066948633961</v>
      </c>
      <c r="I45" s="65">
        <f>Input!I153</f>
        <v>55913.616360656633</v>
      </c>
    </row>
    <row r="46" spans="1:9" s="5" customFormat="1" x14ac:dyDescent="0.25">
      <c r="A46" s="4" t="s">
        <v>464</v>
      </c>
      <c r="B46" s="147" t="s">
        <v>452</v>
      </c>
      <c r="C46" s="53">
        <f>Input!C154</f>
        <v>21957.163246215576</v>
      </c>
      <c r="D46" s="53">
        <f>Input!D154</f>
        <v>22240.337289849162</v>
      </c>
      <c r="E46" s="53">
        <f>Input!E154</f>
        <v>22599.607783508069</v>
      </c>
      <c r="F46" s="53">
        <f>Input!F154</f>
        <v>22923.202342045388</v>
      </c>
      <c r="G46" s="53">
        <f>Input!G154</f>
        <v>23172.36253252568</v>
      </c>
      <c r="H46" s="53">
        <f>Input!H154</f>
        <v>23336.006447850465</v>
      </c>
      <c r="I46" s="65">
        <f>Input!I154</f>
        <v>23380.133540857209</v>
      </c>
    </row>
    <row r="47" spans="1:9" s="5" customFormat="1" ht="15.75" thickBot="1" x14ac:dyDescent="0.3">
      <c r="A47" s="8" t="s">
        <v>465</v>
      </c>
      <c r="B47" s="148" t="s">
        <v>453</v>
      </c>
      <c r="C47" s="53">
        <f>Input!C155</f>
        <v>3234.6488384541353</v>
      </c>
      <c r="D47" s="61">
        <f>Input!D155</f>
        <v>3272.6515706937662</v>
      </c>
      <c r="E47" s="61">
        <f>Input!E155</f>
        <v>3321.2488107474319</v>
      </c>
      <c r="F47" s="61">
        <f>Input!F155</f>
        <v>3365.77110044443</v>
      </c>
      <c r="G47" s="61">
        <f>Input!G155</f>
        <v>3401.7191861301094</v>
      </c>
      <c r="H47" s="61">
        <f>Input!H155</f>
        <v>3427.807253495962</v>
      </c>
      <c r="I47" s="100">
        <f>Input!I155</f>
        <v>3440.0880110659127</v>
      </c>
    </row>
    <row r="48" spans="1:9" ht="18.75" customHeight="1" thickBot="1" x14ac:dyDescent="0.3">
      <c r="A48" s="33" t="s">
        <v>7</v>
      </c>
      <c r="B48" s="34"/>
      <c r="C48" s="66">
        <f t="shared" ref="C48:I48" si="8">SUM(C42:C47)</f>
        <v>7804898.3630787842</v>
      </c>
      <c r="D48" s="66">
        <f t="shared" si="8"/>
        <v>7829926.8313818621</v>
      </c>
      <c r="E48" s="66">
        <f t="shared" si="8"/>
        <v>7862836.7055827286</v>
      </c>
      <c r="F48" s="66">
        <f t="shared" si="8"/>
        <v>7890430.4094762774</v>
      </c>
      <c r="G48" s="66">
        <f t="shared" si="8"/>
        <v>7911287.4809340257</v>
      </c>
      <c r="H48" s="66">
        <f t="shared" si="8"/>
        <v>7925096.515727059</v>
      </c>
      <c r="I48" s="67">
        <f t="shared" si="8"/>
        <v>7929086.7526000161</v>
      </c>
    </row>
    <row r="49" spans="1:9" ht="9" customHeight="1" x14ac:dyDescent="0.25"/>
    <row r="50" spans="1:9" ht="36.75" customHeight="1" x14ac:dyDescent="0.25">
      <c r="A50" s="211" t="s">
        <v>472</v>
      </c>
      <c r="B50" s="211"/>
      <c r="C50" s="211"/>
      <c r="D50" s="211"/>
      <c r="E50" s="211"/>
      <c r="F50" s="211"/>
      <c r="G50" s="211"/>
      <c r="H50" s="211"/>
      <c r="I50" s="211"/>
    </row>
    <row r="51" spans="1:9" ht="5.0999999999999996" customHeight="1" thickBot="1" x14ac:dyDescent="0.3"/>
    <row r="52" spans="1:9" ht="15" customHeight="1" x14ac:dyDescent="0.25">
      <c r="A52" s="194" t="s">
        <v>42</v>
      </c>
      <c r="B52" s="196" t="s">
        <v>469</v>
      </c>
      <c r="C52" s="27" t="s">
        <v>13</v>
      </c>
      <c r="D52" s="28"/>
      <c r="E52" s="28"/>
      <c r="F52" s="28"/>
      <c r="G52" s="28"/>
      <c r="H52" s="28"/>
      <c r="I52" s="29"/>
    </row>
    <row r="53" spans="1:9" ht="33" customHeight="1" x14ac:dyDescent="0.25">
      <c r="A53" s="195"/>
      <c r="B53" s="197"/>
      <c r="C53" s="25">
        <v>2020</v>
      </c>
      <c r="D53" s="26" t="s">
        <v>61</v>
      </c>
      <c r="E53" s="26" t="s">
        <v>62</v>
      </c>
      <c r="F53" s="26" t="s">
        <v>63</v>
      </c>
      <c r="G53" s="26" t="s">
        <v>64</v>
      </c>
      <c r="H53" s="26" t="s">
        <v>65</v>
      </c>
      <c r="I53" s="30" t="s">
        <v>66</v>
      </c>
    </row>
    <row r="54" spans="1:9" s="5" customFormat="1" ht="15" customHeight="1" x14ac:dyDescent="0.25">
      <c r="A54" s="31" t="s">
        <v>460</v>
      </c>
      <c r="B54" s="147" t="s">
        <v>477</v>
      </c>
      <c r="C54" s="92">
        <f>C30/C42</f>
        <v>2.2374812715503305</v>
      </c>
      <c r="D54" s="92">
        <f t="shared" ref="D54:I54" si="9">D30/D42</f>
        <v>2.0381695160253037</v>
      </c>
      <c r="E54" s="92">
        <f t="shared" si="9"/>
        <v>1.8398788493711147</v>
      </c>
      <c r="F54" s="92">
        <f t="shared" si="9"/>
        <v>1.7106170333259374</v>
      </c>
      <c r="G54" s="92">
        <f t="shared" si="9"/>
        <v>1.59566820918867</v>
      </c>
      <c r="H54" s="92">
        <f t="shared" si="9"/>
        <v>1.4891365190345978</v>
      </c>
      <c r="I54" s="93">
        <f t="shared" si="9"/>
        <v>1.4757949154340213</v>
      </c>
    </row>
    <row r="55" spans="1:9" s="5" customFormat="1" x14ac:dyDescent="0.25">
      <c r="A55" s="31" t="s">
        <v>461</v>
      </c>
      <c r="B55" s="147" t="s">
        <v>478</v>
      </c>
      <c r="C55" s="92">
        <f>C31/C43</f>
        <v>7.6833379646834521</v>
      </c>
      <c r="D55" s="94">
        <f t="shared" ref="D55:I55" si="10">D31/D43</f>
        <v>6.9988138382491654</v>
      </c>
      <c r="E55" s="94">
        <f t="shared" si="10"/>
        <v>6.3177974455977823</v>
      </c>
      <c r="F55" s="94">
        <f t="shared" si="10"/>
        <v>5.8738478662424951</v>
      </c>
      <c r="G55" s="94">
        <f t="shared" si="10"/>
        <v>5.4790778340344453</v>
      </c>
      <c r="H55" s="94">
        <f t="shared" si="10"/>
        <v>5.1132372608234071</v>
      </c>
      <c r="I55" s="95">
        <f t="shared" si="10"/>
        <v>5.0674059978433004</v>
      </c>
    </row>
    <row r="56" spans="1:9" s="5" customFormat="1" ht="15" customHeight="1" x14ac:dyDescent="0.25">
      <c r="A56" s="31" t="s">
        <v>462</v>
      </c>
      <c r="B56" s="147" t="s">
        <v>450</v>
      </c>
      <c r="C56" s="94">
        <f t="shared" ref="C56:I56" si="11">C32/C44</f>
        <v>21.482388043661278</v>
      </c>
      <c r="D56" s="94">
        <f t="shared" si="11"/>
        <v>19.568998858610748</v>
      </c>
      <c r="E56" s="94">
        <f t="shared" si="11"/>
        <v>17.66538998410633</v>
      </c>
      <c r="F56" s="94">
        <f t="shared" si="11"/>
        <v>16.424456744953755</v>
      </c>
      <c r="G56" s="94">
        <f t="shared" si="11"/>
        <v>15.320889204861246</v>
      </c>
      <c r="H56" s="94">
        <f t="shared" si="11"/>
        <v>14.29808689722231</v>
      </c>
      <c r="I56" s="95">
        <f t="shared" si="11"/>
        <v>14.17002497062942</v>
      </c>
    </row>
    <row r="57" spans="1:9" s="5" customFormat="1" x14ac:dyDescent="0.25">
      <c r="A57" s="31" t="s">
        <v>463</v>
      </c>
      <c r="B57" s="147" t="s">
        <v>451</v>
      </c>
      <c r="C57" s="94">
        <f>C33/C45</f>
        <v>107.36495175747234</v>
      </c>
      <c r="D57" s="94">
        <f t="shared" ref="D57:I57" si="12">D33/D45</f>
        <v>97.96465878527377</v>
      </c>
      <c r="E57" s="94">
        <f t="shared" si="12"/>
        <v>88.618309937057546</v>
      </c>
      <c r="F57" s="94">
        <f t="shared" si="12"/>
        <v>82.54424613879965</v>
      </c>
      <c r="G57" s="94">
        <f t="shared" si="12"/>
        <v>77.102693212996684</v>
      </c>
      <c r="H57" s="94">
        <f t="shared" si="12"/>
        <v>72.014259983760198</v>
      </c>
      <c r="I57" s="95">
        <f t="shared" si="12"/>
        <v>71.376592668678185</v>
      </c>
    </row>
    <row r="58" spans="1:9" s="5" customFormat="1" x14ac:dyDescent="0.25">
      <c r="A58" s="31" t="s">
        <v>464</v>
      </c>
      <c r="B58" s="147" t="s">
        <v>452</v>
      </c>
      <c r="C58" s="94">
        <f t="shared" ref="C58:I58" si="13">C34/C46</f>
        <v>547.18283808074352</v>
      </c>
      <c r="D58" s="94">
        <f t="shared" si="13"/>
        <v>498.66218132215101</v>
      </c>
      <c r="E58" s="94">
        <f t="shared" si="13"/>
        <v>450.388693135636</v>
      </c>
      <c r="F58" s="94">
        <f t="shared" si="13"/>
        <v>418.9003035137863</v>
      </c>
      <c r="G58" s="94">
        <f t="shared" si="13"/>
        <v>390.83663077522124</v>
      </c>
      <c r="H58" s="94">
        <f t="shared" si="13"/>
        <v>364.76582711445423</v>
      </c>
      <c r="I58" s="95">
        <f t="shared" si="13"/>
        <v>361.4686177076901</v>
      </c>
    </row>
    <row r="59" spans="1:9" s="5" customFormat="1" ht="15.75" thickBot="1" x14ac:dyDescent="0.3">
      <c r="A59" s="32" t="s">
        <v>465</v>
      </c>
      <c r="B59" s="150" t="s">
        <v>453</v>
      </c>
      <c r="C59" s="101">
        <f t="shared" ref="C59:I59" si="14">C35/C47</f>
        <v>2148.3806244452471</v>
      </c>
      <c r="D59" s="101">
        <f t="shared" si="14"/>
        <v>1964.2157200847607</v>
      </c>
      <c r="E59" s="101">
        <f t="shared" si="14"/>
        <v>1780.5562308379644</v>
      </c>
      <c r="F59" s="101">
        <f t="shared" si="14"/>
        <v>1660.6094212185476</v>
      </c>
      <c r="G59" s="101">
        <f t="shared" si="14"/>
        <v>1552.1720407739485</v>
      </c>
      <c r="H59" s="101">
        <f t="shared" si="14"/>
        <v>1449.9179545113602</v>
      </c>
      <c r="I59" s="102">
        <f t="shared" si="14"/>
        <v>1436.7490965389059</v>
      </c>
    </row>
    <row r="63" spans="1:9" x14ac:dyDescent="0.25">
      <c r="C63" s="91"/>
      <c r="D63" s="91"/>
      <c r="E63" s="91"/>
      <c r="F63" s="91"/>
      <c r="G63" s="91"/>
      <c r="H63" s="91"/>
      <c r="I63" s="91"/>
    </row>
    <row r="64" spans="1:9" x14ac:dyDescent="0.25">
      <c r="C64" s="91"/>
      <c r="D64" s="91"/>
      <c r="E64" s="91"/>
      <c r="F64" s="91"/>
      <c r="G64" s="91"/>
      <c r="H64" s="91"/>
      <c r="I64" s="91"/>
    </row>
    <row r="65" spans="3:9" x14ac:dyDescent="0.25">
      <c r="C65" s="91"/>
      <c r="D65" s="91"/>
      <c r="E65" s="91"/>
      <c r="F65" s="91"/>
      <c r="G65" s="91"/>
      <c r="H65" s="91"/>
      <c r="I65" s="91"/>
    </row>
    <row r="66" spans="3:9" x14ac:dyDescent="0.25">
      <c r="C66" s="91"/>
      <c r="D66" s="91"/>
      <c r="E66" s="91"/>
      <c r="F66" s="91"/>
      <c r="G66" s="91"/>
      <c r="H66" s="91"/>
      <c r="I66" s="91"/>
    </row>
    <row r="67" spans="3:9" x14ac:dyDescent="0.25">
      <c r="C67" s="91"/>
      <c r="D67" s="91"/>
      <c r="E67" s="91"/>
      <c r="F67" s="91"/>
      <c r="G67" s="91"/>
      <c r="H67" s="91"/>
      <c r="I67" s="91"/>
    </row>
    <row r="68" spans="3:9" x14ac:dyDescent="0.25">
      <c r="C68" s="91"/>
      <c r="D68" s="91"/>
      <c r="E68" s="91"/>
      <c r="F68" s="91"/>
      <c r="G68" s="91"/>
      <c r="H68" s="91"/>
      <c r="I68" s="91"/>
    </row>
    <row r="69" spans="3:9" x14ac:dyDescent="0.25">
      <c r="C69" s="91"/>
      <c r="D69" s="91"/>
      <c r="E69" s="91"/>
      <c r="F69" s="91"/>
      <c r="G69" s="91"/>
      <c r="H69" s="91"/>
      <c r="I69" s="91"/>
    </row>
  </sheetData>
  <mergeCells count="13">
    <mergeCell ref="A52:A53"/>
    <mergeCell ref="B52:B53"/>
    <mergeCell ref="A50:I50"/>
    <mergeCell ref="A10:A11"/>
    <mergeCell ref="B10:B11"/>
    <mergeCell ref="A40:A41"/>
    <mergeCell ref="B40:B41"/>
    <mergeCell ref="A16:A17"/>
    <mergeCell ref="B16:B17"/>
    <mergeCell ref="A28:A29"/>
    <mergeCell ref="B28:B29"/>
    <mergeCell ref="A26:I26"/>
    <mergeCell ref="A14:I14"/>
  </mergeCells>
  <printOptions horizontalCentered="1"/>
  <pageMargins left="0.23622047244094491" right="0.23622047244094491" top="0.74803149606299213" bottom="0.74803149606299213" header="0.31496062992125984" footer="0.31496062992125984"/>
  <pageSetup paperSize="9" scale="71" fitToHeight="0" orientation="landscape" verticalDpi="0" r:id="rId1"/>
  <headerFooter>
    <oddFooter>&amp;L&amp;D&amp;RPágina &amp;P de &amp;N</oddFooter>
  </headerFooter>
  <rowBreaks count="1" manualBreakCount="1">
    <brk id="37"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I28"/>
  <sheetViews>
    <sheetView showGridLines="0" zoomScaleNormal="100" workbookViewId="0"/>
  </sheetViews>
  <sheetFormatPr baseColWidth="10" defaultRowHeight="15" x14ac:dyDescent="0.25"/>
  <cols>
    <col min="1" max="1" width="31.5703125" style="1" customWidth="1"/>
    <col min="2" max="2" width="33.28515625" style="1" customWidth="1"/>
    <col min="3" max="3" width="16.85546875" style="5" customWidth="1"/>
    <col min="4" max="9" width="18.28515625" style="5" bestFit="1" customWidth="1"/>
    <col min="10" max="16384" width="11.42578125" style="1"/>
  </cols>
  <sheetData>
    <row r="1" spans="1:9" ht="5.0999999999999996" customHeight="1" x14ac:dyDescent="0.25">
      <c r="A1" s="22"/>
      <c r="B1" s="22"/>
      <c r="C1" s="113"/>
      <c r="D1" s="113"/>
      <c r="E1" s="113"/>
      <c r="F1" s="113"/>
      <c r="G1" s="113"/>
      <c r="H1" s="113"/>
      <c r="I1" s="113"/>
    </row>
    <row r="2" spans="1:9" x14ac:dyDescent="0.25">
      <c r="A2" s="22"/>
      <c r="B2" s="22"/>
      <c r="C2" s="113"/>
      <c r="D2" s="113"/>
      <c r="E2" s="113"/>
      <c r="F2" s="113"/>
      <c r="G2" s="113"/>
      <c r="H2" s="113"/>
      <c r="I2" s="113"/>
    </row>
    <row r="3" spans="1:9" x14ac:dyDescent="0.25">
      <c r="A3" s="22"/>
      <c r="B3" s="22"/>
      <c r="C3" s="113"/>
      <c r="D3" s="113"/>
      <c r="E3" s="113"/>
      <c r="F3" s="113"/>
      <c r="G3" s="113"/>
      <c r="H3" s="113"/>
      <c r="I3" s="113"/>
    </row>
    <row r="4" spans="1:9" x14ac:dyDescent="0.25">
      <c r="A4" s="22"/>
      <c r="B4" s="22"/>
      <c r="C4" s="113"/>
      <c r="D4" s="113"/>
      <c r="E4" s="113"/>
      <c r="F4" s="113"/>
      <c r="G4" s="113"/>
      <c r="H4" s="113"/>
      <c r="I4" s="113"/>
    </row>
    <row r="5" spans="1:9" ht="5.0999999999999996" customHeight="1" thickBot="1" x14ac:dyDescent="0.3">
      <c r="A5" s="22"/>
      <c r="B5" s="22"/>
      <c r="C5" s="113"/>
      <c r="D5" s="113"/>
      <c r="E5" s="113"/>
      <c r="F5" s="113"/>
      <c r="G5" s="113"/>
      <c r="H5" s="113"/>
      <c r="I5" s="113"/>
    </row>
    <row r="6" spans="1:9" ht="33" customHeight="1" thickBot="1" x14ac:dyDescent="0.3">
      <c r="A6" s="37" t="s">
        <v>345</v>
      </c>
      <c r="B6" s="38"/>
      <c r="C6" s="39"/>
      <c r="D6" s="39"/>
      <c r="E6" s="39"/>
      <c r="F6" s="39"/>
      <c r="G6" s="39"/>
      <c r="H6" s="39"/>
      <c r="I6" s="40"/>
    </row>
    <row r="7" spans="1:9" ht="5.0999999999999996" customHeight="1" x14ac:dyDescent="0.25"/>
    <row r="8" spans="1:9" ht="27.75" customHeight="1" x14ac:dyDescent="0.25">
      <c r="A8" s="96" t="s">
        <v>328</v>
      </c>
      <c r="B8" s="23"/>
      <c r="C8" s="24"/>
      <c r="D8" s="24"/>
      <c r="E8" s="24"/>
      <c r="F8" s="24"/>
      <c r="G8" s="24"/>
      <c r="H8" s="24"/>
      <c r="I8" s="24"/>
    </row>
    <row r="9" spans="1:9" ht="5.0999999999999996" customHeight="1" thickBot="1" x14ac:dyDescent="0.3"/>
    <row r="10" spans="1:9" ht="15" customHeight="1" x14ac:dyDescent="0.25">
      <c r="A10" s="194"/>
      <c r="B10" s="196"/>
      <c r="C10" s="27" t="s">
        <v>13</v>
      </c>
      <c r="D10" s="28"/>
      <c r="E10" s="28"/>
      <c r="F10" s="28"/>
      <c r="G10" s="28"/>
      <c r="H10" s="28"/>
      <c r="I10" s="29"/>
    </row>
    <row r="11" spans="1:9" ht="33" customHeight="1" x14ac:dyDescent="0.25">
      <c r="A11" s="195"/>
      <c r="B11" s="197"/>
      <c r="C11" s="25">
        <v>2020</v>
      </c>
      <c r="D11" s="26" t="s">
        <v>61</v>
      </c>
      <c r="E11" s="26" t="s">
        <v>62</v>
      </c>
      <c r="F11" s="26" t="s">
        <v>63</v>
      </c>
      <c r="G11" s="26" t="s">
        <v>64</v>
      </c>
      <c r="H11" s="26" t="s">
        <v>65</v>
      </c>
      <c r="I11" s="30" t="s">
        <v>66</v>
      </c>
    </row>
    <row r="12" spans="1:9" s="5" customFormat="1" ht="45.75" thickBot="1" x14ac:dyDescent="0.3">
      <c r="A12" s="32" t="s">
        <v>11</v>
      </c>
      <c r="B12" s="6" t="s">
        <v>9</v>
      </c>
      <c r="C12" s="61">
        <f>Input!C13</f>
        <v>19127531.304674998</v>
      </c>
      <c r="D12" s="61">
        <f>Input!D13</f>
        <v>19114358.66540537</v>
      </c>
      <c r="E12" s="61">
        <f>Input!E13</f>
        <v>19127531.304674998</v>
      </c>
      <c r="F12" s="61">
        <f>Input!F13</f>
        <v>19127531.304674998</v>
      </c>
      <c r="G12" s="61">
        <f>Input!G13</f>
        <v>19127531.304674998</v>
      </c>
      <c r="H12" s="61">
        <f>Input!H13</f>
        <v>19127531.304674998</v>
      </c>
      <c r="I12" s="100">
        <f>Input!I13</f>
        <v>19127531.304674998</v>
      </c>
    </row>
    <row r="13" spans="1:9" ht="9" customHeight="1" x14ac:dyDescent="0.25">
      <c r="C13" s="64"/>
      <c r="D13" s="64"/>
      <c r="E13" s="64"/>
      <c r="F13" s="64"/>
      <c r="G13" s="64"/>
      <c r="H13" s="64"/>
      <c r="I13" s="64"/>
    </row>
    <row r="14" spans="1:9" ht="27.75" customHeight="1" x14ac:dyDescent="0.25">
      <c r="A14" s="96" t="s">
        <v>346</v>
      </c>
      <c r="B14" s="23"/>
      <c r="C14" s="24"/>
      <c r="D14" s="24"/>
      <c r="E14" s="24"/>
      <c r="F14" s="24"/>
      <c r="G14" s="24"/>
      <c r="H14" s="24"/>
      <c r="I14" s="24"/>
    </row>
    <row r="15" spans="1:9" ht="9.75" customHeight="1" thickBot="1" x14ac:dyDescent="0.3"/>
    <row r="16" spans="1:9" ht="15" customHeight="1" x14ac:dyDescent="0.25">
      <c r="A16" s="194"/>
      <c r="B16" s="196"/>
      <c r="C16" s="27" t="s">
        <v>13</v>
      </c>
      <c r="D16" s="28"/>
      <c r="E16" s="28"/>
      <c r="F16" s="28"/>
      <c r="G16" s="28"/>
      <c r="H16" s="28"/>
      <c r="I16" s="29"/>
    </row>
    <row r="17" spans="1:9" ht="33" customHeight="1" x14ac:dyDescent="0.25">
      <c r="A17" s="195"/>
      <c r="B17" s="197"/>
      <c r="C17" s="25">
        <v>2020</v>
      </c>
      <c r="D17" s="26" t="s">
        <v>61</v>
      </c>
      <c r="E17" s="26" t="s">
        <v>62</v>
      </c>
      <c r="F17" s="26" t="s">
        <v>63</v>
      </c>
      <c r="G17" s="26" t="s">
        <v>64</v>
      </c>
      <c r="H17" s="26" t="s">
        <v>65</v>
      </c>
      <c r="I17" s="30" t="s">
        <v>66</v>
      </c>
    </row>
    <row r="18" spans="1:9" s="5" customFormat="1" ht="15" customHeight="1" x14ac:dyDescent="0.25">
      <c r="A18" s="54" t="s">
        <v>52</v>
      </c>
      <c r="B18" s="4" t="s">
        <v>53</v>
      </c>
      <c r="C18" s="52">
        <f>Input!C40</f>
        <v>390170073.78004271</v>
      </c>
      <c r="D18" s="52">
        <f>Input!D40</f>
        <v>397018736.28582966</v>
      </c>
      <c r="E18" s="52">
        <f>Input!E40</f>
        <v>398473279.49844486</v>
      </c>
      <c r="F18" s="52">
        <f>Input!F40</f>
        <v>395151824.0749501</v>
      </c>
      <c r="G18" s="52">
        <f>Input!G40</f>
        <v>387342449.47749615</v>
      </c>
      <c r="H18" s="52">
        <f>Input!H40</f>
        <v>371394602.83552492</v>
      </c>
      <c r="I18" s="57">
        <f>Input!I40</f>
        <v>341575864.76983494</v>
      </c>
    </row>
    <row r="19" spans="1:9" s="5" customFormat="1" ht="15" customHeight="1" thickBot="1" x14ac:dyDescent="0.3">
      <c r="A19" s="46" t="s">
        <v>54</v>
      </c>
      <c r="B19" s="4" t="s">
        <v>55</v>
      </c>
      <c r="C19" s="52">
        <f>Input!C85</f>
        <v>387385716.70030272</v>
      </c>
      <c r="D19" s="52">
        <f>Input!D85</f>
        <v>394267068.34195405</v>
      </c>
      <c r="E19" s="52">
        <f>Input!E85</f>
        <v>395849448.92234659</v>
      </c>
      <c r="F19" s="52">
        <f>Input!F85</f>
        <v>392690135.59517926</v>
      </c>
      <c r="G19" s="52">
        <f>Input!G85</f>
        <v>385056790.01401764</v>
      </c>
      <c r="H19" s="52">
        <f>Input!H85</f>
        <v>369303005.45572519</v>
      </c>
      <c r="I19" s="57">
        <f>Input!I85</f>
        <v>339730040.57567227</v>
      </c>
    </row>
    <row r="20" spans="1:9" ht="18.75" customHeight="1" thickBot="1" x14ac:dyDescent="0.3">
      <c r="A20" s="33" t="s">
        <v>7</v>
      </c>
      <c r="B20" s="34"/>
      <c r="C20" s="66">
        <f>SUM(C18:C19)</f>
        <v>777555790.48034549</v>
      </c>
      <c r="D20" s="66">
        <f t="shared" ref="D20:I20" si="0">SUM(D18:D19)</f>
        <v>791285804.62778378</v>
      </c>
      <c r="E20" s="66">
        <f t="shared" si="0"/>
        <v>794322728.42079139</v>
      </c>
      <c r="F20" s="66">
        <f t="shared" si="0"/>
        <v>787841959.6701293</v>
      </c>
      <c r="G20" s="66">
        <f t="shared" si="0"/>
        <v>772399239.49151373</v>
      </c>
      <c r="H20" s="66">
        <f t="shared" si="0"/>
        <v>740697608.29125011</v>
      </c>
      <c r="I20" s="67">
        <f t="shared" si="0"/>
        <v>681305905.34550714</v>
      </c>
    </row>
    <row r="21" spans="1:9" x14ac:dyDescent="0.25">
      <c r="C21" s="132"/>
      <c r="D21" s="132"/>
      <c r="E21" s="132"/>
      <c r="F21" s="132"/>
      <c r="G21" s="132"/>
      <c r="H21" s="132"/>
      <c r="I21" s="132"/>
    </row>
    <row r="22" spans="1:9" ht="27.75" customHeight="1" x14ac:dyDescent="0.25">
      <c r="A22" s="96" t="s">
        <v>394</v>
      </c>
      <c r="B22" s="23"/>
      <c r="C22" s="24"/>
      <c r="D22" s="24"/>
      <c r="E22" s="24"/>
      <c r="F22" s="24"/>
      <c r="G22" s="24"/>
      <c r="H22" s="24"/>
      <c r="I22" s="24"/>
    </row>
    <row r="23" spans="1:9" ht="9.75" customHeight="1" thickBot="1" x14ac:dyDescent="0.3"/>
    <row r="24" spans="1:9" ht="15" customHeight="1" x14ac:dyDescent="0.25">
      <c r="A24" s="194"/>
      <c r="B24" s="196"/>
      <c r="C24" s="27" t="s">
        <v>13</v>
      </c>
      <c r="D24" s="28"/>
      <c r="E24" s="28"/>
      <c r="F24" s="28"/>
      <c r="G24" s="28"/>
      <c r="H24" s="28"/>
      <c r="I24" s="29"/>
    </row>
    <row r="25" spans="1:9" ht="33" customHeight="1" thickBot="1" x14ac:dyDescent="0.3">
      <c r="A25" s="195"/>
      <c r="B25" s="197"/>
      <c r="C25" s="25">
        <v>2020</v>
      </c>
      <c r="D25" s="26" t="s">
        <v>61</v>
      </c>
      <c r="E25" s="26" t="s">
        <v>62</v>
      </c>
      <c r="F25" s="26" t="s">
        <v>63</v>
      </c>
      <c r="G25" s="26" t="s">
        <v>64</v>
      </c>
      <c r="H25" s="26" t="s">
        <v>65</v>
      </c>
      <c r="I25" s="30" t="s">
        <v>66</v>
      </c>
    </row>
    <row r="26" spans="1:9" ht="18.75" customHeight="1" thickBot="1" x14ac:dyDescent="0.3">
      <c r="A26" s="33" t="s">
        <v>7</v>
      </c>
      <c r="B26" s="34"/>
      <c r="C26" s="136">
        <f>C12/C20</f>
        <v>2.4599561264740513E-2</v>
      </c>
      <c r="D26" s="136">
        <f t="shared" ref="D26:I26" si="1">D12/D20</f>
        <v>2.4156074270025168E-2</v>
      </c>
      <c r="E26" s="136">
        <f t="shared" si="1"/>
        <v>2.4080302149609666E-2</v>
      </c>
      <c r="F26" s="136">
        <f t="shared" si="1"/>
        <v>2.4278386127953539E-2</v>
      </c>
      <c r="G26" s="136">
        <f t="shared" si="1"/>
        <v>2.4763788370981622E-2</v>
      </c>
      <c r="H26" s="136">
        <f t="shared" si="1"/>
        <v>2.5823670942857764E-2</v>
      </c>
      <c r="I26" s="137">
        <f t="shared" si="1"/>
        <v>2.8074806272191274E-2</v>
      </c>
    </row>
    <row r="27" spans="1:9" x14ac:dyDescent="0.25">
      <c r="C27" s="132"/>
      <c r="D27" s="132"/>
      <c r="E27" s="132"/>
      <c r="F27" s="132"/>
      <c r="G27" s="132"/>
      <c r="H27" s="132"/>
      <c r="I27" s="132"/>
    </row>
    <row r="28" spans="1:9" x14ac:dyDescent="0.25">
      <c r="D28" s="158"/>
      <c r="E28" s="158"/>
      <c r="F28" s="158"/>
      <c r="G28" s="158"/>
      <c r="H28" s="158"/>
      <c r="I28" s="158"/>
    </row>
  </sheetData>
  <mergeCells count="6">
    <mergeCell ref="A10:A11"/>
    <mergeCell ref="B10:B11"/>
    <mergeCell ref="A16:A17"/>
    <mergeCell ref="B16:B17"/>
    <mergeCell ref="A24:A25"/>
    <mergeCell ref="B24:B25"/>
  </mergeCells>
  <printOptions horizontalCentered="1"/>
  <pageMargins left="0.23622047244094491" right="0.23622047244094491" top="0.74803149606299213" bottom="0.74803149606299213" header="0.31496062992125984" footer="0.31496062992125984"/>
  <pageSetup paperSize="9" scale="74" fitToHeight="0" orientation="landscape" verticalDpi="0" r:id="rId1"/>
  <headerFooter>
    <oddFooter>&amp;L&amp;D&amp;RPágina &amp;P de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J58"/>
  <sheetViews>
    <sheetView showGridLines="0" topLeftCell="A40" zoomScaleNormal="100" workbookViewId="0"/>
  </sheetViews>
  <sheetFormatPr baseColWidth="10" defaultRowHeight="15" x14ac:dyDescent="0.25"/>
  <cols>
    <col min="1" max="1" width="26.28515625" style="1" customWidth="1"/>
    <col min="2" max="2" width="47" style="1" customWidth="1"/>
    <col min="3" max="9" width="18.5703125" style="5" customWidth="1"/>
    <col min="10" max="16384" width="11.42578125" style="1"/>
  </cols>
  <sheetData>
    <row r="1" spans="1:10" ht="5.0999999999999996" customHeight="1" x14ac:dyDescent="0.25">
      <c r="A1" s="22"/>
      <c r="B1" s="22"/>
      <c r="C1" s="113"/>
      <c r="D1" s="113"/>
      <c r="E1" s="113"/>
      <c r="F1" s="113"/>
      <c r="G1" s="113"/>
      <c r="H1" s="113"/>
      <c r="I1" s="113"/>
    </row>
    <row r="2" spans="1:10" x14ac:dyDescent="0.25">
      <c r="A2" s="22"/>
      <c r="B2" s="22"/>
      <c r="C2" s="113"/>
      <c r="D2" s="113"/>
      <c r="E2" s="113"/>
      <c r="F2" s="113"/>
      <c r="G2" s="113"/>
      <c r="H2" s="113"/>
      <c r="I2" s="113"/>
    </row>
    <row r="3" spans="1:10" x14ac:dyDescent="0.25">
      <c r="A3" s="22"/>
      <c r="B3" s="22"/>
      <c r="C3" s="113"/>
      <c r="D3" s="113"/>
      <c r="E3" s="113"/>
      <c r="F3" s="113"/>
      <c r="G3" s="113"/>
      <c r="H3" s="113"/>
      <c r="I3" s="113"/>
    </row>
    <row r="4" spans="1:10" x14ac:dyDescent="0.25">
      <c r="A4" s="22"/>
      <c r="B4" s="22"/>
      <c r="C4" s="113"/>
      <c r="D4" s="113"/>
      <c r="E4" s="113"/>
      <c r="F4" s="113"/>
      <c r="G4" s="113"/>
      <c r="H4" s="113"/>
      <c r="I4" s="113"/>
    </row>
    <row r="5" spans="1:10" ht="5.0999999999999996" customHeight="1" thickBot="1" x14ac:dyDescent="0.3">
      <c r="A5" s="22"/>
      <c r="B5" s="22"/>
      <c r="C5" s="113"/>
      <c r="D5" s="113"/>
      <c r="E5" s="113"/>
      <c r="F5" s="113"/>
      <c r="G5" s="113"/>
      <c r="H5" s="113"/>
      <c r="I5" s="113"/>
    </row>
    <row r="6" spans="1:10" ht="33" customHeight="1" thickBot="1" x14ac:dyDescent="0.3">
      <c r="A6" s="37" t="s">
        <v>347</v>
      </c>
      <c r="B6" s="38"/>
      <c r="C6" s="39"/>
      <c r="D6" s="39"/>
      <c r="E6" s="39"/>
      <c r="F6" s="39"/>
      <c r="G6" s="39"/>
      <c r="H6" s="39"/>
      <c r="I6" s="40"/>
    </row>
    <row r="7" spans="1:10" ht="5.0999999999999996" customHeight="1" x14ac:dyDescent="0.25"/>
    <row r="8" spans="1:10" ht="27.75" customHeight="1" x14ac:dyDescent="0.25">
      <c r="A8" s="96" t="s">
        <v>351</v>
      </c>
      <c r="B8" s="23"/>
      <c r="C8" s="24"/>
      <c r="D8" s="24"/>
      <c r="E8" s="24"/>
      <c r="F8" s="24"/>
      <c r="G8" s="24"/>
      <c r="H8" s="24"/>
      <c r="I8" s="24"/>
    </row>
    <row r="9" spans="1:10" ht="5.0999999999999996" customHeight="1" x14ac:dyDescent="0.25"/>
    <row r="10" spans="1:10" ht="27.75" customHeight="1" x14ac:dyDescent="0.25">
      <c r="A10" s="96" t="s">
        <v>348</v>
      </c>
      <c r="B10" s="23"/>
      <c r="C10" s="24"/>
      <c r="D10" s="24"/>
      <c r="E10" s="24"/>
      <c r="F10" s="24"/>
      <c r="G10" s="24"/>
      <c r="H10" s="24"/>
      <c r="I10" s="24"/>
    </row>
    <row r="11" spans="1:10" ht="9" customHeight="1" thickBot="1" x14ac:dyDescent="0.3"/>
    <row r="12" spans="1:10" ht="25.5" customHeight="1" x14ac:dyDescent="0.25">
      <c r="A12" s="194" t="s">
        <v>317</v>
      </c>
      <c r="B12" s="196" t="s">
        <v>317</v>
      </c>
      <c r="C12" s="27" t="s">
        <v>13</v>
      </c>
      <c r="D12" s="28"/>
      <c r="E12" s="28"/>
      <c r="F12" s="28"/>
      <c r="G12" s="28"/>
      <c r="H12" s="28"/>
      <c r="I12" s="29"/>
    </row>
    <row r="13" spans="1:10" ht="25.5" customHeight="1" x14ac:dyDescent="0.25">
      <c r="A13" s="212"/>
      <c r="B13" s="213"/>
      <c r="C13" s="167">
        <v>2020</v>
      </c>
      <c r="D13" s="168" t="s">
        <v>61</v>
      </c>
      <c r="E13" s="168" t="s">
        <v>62</v>
      </c>
      <c r="F13" s="168" t="s">
        <v>63</v>
      </c>
      <c r="G13" s="168" t="s">
        <v>64</v>
      </c>
      <c r="H13" s="168" t="s">
        <v>65</v>
      </c>
      <c r="I13" s="169" t="s">
        <v>66</v>
      </c>
    </row>
    <row r="14" spans="1:10" ht="15" customHeight="1" x14ac:dyDescent="0.25">
      <c r="A14" s="170" t="s">
        <v>15</v>
      </c>
      <c r="B14" s="174" t="s">
        <v>33</v>
      </c>
      <c r="C14" s="172">
        <f>'Entry Tariff_3'!C44</f>
        <v>300.98530154011775</v>
      </c>
      <c r="D14" s="172">
        <f>'Entry Tariff_3'!D44</f>
        <v>273.91266212566853</v>
      </c>
      <c r="E14" s="172">
        <f>'Entry Tariff_3'!E44</f>
        <v>250.48740098122886</v>
      </c>
      <c r="F14" s="172">
        <f>'Entry Tariff_3'!F44</f>
        <v>236.636023036892</v>
      </c>
      <c r="G14" s="172">
        <f>'Entry Tariff_3'!G44</f>
        <v>224.78793380463915</v>
      </c>
      <c r="H14" s="172">
        <f>'Entry Tariff_3'!H44</f>
        <v>214.09643419102346</v>
      </c>
      <c r="I14" s="173">
        <f>'Entry Tariff_3'!I44</f>
        <v>211.59679881573524</v>
      </c>
      <c r="J14" s="81"/>
    </row>
    <row r="15" spans="1:10" ht="15" customHeight="1" x14ac:dyDescent="0.25">
      <c r="A15" s="46" t="s">
        <v>16</v>
      </c>
      <c r="B15" s="4" t="s">
        <v>33</v>
      </c>
      <c r="C15" s="92">
        <f>'Entry Tariff_3'!C45</f>
        <v>271.36122990116951</v>
      </c>
      <c r="D15" s="94">
        <f>'Entry Tariff_3'!D45</f>
        <v>247.97861893793632</v>
      </c>
      <c r="E15" s="94">
        <f>'Entry Tariff_3'!E45</f>
        <v>226.6980945220989</v>
      </c>
      <c r="F15" s="94">
        <f>'Entry Tariff_3'!F45</f>
        <v>213.79782058315516</v>
      </c>
      <c r="G15" s="94">
        <f>'Entry Tariff_3'!G45</f>
        <v>203.28308137329367</v>
      </c>
      <c r="H15" s="94">
        <f>'Entry Tariff_3'!H45</f>
        <v>194.01567607978387</v>
      </c>
      <c r="I15" s="95">
        <f>'Entry Tariff_3'!I45</f>
        <v>192.44011587203431</v>
      </c>
      <c r="J15" s="81"/>
    </row>
    <row r="16" spans="1:10" ht="15" customHeight="1" x14ac:dyDescent="0.25">
      <c r="A16" s="46" t="s">
        <v>17</v>
      </c>
      <c r="B16" s="4" t="s">
        <v>33</v>
      </c>
      <c r="C16" s="92">
        <f>'Entry Tariff_3'!C46</f>
        <v>210.78585333480734</v>
      </c>
      <c r="D16" s="94">
        <f>'Entry Tariff_3'!D46</f>
        <v>192.10756016348751</v>
      </c>
      <c r="E16" s="94">
        <f>'Entry Tariff_3'!E46</f>
        <v>174.86238032960864</v>
      </c>
      <c r="F16" s="94">
        <f>'Entry Tariff_3'!F46</f>
        <v>164.08980718015374</v>
      </c>
      <c r="G16" s="94">
        <f>'Entry Tariff_3'!G46</f>
        <v>154.69056329181754</v>
      </c>
      <c r="H16" s="94">
        <f>'Entry Tariff_3'!H46</f>
        <v>145.89665042242646</v>
      </c>
      <c r="I16" s="95">
        <f>'Entry Tariff_3'!I46</f>
        <v>140.09624254811112</v>
      </c>
      <c r="J16" s="81"/>
    </row>
    <row r="17" spans="1:10" ht="15" customHeight="1" x14ac:dyDescent="0.25">
      <c r="A17" s="46" t="s">
        <v>18</v>
      </c>
      <c r="B17" s="8" t="s">
        <v>33</v>
      </c>
      <c r="C17" s="94">
        <f>'Entry Tariff_3'!C47</f>
        <v>361.72833922662528</v>
      </c>
      <c r="D17" s="94">
        <f>'Entry Tariff_3'!D47</f>
        <v>329.14780531778871</v>
      </c>
      <c r="E17" s="94">
        <f>'Entry Tariff_3'!E47</f>
        <v>300.21786996489448</v>
      </c>
      <c r="F17" s="94">
        <f>'Entry Tariff_3'!F47</f>
        <v>282.60667676046944</v>
      </c>
      <c r="G17" s="94">
        <f>'Entry Tariff_3'!G47</f>
        <v>267.12907140861535</v>
      </c>
      <c r="H17" s="94">
        <f>'Entry Tariff_3'!H47</f>
        <v>252.59718417089317</v>
      </c>
      <c r="I17" s="95">
        <f>'Entry Tariff_3'!I47</f>
        <v>244.59970663972075</v>
      </c>
      <c r="J17" s="81"/>
    </row>
    <row r="18" spans="1:10" ht="15" customHeight="1" x14ac:dyDescent="0.25">
      <c r="A18" s="46" t="s">
        <v>321</v>
      </c>
      <c r="B18" s="8" t="s">
        <v>34</v>
      </c>
      <c r="C18" s="94">
        <f>'Entry Tariff_3'!C48</f>
        <v>201.24895306749693</v>
      </c>
      <c r="D18" s="94">
        <f>'Entry Tariff_3'!D48</f>
        <v>183.88044720381595</v>
      </c>
      <c r="E18" s="94">
        <f>'Entry Tariff_3'!E48</f>
        <v>168.09373106761103</v>
      </c>
      <c r="F18" s="94">
        <f>'Entry Tariff_3'!F48</f>
        <v>158.53123456548059</v>
      </c>
      <c r="G18" s="94">
        <f>'Entry Tariff_3'!G48</f>
        <v>150.4322720450337</v>
      </c>
      <c r="H18" s="94">
        <f>'Entry Tariff_3'!H48</f>
        <v>143.09756839491726</v>
      </c>
      <c r="I18" s="95">
        <f>'Entry Tariff_3'!I48</f>
        <v>140.68120099747813</v>
      </c>
      <c r="J18" s="81"/>
    </row>
    <row r="19" spans="1:10" ht="15" customHeight="1" x14ac:dyDescent="0.25">
      <c r="A19" s="46" t="s">
        <v>25</v>
      </c>
      <c r="B19" s="8" t="s">
        <v>35</v>
      </c>
      <c r="C19" s="94">
        <f>'Entry Tariff_3'!C49</f>
        <v>283.38166008398508</v>
      </c>
      <c r="D19" s="94">
        <f>'Entry Tariff_3'!D49</f>
        <v>257.72759720979394</v>
      </c>
      <c r="E19" s="94">
        <f>'Entry Tariff_3'!E49</f>
        <v>235.61587884010305</v>
      </c>
      <c r="F19" s="94">
        <f>'Entry Tariff_3'!F49</f>
        <v>222.51849530272148</v>
      </c>
      <c r="G19" s="94">
        <f>'Entry Tariff_3'!G49</f>
        <v>211.18009752690696</v>
      </c>
      <c r="H19" s="94">
        <f>'Entry Tariff_3'!H49</f>
        <v>200.7727093825024</v>
      </c>
      <c r="I19" s="95">
        <f>'Entry Tariff_3'!I49</f>
        <v>197.46592195577097</v>
      </c>
      <c r="J19" s="81"/>
    </row>
    <row r="20" spans="1:10" ht="15" customHeight="1" x14ac:dyDescent="0.25">
      <c r="A20" s="46" t="s">
        <v>26</v>
      </c>
      <c r="B20" s="8" t="s">
        <v>35</v>
      </c>
      <c r="C20" s="94">
        <f>'Entry Tariff_3'!C50</f>
        <v>292.00948675569919</v>
      </c>
      <c r="D20" s="94">
        <f>'Entry Tariff_3'!D50</f>
        <v>265.50294487830121</v>
      </c>
      <c r="E20" s="94">
        <f>'Entry Tariff_3'!E50</f>
        <v>242.66838565657307</v>
      </c>
      <c r="F20" s="94">
        <f>'Entry Tariff_3'!F50</f>
        <v>229.14333534156867</v>
      </c>
      <c r="G20" s="94">
        <f>'Entry Tariff_3'!G50</f>
        <v>217.39709415580214</v>
      </c>
      <c r="H20" s="94">
        <f>'Entry Tariff_3'!H50</f>
        <v>206.64357550643416</v>
      </c>
      <c r="I20" s="95">
        <f>'Entry Tariff_3'!I50</f>
        <v>203.17040220386869</v>
      </c>
      <c r="J20" s="81"/>
    </row>
    <row r="21" spans="1:10" ht="15" customHeight="1" x14ac:dyDescent="0.25">
      <c r="A21" s="46" t="s">
        <v>27</v>
      </c>
      <c r="B21" s="8" t="s">
        <v>35</v>
      </c>
      <c r="C21" s="94">
        <f>'Entry Tariff_3'!C51</f>
        <v>160.62607054230273</v>
      </c>
      <c r="D21" s="94">
        <f>'Entry Tariff_3'!D51</f>
        <v>146.41578742959871</v>
      </c>
      <c r="E21" s="94">
        <f>'Entry Tariff_3'!E51</f>
        <v>133.14974451005787</v>
      </c>
      <c r="F21" s="94">
        <f>'Entry Tariff_3'!F51</f>
        <v>124.76763390141471</v>
      </c>
      <c r="G21" s="94">
        <f>'Entry Tariff_3'!G51</f>
        <v>117.34251997721897</v>
      </c>
      <c r="H21" s="94">
        <f>'Entry Tariff_3'!H51</f>
        <v>110.2594114332236</v>
      </c>
      <c r="I21" s="95">
        <f>'Entry Tariff_3'!I51</f>
        <v>104.74507303264257</v>
      </c>
      <c r="J21" s="81"/>
    </row>
    <row r="22" spans="1:10" ht="15" customHeight="1" x14ac:dyDescent="0.25">
      <c r="A22" s="46" t="s">
        <v>28</v>
      </c>
      <c r="B22" s="8" t="s">
        <v>37</v>
      </c>
      <c r="C22" s="94">
        <f>'Entry Tariff_3'!C52</f>
        <v>170.71659861567304</v>
      </c>
      <c r="D22" s="94">
        <f>'Entry Tariff_3'!D52</f>
        <v>155.59599918759557</v>
      </c>
      <c r="E22" s="94">
        <f>'Entry Tariff_3'!E52</f>
        <v>141.97425590915034</v>
      </c>
      <c r="F22" s="94">
        <f>'Entry Tariff_3'!F52</f>
        <v>133.62969411030753</v>
      </c>
      <c r="G22" s="94">
        <f>'Entry Tariff_3'!G52</f>
        <v>126.39278372110715</v>
      </c>
      <c r="H22" s="94">
        <f>'Entry Tariff_3'!H52</f>
        <v>119.61643393920507</v>
      </c>
      <c r="I22" s="95">
        <f>'Entry Tariff_3'!I52</f>
        <v>115.92427527177497</v>
      </c>
      <c r="J22" s="81"/>
    </row>
    <row r="23" spans="1:10" ht="15" customHeight="1" thickBot="1" x14ac:dyDescent="0.3">
      <c r="A23" s="32" t="s">
        <v>322</v>
      </c>
      <c r="B23" s="6" t="s">
        <v>36</v>
      </c>
      <c r="C23" s="101">
        <f>'Entry Tariff_3'!C53</f>
        <v>0</v>
      </c>
      <c r="D23" s="101">
        <f>'Entry Tariff_3'!D53</f>
        <v>0</v>
      </c>
      <c r="E23" s="101">
        <f>'Entry Tariff_3'!E53</f>
        <v>0</v>
      </c>
      <c r="F23" s="101">
        <f>'Entry Tariff_3'!F53</f>
        <v>0</v>
      </c>
      <c r="G23" s="101">
        <f>'Entry Tariff_3'!G53</f>
        <v>0</v>
      </c>
      <c r="H23" s="101">
        <f>'Entry Tariff_3'!H53</f>
        <v>0</v>
      </c>
      <c r="I23" s="102">
        <f>'Entry Tariff_3'!I53</f>
        <v>0</v>
      </c>
    </row>
    <row r="24" spans="1:10" ht="10.5" customHeight="1" x14ac:dyDescent="0.25"/>
    <row r="25" spans="1:10" ht="27.75" customHeight="1" x14ac:dyDescent="0.25">
      <c r="A25" s="96" t="s">
        <v>349</v>
      </c>
      <c r="B25" s="23"/>
      <c r="C25" s="24"/>
      <c r="D25" s="24"/>
      <c r="E25" s="24"/>
      <c r="F25" s="24"/>
      <c r="G25" s="24"/>
      <c r="H25" s="24"/>
      <c r="I25" s="24"/>
    </row>
    <row r="26" spans="1:10" ht="9" customHeight="1" thickBot="1" x14ac:dyDescent="0.3"/>
    <row r="27" spans="1:10" ht="25.5" customHeight="1" x14ac:dyDescent="0.25">
      <c r="A27" s="194" t="s">
        <v>317</v>
      </c>
      <c r="B27" s="196" t="s">
        <v>317</v>
      </c>
      <c r="C27" s="27" t="s">
        <v>13</v>
      </c>
      <c r="D27" s="28"/>
      <c r="E27" s="28"/>
      <c r="F27" s="28"/>
      <c r="G27" s="28"/>
      <c r="H27" s="28"/>
      <c r="I27" s="29"/>
    </row>
    <row r="28" spans="1:10" ht="25.5" customHeight="1" x14ac:dyDescent="0.25">
      <c r="A28" s="212"/>
      <c r="B28" s="213"/>
      <c r="C28" s="167">
        <v>2020</v>
      </c>
      <c r="D28" s="168" t="s">
        <v>61</v>
      </c>
      <c r="E28" s="168" t="s">
        <v>62</v>
      </c>
      <c r="F28" s="168" t="s">
        <v>63</v>
      </c>
      <c r="G28" s="168" t="s">
        <v>64</v>
      </c>
      <c r="H28" s="168" t="s">
        <v>65</v>
      </c>
      <c r="I28" s="169" t="s">
        <v>66</v>
      </c>
    </row>
    <row r="29" spans="1:10" ht="15" customHeight="1" thickBot="1" x14ac:dyDescent="0.3">
      <c r="A29" s="163" t="s">
        <v>350</v>
      </c>
      <c r="B29" s="164"/>
      <c r="C29" s="165">
        <f>'Commodity tariff'!C26</f>
        <v>2.4599561264740513E-2</v>
      </c>
      <c r="D29" s="165">
        <f>'Commodity tariff'!D26</f>
        <v>2.4156074270025168E-2</v>
      </c>
      <c r="E29" s="165">
        <f>'Commodity tariff'!E26</f>
        <v>2.4080302149609666E-2</v>
      </c>
      <c r="F29" s="165">
        <f>'Commodity tariff'!F26</f>
        <v>2.4278386127953539E-2</v>
      </c>
      <c r="G29" s="165">
        <f>'Commodity tariff'!G26</f>
        <v>2.4763788370981622E-2</v>
      </c>
      <c r="H29" s="165">
        <f>'Commodity tariff'!H26</f>
        <v>2.5823670942857764E-2</v>
      </c>
      <c r="I29" s="166">
        <f>'Commodity tariff'!I26</f>
        <v>2.8074806272191274E-2</v>
      </c>
    </row>
    <row r="31" spans="1:10" ht="27.75" customHeight="1" x14ac:dyDescent="0.25">
      <c r="A31" s="96" t="s">
        <v>352</v>
      </c>
      <c r="B31" s="23"/>
      <c r="C31" s="24"/>
      <c r="D31" s="24"/>
      <c r="E31" s="24"/>
      <c r="F31" s="24"/>
      <c r="G31" s="24"/>
      <c r="H31" s="24"/>
      <c r="I31" s="24"/>
    </row>
    <row r="32" spans="1:10" ht="5.0999999999999996" customHeight="1" x14ac:dyDescent="0.25"/>
    <row r="33" spans="1:10" ht="27.75" customHeight="1" x14ac:dyDescent="0.25">
      <c r="A33" s="96" t="s">
        <v>353</v>
      </c>
      <c r="B33" s="23"/>
      <c r="C33" s="24"/>
      <c r="D33" s="24"/>
      <c r="E33" s="24"/>
      <c r="F33" s="24"/>
      <c r="G33" s="24"/>
      <c r="H33" s="24"/>
      <c r="I33" s="24"/>
    </row>
    <row r="34" spans="1:10" ht="9" customHeight="1" thickBot="1" x14ac:dyDescent="0.3"/>
    <row r="35" spans="1:10" ht="25.5" customHeight="1" x14ac:dyDescent="0.25">
      <c r="A35" s="194" t="s">
        <v>355</v>
      </c>
      <c r="B35" s="196" t="s">
        <v>354</v>
      </c>
      <c r="C35" s="27" t="s">
        <v>13</v>
      </c>
      <c r="D35" s="28"/>
      <c r="E35" s="28"/>
      <c r="F35" s="28"/>
      <c r="G35" s="28"/>
      <c r="H35" s="28"/>
      <c r="I35" s="29"/>
    </row>
    <row r="36" spans="1:10" ht="25.5" customHeight="1" x14ac:dyDescent="0.25">
      <c r="A36" s="212"/>
      <c r="B36" s="213"/>
      <c r="C36" s="167">
        <v>2020</v>
      </c>
      <c r="D36" s="168" t="s">
        <v>61</v>
      </c>
      <c r="E36" s="168" t="s">
        <v>62</v>
      </c>
      <c r="F36" s="168" t="s">
        <v>63</v>
      </c>
      <c r="G36" s="168" t="s">
        <v>64</v>
      </c>
      <c r="H36" s="168" t="s">
        <v>65</v>
      </c>
      <c r="I36" s="169" t="s">
        <v>66</v>
      </c>
    </row>
    <row r="37" spans="1:10" ht="15" customHeight="1" x14ac:dyDescent="0.25">
      <c r="A37" s="170" t="s">
        <v>69</v>
      </c>
      <c r="B37" s="174" t="s">
        <v>69</v>
      </c>
      <c r="C37" s="172">
        <f>'Exit Tariff_3'!C34</f>
        <v>151.82174801915465</v>
      </c>
      <c r="D37" s="172">
        <f>'Exit Tariff_3'!D34</f>
        <v>140.3333122848646</v>
      </c>
      <c r="E37" s="172">
        <f>'Exit Tariff_3'!E34</f>
        <v>129.21706456386514</v>
      </c>
      <c r="F37" s="172">
        <f>'Exit Tariff_3'!F34</f>
        <v>122.59590834980948</v>
      </c>
      <c r="G37" s="172">
        <f>'Exit Tariff_3'!G34</f>
        <v>116.74610759761792</v>
      </c>
      <c r="H37" s="172">
        <f>'Exit Tariff_3'!H34</f>
        <v>111.27435240341134</v>
      </c>
      <c r="I37" s="173">
        <f>'Exit Tariff_3'!I34</f>
        <v>112.67587616141748</v>
      </c>
      <c r="J37" s="81"/>
    </row>
    <row r="38" spans="1:10" ht="15" customHeight="1" x14ac:dyDescent="0.25">
      <c r="A38" s="46" t="s">
        <v>327</v>
      </c>
      <c r="B38" s="8" t="s">
        <v>34</v>
      </c>
      <c r="C38" s="94">
        <f>'Exit Tariff_3'!C35</f>
        <v>182.81200140927353</v>
      </c>
      <c r="D38" s="94">
        <f>'Exit Tariff_3'!D35</f>
        <v>169.12956201613028</v>
      </c>
      <c r="E38" s="94">
        <f>'Exit Tariff_3'!E35</f>
        <v>155.6463908094226</v>
      </c>
      <c r="F38" s="94">
        <f>'Exit Tariff_3'!F35</f>
        <v>147.51018627798319</v>
      </c>
      <c r="G38" s="94">
        <f>'Exit Tariff_3'!G35</f>
        <v>140.35058699989352</v>
      </c>
      <c r="H38" s="94">
        <f>'Exit Tariff_3'!H35</f>
        <v>133.59704223507597</v>
      </c>
      <c r="I38" s="95">
        <f>'Exit Tariff_3'!I35</f>
        <v>135.07826230049417</v>
      </c>
      <c r="J38" s="81"/>
    </row>
    <row r="39" spans="1:10" ht="15" customHeight="1" x14ac:dyDescent="0.25">
      <c r="A39" s="46" t="s">
        <v>17</v>
      </c>
      <c r="B39" s="8" t="s">
        <v>33</v>
      </c>
      <c r="C39" s="94">
        <f>'Exit Tariff_3'!C36</f>
        <v>166.23487124958928</v>
      </c>
      <c r="D39" s="94">
        <f>'Exit Tariff_3'!D36</f>
        <v>155.28157053820502</v>
      </c>
      <c r="E39" s="94">
        <f>'Exit Tariff_3'!E36</f>
        <v>144.96161191882976</v>
      </c>
      <c r="F39" s="94">
        <f>'Exit Tariff_3'!F36</f>
        <v>139.60303447712079</v>
      </c>
      <c r="G39" s="94">
        <f>'Exit Tariff_3'!G36</f>
        <v>133.54075163990387</v>
      </c>
      <c r="H39" s="94">
        <f>'Exit Tariff_3'!H36</f>
        <v>127.60229535099731</v>
      </c>
      <c r="I39" s="95">
        <f>'Exit Tariff_3'!I36</f>
        <v>130.09905314194654</v>
      </c>
      <c r="J39" s="81"/>
    </row>
    <row r="40" spans="1:10" ht="15" customHeight="1" x14ac:dyDescent="0.25">
      <c r="A40" s="46" t="s">
        <v>18</v>
      </c>
      <c r="B40" s="8" t="s">
        <v>33</v>
      </c>
      <c r="C40" s="94">
        <f>'Exit Tariff_3'!C37</f>
        <v>190.09131400714665</v>
      </c>
      <c r="D40" s="94">
        <f>'Exit Tariff_3'!D37</f>
        <v>176.66187411455428</v>
      </c>
      <c r="E40" s="94">
        <f>'Exit Tariff_3'!E37</f>
        <v>163.64756384848087</v>
      </c>
      <c r="F40" s="94">
        <f>'Exit Tariff_3'!F37</f>
        <v>156.04209311120721</v>
      </c>
      <c r="G40" s="94">
        <f>'Exit Tariff_3'!G37</f>
        <v>148.69121160558151</v>
      </c>
      <c r="H40" s="94">
        <f>'Exit Tariff_3'!H37</f>
        <v>141.4858016461483</v>
      </c>
      <c r="I40" s="95">
        <f>'Exit Tariff_3'!I37</f>
        <v>142.92547251769858</v>
      </c>
      <c r="J40" s="81"/>
    </row>
    <row r="41" spans="1:10" ht="15" customHeight="1" thickBot="1" x14ac:dyDescent="0.3">
      <c r="A41" s="32" t="s">
        <v>322</v>
      </c>
      <c r="B41" s="6" t="s">
        <v>36</v>
      </c>
      <c r="C41" s="101">
        <f>'Exit Tariff_3'!C38</f>
        <v>0</v>
      </c>
      <c r="D41" s="101">
        <f>'Exit Tariff_3'!D38</f>
        <v>0</v>
      </c>
      <c r="E41" s="101">
        <f>'Exit Tariff_3'!E38</f>
        <v>0</v>
      </c>
      <c r="F41" s="101">
        <f>'Exit Tariff_3'!F38</f>
        <v>0</v>
      </c>
      <c r="G41" s="101">
        <f>'Exit Tariff_3'!G38</f>
        <v>0</v>
      </c>
      <c r="H41" s="101">
        <f>'Exit Tariff_3'!H38</f>
        <v>0</v>
      </c>
      <c r="I41" s="102">
        <f>'Exit Tariff_3'!I38</f>
        <v>0</v>
      </c>
      <c r="J41" s="81"/>
    </row>
    <row r="42" spans="1:10" ht="10.5" customHeight="1" x14ac:dyDescent="0.25"/>
    <row r="43" spans="1:10" s="153" customFormat="1" ht="63" customHeight="1" x14ac:dyDescent="0.25">
      <c r="A43" s="202" t="s">
        <v>475</v>
      </c>
      <c r="B43" s="202"/>
      <c r="C43" s="202"/>
      <c r="D43" s="202"/>
      <c r="E43" s="202"/>
      <c r="F43" s="202"/>
      <c r="G43" s="202"/>
      <c r="H43" s="202"/>
      <c r="I43" s="202"/>
    </row>
    <row r="44" spans="1:10" ht="5.0999999999999996" customHeight="1" thickBot="1" x14ac:dyDescent="0.3"/>
    <row r="45" spans="1:10" ht="15" customHeight="1" x14ac:dyDescent="0.25">
      <c r="A45" s="194" t="s">
        <v>42</v>
      </c>
      <c r="B45" s="196" t="s">
        <v>469</v>
      </c>
      <c r="C45" s="27" t="s">
        <v>13</v>
      </c>
      <c r="D45" s="28"/>
      <c r="E45" s="28"/>
      <c r="F45" s="28"/>
      <c r="G45" s="28"/>
      <c r="H45" s="28"/>
      <c r="I45" s="29"/>
    </row>
    <row r="46" spans="1:10" ht="33" customHeight="1" x14ac:dyDescent="0.25">
      <c r="A46" s="212"/>
      <c r="B46" s="213"/>
      <c r="C46" s="167">
        <v>2020</v>
      </c>
      <c r="D46" s="168" t="s">
        <v>61</v>
      </c>
      <c r="E46" s="168" t="s">
        <v>62</v>
      </c>
      <c r="F46" s="168" t="s">
        <v>63</v>
      </c>
      <c r="G46" s="168" t="s">
        <v>64</v>
      </c>
      <c r="H46" s="168" t="s">
        <v>65</v>
      </c>
      <c r="I46" s="169" t="s">
        <v>66</v>
      </c>
    </row>
    <row r="47" spans="1:10" s="5" customFormat="1" ht="15" customHeight="1" x14ac:dyDescent="0.25">
      <c r="A47" s="170" t="s">
        <v>460</v>
      </c>
      <c r="B47" s="171" t="s">
        <v>477</v>
      </c>
      <c r="C47" s="172">
        <f>'Exit Tariff_4'!C54</f>
        <v>2.2374812715503305</v>
      </c>
      <c r="D47" s="172">
        <f>'Exit Tariff_4'!D54</f>
        <v>2.0381695160253037</v>
      </c>
      <c r="E47" s="172">
        <f>'Exit Tariff_4'!E54</f>
        <v>1.8398788493711147</v>
      </c>
      <c r="F47" s="172">
        <f>'Exit Tariff_4'!F54</f>
        <v>1.7106170333259374</v>
      </c>
      <c r="G47" s="172">
        <f>'Exit Tariff_4'!G54</f>
        <v>1.59566820918867</v>
      </c>
      <c r="H47" s="172">
        <f>'Exit Tariff_4'!H54</f>
        <v>1.4891365190345978</v>
      </c>
      <c r="I47" s="173">
        <f>'Exit Tariff_4'!I54</f>
        <v>1.4757949154340213</v>
      </c>
    </row>
    <row r="48" spans="1:10" s="5" customFormat="1" x14ac:dyDescent="0.25">
      <c r="A48" s="31" t="s">
        <v>461</v>
      </c>
      <c r="B48" s="147" t="s">
        <v>478</v>
      </c>
      <c r="C48" s="92">
        <f>'Exit Tariff_4'!C55</f>
        <v>7.6833379646834521</v>
      </c>
      <c r="D48" s="94">
        <f>'Exit Tariff_4'!D55</f>
        <v>6.9988138382491654</v>
      </c>
      <c r="E48" s="94">
        <f>'Exit Tariff_4'!E55</f>
        <v>6.3177974455977823</v>
      </c>
      <c r="F48" s="94">
        <f>'Exit Tariff_4'!F55</f>
        <v>5.8738478662424951</v>
      </c>
      <c r="G48" s="94">
        <f>'Exit Tariff_4'!G55</f>
        <v>5.4790778340344453</v>
      </c>
      <c r="H48" s="94">
        <f>'Exit Tariff_4'!H55</f>
        <v>5.1132372608234071</v>
      </c>
      <c r="I48" s="95">
        <f>'Exit Tariff_4'!I55</f>
        <v>5.0674059978433004</v>
      </c>
    </row>
    <row r="49" spans="1:9" s="5" customFormat="1" ht="15" customHeight="1" x14ac:dyDescent="0.25">
      <c r="A49" s="31" t="s">
        <v>462</v>
      </c>
      <c r="B49" s="147" t="s">
        <v>450</v>
      </c>
      <c r="C49" s="94">
        <f>'Exit Tariff_4'!C56</f>
        <v>21.482388043661278</v>
      </c>
      <c r="D49" s="94">
        <f>'Exit Tariff_4'!D56</f>
        <v>19.568998858610748</v>
      </c>
      <c r="E49" s="94">
        <f>'Exit Tariff_4'!E56</f>
        <v>17.66538998410633</v>
      </c>
      <c r="F49" s="94">
        <f>'Exit Tariff_4'!F56</f>
        <v>16.424456744953755</v>
      </c>
      <c r="G49" s="94">
        <f>'Exit Tariff_4'!G56</f>
        <v>15.320889204861246</v>
      </c>
      <c r="H49" s="94">
        <f>'Exit Tariff_4'!H56</f>
        <v>14.29808689722231</v>
      </c>
      <c r="I49" s="95">
        <f>'Exit Tariff_4'!I56</f>
        <v>14.17002497062942</v>
      </c>
    </row>
    <row r="50" spans="1:9" s="5" customFormat="1" x14ac:dyDescent="0.25">
      <c r="A50" s="31" t="s">
        <v>463</v>
      </c>
      <c r="B50" s="147" t="s">
        <v>451</v>
      </c>
      <c r="C50" s="94">
        <f>'Exit Tariff_4'!C57</f>
        <v>107.36495175747234</v>
      </c>
      <c r="D50" s="94">
        <f>'Exit Tariff_4'!D57</f>
        <v>97.96465878527377</v>
      </c>
      <c r="E50" s="94">
        <f>'Exit Tariff_4'!E57</f>
        <v>88.618309937057546</v>
      </c>
      <c r="F50" s="94">
        <f>'Exit Tariff_4'!F57</f>
        <v>82.54424613879965</v>
      </c>
      <c r="G50" s="94">
        <f>'Exit Tariff_4'!G57</f>
        <v>77.102693212996684</v>
      </c>
      <c r="H50" s="94">
        <f>'Exit Tariff_4'!H57</f>
        <v>72.014259983760198</v>
      </c>
      <c r="I50" s="95">
        <f>'Exit Tariff_4'!I57</f>
        <v>71.376592668678185</v>
      </c>
    </row>
    <row r="51" spans="1:9" s="5" customFormat="1" x14ac:dyDescent="0.25">
      <c r="A51" s="31" t="s">
        <v>464</v>
      </c>
      <c r="B51" s="147" t="s">
        <v>452</v>
      </c>
      <c r="C51" s="94">
        <f>'Exit Tariff_4'!C58</f>
        <v>547.18283808074352</v>
      </c>
      <c r="D51" s="94">
        <f>'Exit Tariff_4'!D58</f>
        <v>498.66218132215101</v>
      </c>
      <c r="E51" s="94">
        <f>'Exit Tariff_4'!E58</f>
        <v>450.388693135636</v>
      </c>
      <c r="F51" s="94">
        <f>'Exit Tariff_4'!F58</f>
        <v>418.9003035137863</v>
      </c>
      <c r="G51" s="94">
        <f>'Exit Tariff_4'!G58</f>
        <v>390.83663077522124</v>
      </c>
      <c r="H51" s="94">
        <f>'Exit Tariff_4'!H58</f>
        <v>364.76582711445423</v>
      </c>
      <c r="I51" s="95">
        <f>'Exit Tariff_4'!I58</f>
        <v>361.4686177076901</v>
      </c>
    </row>
    <row r="52" spans="1:9" s="5" customFormat="1" ht="15.75" thickBot="1" x14ac:dyDescent="0.3">
      <c r="A52" s="32" t="s">
        <v>465</v>
      </c>
      <c r="B52" s="150" t="s">
        <v>453</v>
      </c>
      <c r="C52" s="101">
        <f>'Exit Tariff_4'!C59</f>
        <v>2148.3806244452471</v>
      </c>
      <c r="D52" s="101">
        <f>'Exit Tariff_4'!D59</f>
        <v>1964.2157200847607</v>
      </c>
      <c r="E52" s="101">
        <f>'Exit Tariff_4'!E59</f>
        <v>1780.5562308379644</v>
      </c>
      <c r="F52" s="101">
        <f>'Exit Tariff_4'!F59</f>
        <v>1660.6094212185476</v>
      </c>
      <c r="G52" s="101">
        <f>'Exit Tariff_4'!G59</f>
        <v>1552.1720407739485</v>
      </c>
      <c r="H52" s="101">
        <f>'Exit Tariff_4'!H59</f>
        <v>1449.9179545113602</v>
      </c>
      <c r="I52" s="102">
        <f>'Exit Tariff_4'!I59</f>
        <v>1436.7490965389059</v>
      </c>
    </row>
    <row r="53" spans="1:9" s="5" customFormat="1" ht="10.5" customHeight="1" x14ac:dyDescent="0.25">
      <c r="A53" s="151"/>
      <c r="B53" s="152"/>
      <c r="C53" s="152"/>
      <c r="D53" s="152"/>
      <c r="E53" s="152"/>
      <c r="F53" s="152"/>
      <c r="G53" s="152"/>
      <c r="H53" s="152"/>
      <c r="I53" s="152"/>
    </row>
    <row r="54" spans="1:9" ht="27.75" customHeight="1" x14ac:dyDescent="0.25">
      <c r="A54" s="96" t="s">
        <v>467</v>
      </c>
      <c r="B54" s="23"/>
      <c r="C54" s="24"/>
      <c r="D54" s="24"/>
      <c r="E54" s="24"/>
      <c r="F54" s="24"/>
      <c r="G54" s="24"/>
      <c r="H54" s="24"/>
      <c r="I54" s="24"/>
    </row>
    <row r="55" spans="1:9" ht="10.5" customHeight="1" thickBot="1" x14ac:dyDescent="0.3"/>
    <row r="56" spans="1:9" ht="25.5" customHeight="1" x14ac:dyDescent="0.25">
      <c r="A56" s="194" t="s">
        <v>355</v>
      </c>
      <c r="B56" s="196" t="s">
        <v>354</v>
      </c>
      <c r="C56" s="27" t="s">
        <v>13</v>
      </c>
      <c r="D56" s="28"/>
      <c r="E56" s="28"/>
      <c r="F56" s="28"/>
      <c r="G56" s="28"/>
      <c r="H56" s="28"/>
      <c r="I56" s="29"/>
    </row>
    <row r="57" spans="1:9" ht="25.5" customHeight="1" x14ac:dyDescent="0.25">
      <c r="A57" s="212"/>
      <c r="B57" s="213"/>
      <c r="C57" s="167">
        <v>2020</v>
      </c>
      <c r="D57" s="168" t="s">
        <v>61</v>
      </c>
      <c r="E57" s="168" t="s">
        <v>62</v>
      </c>
      <c r="F57" s="168" t="s">
        <v>63</v>
      </c>
      <c r="G57" s="168" t="s">
        <v>64</v>
      </c>
      <c r="H57" s="168" t="s">
        <v>65</v>
      </c>
      <c r="I57" s="169" t="s">
        <v>66</v>
      </c>
    </row>
    <row r="58" spans="1:9" ht="15" customHeight="1" thickBot="1" x14ac:dyDescent="0.3">
      <c r="A58" s="163" t="s">
        <v>350</v>
      </c>
      <c r="B58" s="164"/>
      <c r="C58" s="165">
        <f>'Commodity tariff'!C$26</f>
        <v>2.4599561264740513E-2</v>
      </c>
      <c r="D58" s="165">
        <f>'Commodity tariff'!D$26</f>
        <v>2.4156074270025168E-2</v>
      </c>
      <c r="E58" s="165">
        <f>'Commodity tariff'!E$26</f>
        <v>2.4080302149609666E-2</v>
      </c>
      <c r="F58" s="165">
        <f>'Commodity tariff'!F$26</f>
        <v>2.4278386127953539E-2</v>
      </c>
      <c r="G58" s="165">
        <f>'Commodity tariff'!G$26</f>
        <v>2.4763788370981622E-2</v>
      </c>
      <c r="H58" s="165">
        <f>'Commodity tariff'!H$26</f>
        <v>2.5823670942857764E-2</v>
      </c>
      <c r="I58" s="166">
        <f>'Commodity tariff'!I$26</f>
        <v>2.8074806272191274E-2</v>
      </c>
    </row>
  </sheetData>
  <mergeCells count="11">
    <mergeCell ref="A56:A57"/>
    <mergeCell ref="B56:B57"/>
    <mergeCell ref="A12:A13"/>
    <mergeCell ref="B12:B13"/>
    <mergeCell ref="A27:A28"/>
    <mergeCell ref="B27:B28"/>
    <mergeCell ref="A35:A36"/>
    <mergeCell ref="B35:B36"/>
    <mergeCell ref="A45:A46"/>
    <mergeCell ref="B45:B46"/>
    <mergeCell ref="A43:I43"/>
  </mergeCells>
  <printOptions horizontalCentered="1"/>
  <pageMargins left="0.23622047244094491" right="0.23622047244094491" top="0.74803149606299213" bottom="0.74803149606299213" header="0.31496062992125984" footer="0.31496062992125984"/>
  <pageSetup paperSize="9" scale="70" fitToHeight="0" orientation="landscape" verticalDpi="0" r:id="rId1"/>
  <headerFooter>
    <oddFooter>&amp;L&amp;D&amp;RPágina &amp;P de &amp;N</oddFooter>
  </headerFooter>
  <rowBreaks count="1" manualBreakCount="1">
    <brk id="4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201"/>
  <sheetViews>
    <sheetView showGridLines="0" zoomScale="110" zoomScaleNormal="110" workbookViewId="0"/>
  </sheetViews>
  <sheetFormatPr baseColWidth="10" defaultRowHeight="15" x14ac:dyDescent="0.25"/>
  <cols>
    <col min="1" max="1" width="27.85546875" style="1" customWidth="1"/>
    <col min="2" max="2" width="30.140625" style="1" customWidth="1"/>
    <col min="3" max="9" width="14.5703125" style="5" bestFit="1" customWidth="1"/>
    <col min="10" max="16384" width="11.42578125" style="1"/>
  </cols>
  <sheetData>
    <row r="1" spans="1:9" ht="5.0999999999999996" customHeight="1" x14ac:dyDescent="0.25">
      <c r="A1" s="22"/>
      <c r="B1" s="22"/>
      <c r="C1" s="113"/>
      <c r="D1" s="113"/>
      <c r="E1" s="113"/>
      <c r="F1" s="113"/>
      <c r="G1" s="113"/>
      <c r="H1" s="113"/>
      <c r="I1" s="113"/>
    </row>
    <row r="2" spans="1:9" x14ac:dyDescent="0.25">
      <c r="A2" s="22"/>
      <c r="B2" s="22"/>
      <c r="C2" s="113"/>
      <c r="D2" s="113"/>
      <c r="E2" s="113"/>
      <c r="F2" s="113"/>
      <c r="G2" s="113"/>
      <c r="H2" s="113"/>
      <c r="I2" s="113"/>
    </row>
    <row r="3" spans="1:9" x14ac:dyDescent="0.25">
      <c r="A3" s="22"/>
      <c r="B3" s="22"/>
      <c r="C3" s="113"/>
      <c r="D3" s="113"/>
      <c r="E3" s="113"/>
      <c r="F3" s="113"/>
      <c r="G3" s="113"/>
      <c r="H3" s="113"/>
      <c r="I3" s="113"/>
    </row>
    <row r="4" spans="1:9" x14ac:dyDescent="0.25">
      <c r="A4" s="22"/>
      <c r="B4" s="22"/>
      <c r="C4" s="113"/>
      <c r="D4" s="113"/>
      <c r="E4" s="113"/>
      <c r="F4" s="113"/>
      <c r="G4" s="113"/>
      <c r="H4" s="113"/>
      <c r="I4" s="113"/>
    </row>
    <row r="5" spans="1:9" ht="5.0999999999999996" customHeight="1" thickBot="1" x14ac:dyDescent="0.3">
      <c r="A5" s="22"/>
      <c r="B5" s="22"/>
      <c r="C5" s="113"/>
      <c r="D5" s="113"/>
      <c r="E5" s="113"/>
      <c r="F5" s="113"/>
      <c r="G5" s="113"/>
      <c r="H5" s="113"/>
      <c r="I5" s="113"/>
    </row>
    <row r="6" spans="1:9" ht="36" customHeight="1" thickBot="1" x14ac:dyDescent="0.3">
      <c r="A6" s="37" t="s">
        <v>6</v>
      </c>
      <c r="B6" s="38"/>
      <c r="C6" s="39"/>
      <c r="D6" s="39"/>
      <c r="E6" s="39"/>
      <c r="F6" s="39"/>
      <c r="G6" s="39"/>
      <c r="H6" s="39"/>
      <c r="I6" s="40"/>
    </row>
    <row r="7" spans="1:9" ht="5.0999999999999996" customHeight="1" x14ac:dyDescent="0.25"/>
    <row r="8" spans="1:9" ht="27.75" customHeight="1" x14ac:dyDescent="0.25">
      <c r="A8" s="96" t="s">
        <v>328</v>
      </c>
      <c r="B8" s="23"/>
      <c r="C8" s="24"/>
      <c r="D8" s="24"/>
      <c r="E8" s="24"/>
      <c r="F8" s="24"/>
      <c r="G8" s="24"/>
      <c r="H8" s="24"/>
      <c r="I8" s="24"/>
    </row>
    <row r="9" spans="1:9" ht="5.0999999999999996" customHeight="1" thickBot="1" x14ac:dyDescent="0.3"/>
    <row r="10" spans="1:9" ht="15.75" customHeight="1" x14ac:dyDescent="0.25">
      <c r="A10" s="190"/>
      <c r="B10" s="192"/>
      <c r="C10" s="27" t="s">
        <v>13</v>
      </c>
      <c r="D10" s="28"/>
      <c r="E10" s="28"/>
      <c r="F10" s="28"/>
      <c r="G10" s="28"/>
      <c r="H10" s="28"/>
      <c r="I10" s="29"/>
    </row>
    <row r="11" spans="1:9" ht="33" customHeight="1" x14ac:dyDescent="0.25">
      <c r="A11" s="191"/>
      <c r="B11" s="193"/>
      <c r="C11" s="25">
        <v>2020</v>
      </c>
      <c r="D11" s="26" t="s">
        <v>61</v>
      </c>
      <c r="E11" s="26" t="s">
        <v>62</v>
      </c>
      <c r="F11" s="26" t="s">
        <v>63</v>
      </c>
      <c r="G11" s="26" t="s">
        <v>64</v>
      </c>
      <c r="H11" s="26" t="s">
        <v>65</v>
      </c>
      <c r="I11" s="30" t="s">
        <v>66</v>
      </c>
    </row>
    <row r="12" spans="1:9" s="5" customFormat="1" ht="45" x14ac:dyDescent="0.25">
      <c r="A12" s="31" t="s">
        <v>10</v>
      </c>
      <c r="B12" s="4" t="s">
        <v>8</v>
      </c>
      <c r="C12" s="10">
        <v>574235978.05800903</v>
      </c>
      <c r="D12" s="10">
        <v>532529256.4168179</v>
      </c>
      <c r="E12" s="10">
        <v>487706093.0922817</v>
      </c>
      <c r="F12" s="10">
        <v>456873927.23544025</v>
      </c>
      <c r="G12" s="10">
        <v>425755563.55827683</v>
      </c>
      <c r="H12" s="10">
        <v>390271984.57776415</v>
      </c>
      <c r="I12" s="104">
        <v>356775131.58445603</v>
      </c>
    </row>
    <row r="13" spans="1:9" s="5" customFormat="1" ht="60.75" thickBot="1" x14ac:dyDescent="0.3">
      <c r="A13" s="32" t="s">
        <v>11</v>
      </c>
      <c r="B13" s="6" t="s">
        <v>9</v>
      </c>
      <c r="C13" s="106">
        <v>19127531.304674998</v>
      </c>
      <c r="D13" s="106">
        <v>19114358.66540537</v>
      </c>
      <c r="E13" s="106">
        <v>19127531.304674998</v>
      </c>
      <c r="F13" s="106">
        <v>19127531.304674998</v>
      </c>
      <c r="G13" s="106">
        <v>19127531.304674998</v>
      </c>
      <c r="H13" s="106">
        <v>19127531.304674998</v>
      </c>
      <c r="I13" s="107">
        <v>19127531.304674998</v>
      </c>
    </row>
    <row r="14" spans="1:9" ht="18.75" customHeight="1" thickBot="1" x14ac:dyDescent="0.3">
      <c r="A14" s="33" t="s">
        <v>7</v>
      </c>
      <c r="B14" s="34"/>
      <c r="C14" s="66">
        <f>C12+C13</f>
        <v>593363509.36268401</v>
      </c>
      <c r="D14" s="66">
        <f t="shared" ref="D14:I14" si="0">D12+D13</f>
        <v>551643615.0822233</v>
      </c>
      <c r="E14" s="66">
        <f t="shared" si="0"/>
        <v>506833624.39695668</v>
      </c>
      <c r="F14" s="66">
        <f t="shared" si="0"/>
        <v>476001458.54011524</v>
      </c>
      <c r="G14" s="66">
        <f t="shared" si="0"/>
        <v>444883094.86295182</v>
      </c>
      <c r="H14" s="66">
        <f t="shared" si="0"/>
        <v>409399515.88243914</v>
      </c>
      <c r="I14" s="67">
        <f t="shared" si="0"/>
        <v>375902662.88913101</v>
      </c>
    </row>
    <row r="15" spans="1:9" ht="9.9499999999999993" customHeight="1" x14ac:dyDescent="0.25"/>
    <row r="16" spans="1:9" ht="27.75" customHeight="1" x14ac:dyDescent="0.25">
      <c r="A16" s="96" t="s">
        <v>38</v>
      </c>
      <c r="B16" s="23"/>
      <c r="C16" s="24"/>
      <c r="D16" s="24"/>
      <c r="E16" s="24"/>
      <c r="F16" s="24"/>
      <c r="G16" s="24"/>
      <c r="H16" s="24"/>
      <c r="I16" s="24"/>
    </row>
    <row r="17" spans="1:9" ht="5.0999999999999996" customHeight="1" x14ac:dyDescent="0.25"/>
    <row r="18" spans="1:9" ht="23.25" x14ac:dyDescent="0.25">
      <c r="A18" s="35" t="s">
        <v>329</v>
      </c>
      <c r="B18" s="23"/>
      <c r="C18" s="24"/>
      <c r="D18" s="24"/>
      <c r="E18" s="24"/>
      <c r="F18" s="24"/>
      <c r="G18" s="24"/>
      <c r="H18" s="24"/>
      <c r="I18" s="24"/>
    </row>
    <row r="19" spans="1:9" ht="5.0999999999999996" customHeight="1" thickBot="1" x14ac:dyDescent="0.3"/>
    <row r="20" spans="1:9" x14ac:dyDescent="0.25">
      <c r="A20" s="194" t="s">
        <v>12</v>
      </c>
      <c r="B20" s="196" t="s">
        <v>14</v>
      </c>
      <c r="C20" s="27" t="s">
        <v>13</v>
      </c>
      <c r="D20" s="28"/>
      <c r="E20" s="28"/>
      <c r="F20" s="28"/>
      <c r="G20" s="28"/>
      <c r="H20" s="28"/>
      <c r="I20" s="29"/>
    </row>
    <row r="21" spans="1:9" ht="33" customHeight="1" x14ac:dyDescent="0.25">
      <c r="A21" s="195"/>
      <c r="B21" s="197"/>
      <c r="C21" s="25">
        <v>2020</v>
      </c>
      <c r="D21" s="26" t="s">
        <v>61</v>
      </c>
      <c r="E21" s="26" t="s">
        <v>62</v>
      </c>
      <c r="F21" s="26" t="s">
        <v>63</v>
      </c>
      <c r="G21" s="26" t="s">
        <v>64</v>
      </c>
      <c r="H21" s="26" t="s">
        <v>65</v>
      </c>
      <c r="I21" s="30" t="s">
        <v>66</v>
      </c>
    </row>
    <row r="22" spans="1:9" s="5" customFormat="1" ht="30" x14ac:dyDescent="0.25">
      <c r="A22" s="31" t="s">
        <v>15</v>
      </c>
      <c r="B22" s="4" t="s">
        <v>33</v>
      </c>
      <c r="C22" s="10">
        <v>37838451.809404701</v>
      </c>
      <c r="D22" s="10">
        <v>37838451.809404701</v>
      </c>
      <c r="E22" s="10">
        <v>37838451.809404701</v>
      </c>
      <c r="F22" s="10">
        <v>37838451.809404701</v>
      </c>
      <c r="G22" s="10">
        <v>37838451.809404701</v>
      </c>
      <c r="H22" s="10">
        <v>37838451.809404701</v>
      </c>
      <c r="I22" s="104">
        <v>37838451.809404701</v>
      </c>
    </row>
    <row r="23" spans="1:9" s="5" customFormat="1" ht="30" x14ac:dyDescent="0.25">
      <c r="A23" s="46" t="s">
        <v>16</v>
      </c>
      <c r="B23" s="4" t="s">
        <v>33</v>
      </c>
      <c r="C23" s="10">
        <v>69700918.324288145</v>
      </c>
      <c r="D23" s="10">
        <v>69700918.324288145</v>
      </c>
      <c r="E23" s="10">
        <v>69700918.324288145</v>
      </c>
      <c r="F23" s="10">
        <v>69700918.324288145</v>
      </c>
      <c r="G23" s="10">
        <v>69700918.324288145</v>
      </c>
      <c r="H23" s="10">
        <v>69700918.324288145</v>
      </c>
      <c r="I23" s="104">
        <v>69700918.324288145</v>
      </c>
    </row>
    <row r="24" spans="1:9" s="5" customFormat="1" ht="30" x14ac:dyDescent="0.25">
      <c r="A24" s="46" t="s">
        <v>17</v>
      </c>
      <c r="B24" s="4" t="s">
        <v>33</v>
      </c>
      <c r="C24" s="10">
        <v>55120750.531823516</v>
      </c>
      <c r="D24" s="10">
        <v>55120750.531823516</v>
      </c>
      <c r="E24" s="10">
        <v>55120750.531823516</v>
      </c>
      <c r="F24" s="10">
        <v>55120750.531823516</v>
      </c>
      <c r="G24" s="10">
        <v>55120750.531823516</v>
      </c>
      <c r="H24" s="10">
        <v>55120750.531823516</v>
      </c>
      <c r="I24" s="104">
        <v>55120750.531823516</v>
      </c>
    </row>
    <row r="25" spans="1:9" s="5" customFormat="1" ht="30" x14ac:dyDescent="0.25">
      <c r="A25" s="46" t="s">
        <v>18</v>
      </c>
      <c r="B25" s="4" t="s">
        <v>33</v>
      </c>
      <c r="C25" s="10">
        <v>1919643.5500747131</v>
      </c>
      <c r="D25" s="10">
        <v>1919643.5500747131</v>
      </c>
      <c r="E25" s="10">
        <v>1919643.5500747131</v>
      </c>
      <c r="F25" s="10">
        <v>1919643.5500747131</v>
      </c>
      <c r="G25" s="10">
        <v>1919643.5500747131</v>
      </c>
      <c r="H25" s="10">
        <v>1919643.5500747131</v>
      </c>
      <c r="I25" s="104">
        <v>1919643.5500747131</v>
      </c>
    </row>
    <row r="26" spans="1:9" s="5" customFormat="1" x14ac:dyDescent="0.25">
      <c r="A26" s="46" t="s">
        <v>19</v>
      </c>
      <c r="B26" s="8" t="s">
        <v>34</v>
      </c>
      <c r="C26" s="11">
        <v>57936552.223592296</v>
      </c>
      <c r="D26" s="11">
        <v>60398084.395066366</v>
      </c>
      <c r="E26" s="11">
        <v>61345819.58589346</v>
      </c>
      <c r="F26" s="11">
        <v>61184837.01898142</v>
      </c>
      <c r="G26" s="11">
        <v>59095699.522693522</v>
      </c>
      <c r="H26" s="11">
        <v>54565051.567825489</v>
      </c>
      <c r="I26" s="105">
        <v>46160012.606317557</v>
      </c>
    </row>
    <row r="27" spans="1:9" s="5" customFormat="1" x14ac:dyDescent="0.25">
      <c r="A27" s="46" t="s">
        <v>20</v>
      </c>
      <c r="B27" s="8" t="s">
        <v>34</v>
      </c>
      <c r="C27" s="11">
        <v>22289469.372471746</v>
      </c>
      <c r="D27" s="11">
        <v>28085098.855741788</v>
      </c>
      <c r="E27" s="11">
        <v>34797800.755130954</v>
      </c>
      <c r="F27" s="11">
        <v>40831700.056041747</v>
      </c>
      <c r="G27" s="11">
        <v>40912407.361864761</v>
      </c>
      <c r="H27" s="11">
        <v>37775804.931571499</v>
      </c>
      <c r="I27" s="105">
        <v>31956931.804373696</v>
      </c>
    </row>
    <row r="28" spans="1:9" s="5" customFormat="1" x14ac:dyDescent="0.25">
      <c r="A28" s="46" t="s">
        <v>21</v>
      </c>
      <c r="B28" s="8" t="s">
        <v>34</v>
      </c>
      <c r="C28" s="11">
        <v>51938182.57226678</v>
      </c>
      <c r="D28" s="11">
        <v>52139183.264501542</v>
      </c>
      <c r="E28" s="11">
        <v>50362847.825474873</v>
      </c>
      <c r="F28" s="11">
        <v>47696931.484086111</v>
      </c>
      <c r="G28" s="11">
        <v>45458230.402071938</v>
      </c>
      <c r="H28" s="11">
        <v>41973116.590634994</v>
      </c>
      <c r="I28" s="105">
        <v>35507702.004859664</v>
      </c>
    </row>
    <row r="29" spans="1:9" s="5" customFormat="1" x14ac:dyDescent="0.25">
      <c r="A29" s="46" t="s">
        <v>22</v>
      </c>
      <c r="B29" s="8" t="s">
        <v>34</v>
      </c>
      <c r="C29" s="11">
        <v>48320351.605363838</v>
      </c>
      <c r="D29" s="11">
        <v>42927412.942273282</v>
      </c>
      <c r="E29" s="11">
        <v>33969245.875334166</v>
      </c>
      <c r="F29" s="11">
        <v>24473764.766922385</v>
      </c>
      <c r="G29" s="11">
        <v>21373158.981111102</v>
      </c>
      <c r="H29" s="11">
        <v>19734558.206283908</v>
      </c>
      <c r="I29" s="105">
        <v>16694705.299597237</v>
      </c>
    </row>
    <row r="30" spans="1:9" s="5" customFormat="1" x14ac:dyDescent="0.25">
      <c r="A30" s="46" t="s">
        <v>23</v>
      </c>
      <c r="B30" s="8" t="s">
        <v>34</v>
      </c>
      <c r="C30" s="11">
        <v>23506652.509295531</v>
      </c>
      <c r="D30" s="11">
        <v>26193477.738718085</v>
      </c>
      <c r="E30" s="11">
        <v>28788164.544707406</v>
      </c>
      <c r="F30" s="11">
        <v>30845184.891546465</v>
      </c>
      <c r="G30" s="11">
        <v>30305486.934714634</v>
      </c>
      <c r="H30" s="11">
        <v>27982077.727090001</v>
      </c>
      <c r="I30" s="105">
        <v>23671801.336573105</v>
      </c>
    </row>
    <row r="31" spans="1:9" s="5" customFormat="1" x14ac:dyDescent="0.25">
      <c r="A31" s="46" t="s">
        <v>24</v>
      </c>
      <c r="B31" s="8" t="s">
        <v>34</v>
      </c>
      <c r="C31" s="11">
        <v>10935676.750928141</v>
      </c>
      <c r="D31" s="11">
        <v>11761906.816073036</v>
      </c>
      <c r="E31" s="11">
        <v>12414233.402934924</v>
      </c>
      <c r="F31" s="11">
        <v>12838473.509883896</v>
      </c>
      <c r="G31" s="11">
        <v>12510105.006650202</v>
      </c>
      <c r="H31" s="11">
        <v>11551001.685742753</v>
      </c>
      <c r="I31" s="105">
        <v>9771719.5917373765</v>
      </c>
    </row>
    <row r="32" spans="1:9" s="5" customFormat="1" ht="30" x14ac:dyDescent="0.25">
      <c r="A32" s="46" t="s">
        <v>25</v>
      </c>
      <c r="B32" s="8" t="s">
        <v>35</v>
      </c>
      <c r="C32" s="11">
        <v>848.29718982067482</v>
      </c>
      <c r="D32" s="11">
        <v>848.29718982067482</v>
      </c>
      <c r="E32" s="11">
        <v>848.29718982067482</v>
      </c>
      <c r="F32" s="11">
        <v>848.29718982067482</v>
      </c>
      <c r="G32" s="11">
        <v>848.29718982067482</v>
      </c>
      <c r="H32" s="11">
        <v>848.29718982067482</v>
      </c>
      <c r="I32" s="105">
        <v>848.29718982067482</v>
      </c>
    </row>
    <row r="33" spans="1:9" s="5" customFormat="1" ht="30" x14ac:dyDescent="0.25">
      <c r="A33" s="46" t="s">
        <v>26</v>
      </c>
      <c r="B33" s="8" t="s">
        <v>35</v>
      </c>
      <c r="C33" s="11">
        <v>44550.589030969029</v>
      </c>
      <c r="D33" s="11">
        <v>44550.589030969029</v>
      </c>
      <c r="E33" s="11">
        <v>44550.589030969029</v>
      </c>
      <c r="F33" s="11">
        <v>44550.589030969029</v>
      </c>
      <c r="G33" s="11">
        <v>44550.589030969029</v>
      </c>
      <c r="H33" s="11">
        <v>44550.589030969029</v>
      </c>
      <c r="I33" s="105">
        <v>44550.589030969029</v>
      </c>
    </row>
    <row r="34" spans="1:9" s="5" customFormat="1" ht="30" x14ac:dyDescent="0.25">
      <c r="A34" s="46" t="s">
        <v>27</v>
      </c>
      <c r="B34" s="8" t="s">
        <v>35</v>
      </c>
      <c r="C34" s="11">
        <v>1546559.1080580268</v>
      </c>
      <c r="D34" s="11">
        <v>1546559.1080580268</v>
      </c>
      <c r="E34" s="11">
        <v>1546559.1080580268</v>
      </c>
      <c r="F34" s="11">
        <v>1546559.1080580268</v>
      </c>
      <c r="G34" s="11">
        <v>1546559.1080580268</v>
      </c>
      <c r="H34" s="11">
        <v>1546559.1080580268</v>
      </c>
      <c r="I34" s="105">
        <v>1546559.1080580268</v>
      </c>
    </row>
    <row r="35" spans="1:9" s="5" customFormat="1" x14ac:dyDescent="0.25">
      <c r="A35" s="46" t="s">
        <v>28</v>
      </c>
      <c r="B35" s="8" t="s">
        <v>37</v>
      </c>
      <c r="C35" s="11">
        <v>99709.461479459816</v>
      </c>
      <c r="D35" s="11">
        <v>99709.461479459816</v>
      </c>
      <c r="E35" s="11">
        <v>99709.461479459816</v>
      </c>
      <c r="F35" s="11">
        <v>99709.461479459816</v>
      </c>
      <c r="G35" s="11">
        <v>99709.461479459816</v>
      </c>
      <c r="H35" s="11">
        <v>99709.461479459816</v>
      </c>
      <c r="I35" s="105">
        <v>99709.461479459816</v>
      </c>
    </row>
    <row r="36" spans="1:9" s="5" customFormat="1" x14ac:dyDescent="0.25">
      <c r="A36" s="46" t="s">
        <v>29</v>
      </c>
      <c r="B36" s="8" t="s">
        <v>36</v>
      </c>
      <c r="C36" s="11">
        <v>3773168.8632231057</v>
      </c>
      <c r="D36" s="11">
        <v>3886881.5616334323</v>
      </c>
      <c r="E36" s="11">
        <v>4425870.2120830463</v>
      </c>
      <c r="F36" s="11">
        <v>4630163.8357592514</v>
      </c>
      <c r="G36" s="11">
        <v>4801091.8866058355</v>
      </c>
      <c r="H36" s="11">
        <v>4853927.2941701617</v>
      </c>
      <c r="I36" s="105">
        <v>4853927.2941701617</v>
      </c>
    </row>
    <row r="37" spans="1:9" s="5" customFormat="1" x14ac:dyDescent="0.25">
      <c r="A37" s="46" t="s">
        <v>30</v>
      </c>
      <c r="B37" s="8" t="s">
        <v>36</v>
      </c>
      <c r="C37" s="11">
        <v>2934686.8936179718</v>
      </c>
      <c r="D37" s="11">
        <v>3023130.1034926693</v>
      </c>
      <c r="E37" s="11">
        <v>3442343.498286814</v>
      </c>
      <c r="F37" s="11">
        <v>3601238.5389238629</v>
      </c>
      <c r="G37" s="11">
        <v>3734182.5784712061</v>
      </c>
      <c r="H37" s="11">
        <v>3775276.7843545713</v>
      </c>
      <c r="I37" s="105">
        <v>3775276.7843545713</v>
      </c>
    </row>
    <row r="38" spans="1:9" s="5" customFormat="1" x14ac:dyDescent="0.25">
      <c r="A38" s="46" t="s">
        <v>31</v>
      </c>
      <c r="B38" s="8" t="s">
        <v>36</v>
      </c>
      <c r="C38" s="11">
        <v>1257722.9544077017</v>
      </c>
      <c r="D38" s="11">
        <v>1295627.1872111436</v>
      </c>
      <c r="E38" s="11">
        <v>1475290.0706943481</v>
      </c>
      <c r="F38" s="11">
        <v>1543387.9452530837</v>
      </c>
      <c r="G38" s="11">
        <v>1600363.9622019448</v>
      </c>
      <c r="H38" s="11">
        <v>1617975.7647233868</v>
      </c>
      <c r="I38" s="105">
        <v>1617975.7647233868</v>
      </c>
    </row>
    <row r="39" spans="1:9" s="5" customFormat="1" ht="15.75" thickBot="1" x14ac:dyDescent="0.3">
      <c r="A39" s="32" t="s">
        <v>32</v>
      </c>
      <c r="B39" s="8" t="s">
        <v>36</v>
      </c>
      <c r="C39" s="11">
        <v>1006178.3635261616</v>
      </c>
      <c r="D39" s="106">
        <v>1036501.7497689151</v>
      </c>
      <c r="E39" s="106">
        <v>1180232.0565554788</v>
      </c>
      <c r="F39" s="106">
        <v>1234710.3562024671</v>
      </c>
      <c r="G39" s="106">
        <v>1280291.169761556</v>
      </c>
      <c r="H39" s="106">
        <v>1294380.6117787098</v>
      </c>
      <c r="I39" s="107">
        <v>1294380.6117787098</v>
      </c>
    </row>
    <row r="40" spans="1:9" ht="18.75" customHeight="1" thickBot="1" x14ac:dyDescent="0.3">
      <c r="A40" s="33" t="s">
        <v>7</v>
      </c>
      <c r="B40" s="34"/>
      <c r="C40" s="66">
        <f>SUM(C22:C39)</f>
        <v>390170073.78004271</v>
      </c>
      <c r="D40" s="66">
        <f>SUM(D22:D39)</f>
        <v>397018736.28582966</v>
      </c>
      <c r="E40" s="66">
        <f t="shared" ref="E40:I40" si="1">SUM(E22:E39)</f>
        <v>398473279.49844486</v>
      </c>
      <c r="F40" s="66">
        <f t="shared" si="1"/>
        <v>395151824.0749501</v>
      </c>
      <c r="G40" s="66">
        <f t="shared" si="1"/>
        <v>387342449.47749615</v>
      </c>
      <c r="H40" s="66">
        <f t="shared" si="1"/>
        <v>371394602.83552492</v>
      </c>
      <c r="I40" s="67">
        <f t="shared" si="1"/>
        <v>341575864.76983494</v>
      </c>
    </row>
    <row r="41" spans="1:9" ht="5.0999999999999996" customHeight="1" x14ac:dyDescent="0.25"/>
    <row r="42" spans="1:9" ht="23.25" x14ac:dyDescent="0.25">
      <c r="A42" s="35" t="s">
        <v>330</v>
      </c>
      <c r="B42" s="23"/>
      <c r="C42" s="24"/>
      <c r="D42" s="24"/>
      <c r="E42" s="24"/>
      <c r="F42" s="24"/>
      <c r="G42" s="24"/>
      <c r="H42" s="24"/>
      <c r="I42" s="24"/>
    </row>
    <row r="43" spans="1:9" ht="5.0999999999999996" customHeight="1" thickBot="1" x14ac:dyDescent="0.3"/>
    <row r="44" spans="1:9" ht="15" customHeight="1" x14ac:dyDescent="0.25">
      <c r="A44" s="194" t="s">
        <v>12</v>
      </c>
      <c r="B44" s="196" t="s">
        <v>14</v>
      </c>
      <c r="C44" s="27" t="s">
        <v>13</v>
      </c>
      <c r="D44" s="28"/>
      <c r="E44" s="28"/>
      <c r="F44" s="28"/>
      <c r="G44" s="28"/>
      <c r="H44" s="28"/>
      <c r="I44" s="29"/>
    </row>
    <row r="45" spans="1:9" ht="33" customHeight="1" x14ac:dyDescent="0.25">
      <c r="A45" s="195"/>
      <c r="B45" s="197"/>
      <c r="C45" s="25">
        <v>2020</v>
      </c>
      <c r="D45" s="26" t="s">
        <v>61</v>
      </c>
      <c r="E45" s="26" t="s">
        <v>62</v>
      </c>
      <c r="F45" s="26" t="s">
        <v>63</v>
      </c>
      <c r="G45" s="26" t="s">
        <v>64</v>
      </c>
      <c r="H45" s="26" t="s">
        <v>65</v>
      </c>
      <c r="I45" s="30" t="s">
        <v>66</v>
      </c>
    </row>
    <row r="46" spans="1:9" s="5" customFormat="1" ht="30" x14ac:dyDescent="0.25">
      <c r="A46" s="31" t="s">
        <v>15</v>
      </c>
      <c r="B46" s="4" t="s">
        <v>33</v>
      </c>
      <c r="C46" s="10">
        <v>145693.46036562356</v>
      </c>
      <c r="D46" s="10">
        <v>145693.46036562356</v>
      </c>
      <c r="E46" s="10">
        <v>145693.46036562356</v>
      </c>
      <c r="F46" s="10">
        <v>145693.46036562356</v>
      </c>
      <c r="G46" s="10">
        <v>145693.46036562356</v>
      </c>
      <c r="H46" s="10">
        <v>145693.46036562356</v>
      </c>
      <c r="I46" s="104">
        <v>145693.46036562356</v>
      </c>
    </row>
    <row r="47" spans="1:9" s="5" customFormat="1" ht="30" x14ac:dyDescent="0.25">
      <c r="A47" s="46" t="s">
        <v>16</v>
      </c>
      <c r="B47" s="4" t="s">
        <v>33</v>
      </c>
      <c r="C47" s="10">
        <v>222166.13867623091</v>
      </c>
      <c r="D47" s="10">
        <v>222166.13867623091</v>
      </c>
      <c r="E47" s="10">
        <v>222166.13867623091</v>
      </c>
      <c r="F47" s="10">
        <v>222166.13867623091</v>
      </c>
      <c r="G47" s="10">
        <v>222166.13867623091</v>
      </c>
      <c r="H47" s="10">
        <v>222166.13867623091</v>
      </c>
      <c r="I47" s="104">
        <v>222166.13867623091</v>
      </c>
    </row>
    <row r="48" spans="1:9" s="5" customFormat="1" ht="30" x14ac:dyDescent="0.25">
      <c r="A48" s="46" t="s">
        <v>17</v>
      </c>
      <c r="B48" s="4" t="s">
        <v>33</v>
      </c>
      <c r="C48" s="10">
        <v>205370.87905100171</v>
      </c>
      <c r="D48" s="10">
        <v>205370.87905100171</v>
      </c>
      <c r="E48" s="10">
        <v>205370.87905100171</v>
      </c>
      <c r="F48" s="10">
        <v>205370.87905100171</v>
      </c>
      <c r="G48" s="10">
        <v>205370.87905100171</v>
      </c>
      <c r="H48" s="10">
        <v>205370.87905100171</v>
      </c>
      <c r="I48" s="104">
        <v>205370.87905100171</v>
      </c>
    </row>
    <row r="49" spans="1:9" s="5" customFormat="1" ht="30" x14ac:dyDescent="0.25">
      <c r="A49" s="46" t="s">
        <v>18</v>
      </c>
      <c r="B49" s="4" t="s">
        <v>33</v>
      </c>
      <c r="C49" s="10">
        <v>10472.861666324601</v>
      </c>
      <c r="D49" s="10">
        <v>10472.861666324601</v>
      </c>
      <c r="E49" s="10">
        <v>10472.861666324601</v>
      </c>
      <c r="F49" s="10">
        <v>10472.861666324601</v>
      </c>
      <c r="G49" s="10">
        <v>10472.861666324601</v>
      </c>
      <c r="H49" s="10">
        <v>10472.861666324601</v>
      </c>
      <c r="I49" s="104">
        <v>10472.861666324601</v>
      </c>
    </row>
    <row r="50" spans="1:9" s="5" customFormat="1" x14ac:dyDescent="0.25">
      <c r="A50" s="46" t="s">
        <v>19</v>
      </c>
      <c r="B50" s="8" t="s">
        <v>34</v>
      </c>
      <c r="C50" s="10">
        <v>180913.38687001137</v>
      </c>
      <c r="D50" s="11">
        <v>188599.79734732537</v>
      </c>
      <c r="E50" s="11">
        <v>191559.20685044388</v>
      </c>
      <c r="F50" s="11">
        <v>191056.52071726345</v>
      </c>
      <c r="G50" s="11">
        <v>184532.95440921056</v>
      </c>
      <c r="H50" s="11">
        <v>170385.49766950661</v>
      </c>
      <c r="I50" s="105">
        <v>144139.82016642581</v>
      </c>
    </row>
    <row r="51" spans="1:9" s="5" customFormat="1" x14ac:dyDescent="0.25">
      <c r="A51" s="46" t="s">
        <v>20</v>
      </c>
      <c r="B51" s="8" t="s">
        <v>34</v>
      </c>
      <c r="C51" s="10">
        <v>76351.325289433182</v>
      </c>
      <c r="D51" s="11">
        <v>96203.928531782585</v>
      </c>
      <c r="E51" s="11">
        <v>119197.91182167834</v>
      </c>
      <c r="F51" s="11">
        <v>139866.6949402437</v>
      </c>
      <c r="G51" s="11">
        <v>140143.15328284274</v>
      </c>
      <c r="H51" s="11">
        <v>129398.89784737163</v>
      </c>
      <c r="I51" s="105">
        <v>109466.6748083916</v>
      </c>
    </row>
    <row r="52" spans="1:9" s="5" customFormat="1" x14ac:dyDescent="0.25">
      <c r="A52" s="46" t="s">
        <v>21</v>
      </c>
      <c r="B52" s="8" t="s">
        <v>34</v>
      </c>
      <c r="C52" s="10">
        <v>154657.90215494327</v>
      </c>
      <c r="D52" s="11">
        <v>155256.42801497827</v>
      </c>
      <c r="E52" s="11">
        <v>149966.98008057868</v>
      </c>
      <c r="F52" s="11">
        <v>142028.60010153172</v>
      </c>
      <c r="G52" s="11">
        <v>135362.35196289956</v>
      </c>
      <c r="H52" s="11">
        <v>124984.62282118203</v>
      </c>
      <c r="I52" s="105">
        <v>105732.36163536395</v>
      </c>
    </row>
    <row r="53" spans="1:9" s="5" customFormat="1" x14ac:dyDescent="0.25">
      <c r="A53" s="46" t="s">
        <v>22</v>
      </c>
      <c r="B53" s="8" t="s">
        <v>34</v>
      </c>
      <c r="C53" s="10">
        <v>147908.57484381611</v>
      </c>
      <c r="D53" s="11">
        <v>131400.79198676228</v>
      </c>
      <c r="E53" s="11">
        <v>103979.84656597827</v>
      </c>
      <c r="F53" s="11">
        <v>74914.183102435476</v>
      </c>
      <c r="G53" s="11">
        <v>65423.230166552261</v>
      </c>
      <c r="H53" s="11">
        <v>60407.47392119086</v>
      </c>
      <c r="I53" s="105">
        <v>51102.485521376577</v>
      </c>
    </row>
    <row r="54" spans="1:9" s="5" customFormat="1" x14ac:dyDescent="0.25">
      <c r="A54" s="46" t="s">
        <v>23</v>
      </c>
      <c r="B54" s="8" t="s">
        <v>34</v>
      </c>
      <c r="C54" s="10">
        <v>73965.915193565423</v>
      </c>
      <c r="D54" s="11">
        <v>82420.266019605537</v>
      </c>
      <c r="E54" s="11">
        <v>90584.694543393722</v>
      </c>
      <c r="F54" s="11">
        <v>97057.304476499674</v>
      </c>
      <c r="G54" s="11">
        <v>95359.093585375231</v>
      </c>
      <c r="H54" s="11">
        <v>88048.265795533385</v>
      </c>
      <c r="I54" s="105">
        <v>74485.571667318945</v>
      </c>
    </row>
    <row r="55" spans="1:9" s="5" customFormat="1" x14ac:dyDescent="0.25">
      <c r="A55" s="46" t="s">
        <v>24</v>
      </c>
      <c r="B55" s="8" t="s">
        <v>34</v>
      </c>
      <c r="C55" s="10">
        <v>36082.433438621913</v>
      </c>
      <c r="D55" s="11">
        <v>38808.592231496674</v>
      </c>
      <c r="E55" s="11">
        <v>40960.953826190831</v>
      </c>
      <c r="F55" s="11">
        <v>42360.740576442106</v>
      </c>
      <c r="G55" s="11">
        <v>41277.283655473402</v>
      </c>
      <c r="H55" s="11">
        <v>38112.707513949543</v>
      </c>
      <c r="I55" s="105">
        <v>32241.938910622655</v>
      </c>
    </row>
    <row r="56" spans="1:9" s="5" customFormat="1" ht="30" x14ac:dyDescent="0.25">
      <c r="A56" s="46" t="s">
        <v>25</v>
      </c>
      <c r="B56" s="8" t="s">
        <v>35</v>
      </c>
      <c r="C56" s="10">
        <v>3.7116666666666664</v>
      </c>
      <c r="D56" s="11">
        <v>3.7116666666666664</v>
      </c>
      <c r="E56" s="11">
        <v>3.7116666666666664</v>
      </c>
      <c r="F56" s="11">
        <v>3.7116666666666664</v>
      </c>
      <c r="G56" s="11">
        <v>3.7116666666666664</v>
      </c>
      <c r="H56" s="11">
        <v>3.7116666666666664</v>
      </c>
      <c r="I56" s="105">
        <v>3.7116666666666664</v>
      </c>
    </row>
    <row r="57" spans="1:9" s="5" customFormat="1" ht="30" x14ac:dyDescent="0.25">
      <c r="A57" s="46" t="s">
        <v>26</v>
      </c>
      <c r="B57" s="8" t="s">
        <v>35</v>
      </c>
      <c r="C57" s="10">
        <v>372.1364274193549</v>
      </c>
      <c r="D57" s="11">
        <v>372.1364274193549</v>
      </c>
      <c r="E57" s="11">
        <v>372.1364274193549</v>
      </c>
      <c r="F57" s="11">
        <v>372.1364274193549</v>
      </c>
      <c r="G57" s="11">
        <v>372.1364274193549</v>
      </c>
      <c r="H57" s="11">
        <v>372.1364274193549</v>
      </c>
      <c r="I57" s="105">
        <v>372.1364274193549</v>
      </c>
    </row>
    <row r="58" spans="1:9" s="5" customFormat="1" ht="30" x14ac:dyDescent="0.25">
      <c r="A58" s="46" t="s">
        <v>27</v>
      </c>
      <c r="B58" s="8" t="s">
        <v>35</v>
      </c>
      <c r="C58" s="10">
        <v>5766.3935581020078</v>
      </c>
      <c r="D58" s="11">
        <v>5766.3935581020078</v>
      </c>
      <c r="E58" s="11">
        <v>5766.3935581020078</v>
      </c>
      <c r="F58" s="11">
        <v>5766.3935581020078</v>
      </c>
      <c r="G58" s="11">
        <v>5766.3935581020078</v>
      </c>
      <c r="H58" s="11">
        <v>5766.3935581020078</v>
      </c>
      <c r="I58" s="105">
        <v>5766.3935581020078</v>
      </c>
    </row>
    <row r="59" spans="1:9" s="5" customFormat="1" x14ac:dyDescent="0.25">
      <c r="A59" s="46" t="s">
        <v>28</v>
      </c>
      <c r="B59" s="8" t="s">
        <v>37</v>
      </c>
      <c r="C59" s="10">
        <v>310.49974849932147</v>
      </c>
      <c r="D59" s="11">
        <v>310.49974849932147</v>
      </c>
      <c r="E59" s="11">
        <v>310.49974849932147</v>
      </c>
      <c r="F59" s="11">
        <v>310.49974849932147</v>
      </c>
      <c r="G59" s="11">
        <v>310.49974849932147</v>
      </c>
      <c r="H59" s="11">
        <v>310.49974849932147</v>
      </c>
      <c r="I59" s="105">
        <v>310.49974849932147</v>
      </c>
    </row>
    <row r="60" spans="1:9" s="5" customFormat="1" x14ac:dyDescent="0.25">
      <c r="A60" s="46" t="s">
        <v>29</v>
      </c>
      <c r="B60" s="8" t="s">
        <v>36</v>
      </c>
      <c r="C60" s="10">
        <v>16906.344908911313</v>
      </c>
      <c r="D60" s="11">
        <v>17415.854599449198</v>
      </c>
      <c r="E60" s="11">
        <v>19830.887786886746</v>
      </c>
      <c r="F60" s="11">
        <v>20746.261201054833</v>
      </c>
      <c r="G60" s="11">
        <v>21512.134313808067</v>
      </c>
      <c r="H60" s="11">
        <v>21748.872624778433</v>
      </c>
      <c r="I60" s="105">
        <v>21748.872624778433</v>
      </c>
    </row>
    <row r="61" spans="1:9" s="5" customFormat="1" x14ac:dyDescent="0.25">
      <c r="A61" s="46" t="s">
        <v>30</v>
      </c>
      <c r="B61" s="8" t="s">
        <v>36</v>
      </c>
      <c r="C61" s="10">
        <v>13607.811715423386</v>
      </c>
      <c r="D61" s="11">
        <v>14017.912891838436</v>
      </c>
      <c r="E61" s="11">
        <v>15961.758062288422</v>
      </c>
      <c r="F61" s="11">
        <v>16698.536421917055</v>
      </c>
      <c r="G61" s="11">
        <v>17314.982920104725</v>
      </c>
      <c r="H61" s="11">
        <v>17505.532112071938</v>
      </c>
      <c r="I61" s="105">
        <v>17505.532112071938</v>
      </c>
    </row>
    <row r="62" spans="1:9" s="5" customFormat="1" x14ac:dyDescent="0.25">
      <c r="A62" s="46" t="s">
        <v>31</v>
      </c>
      <c r="B62" s="8" t="s">
        <v>36</v>
      </c>
      <c r="C62" s="10">
        <v>5461.8991344761253</v>
      </c>
      <c r="D62" s="11">
        <v>5626.5054141155051</v>
      </c>
      <c r="E62" s="11">
        <v>6406.7253698342292</v>
      </c>
      <c r="F62" s="11">
        <v>6702.4532332786694</v>
      </c>
      <c r="G62" s="11">
        <v>6949.882332483935</v>
      </c>
      <c r="H62" s="11">
        <v>7026.3649064970086</v>
      </c>
      <c r="I62" s="105">
        <v>7026.3649064970086</v>
      </c>
    </row>
    <row r="63" spans="1:9" s="5" customFormat="1" ht="15.75" thickBot="1" x14ac:dyDescent="0.3">
      <c r="A63" s="32" t="s">
        <v>32</v>
      </c>
      <c r="B63" s="8" t="s">
        <v>36</v>
      </c>
      <c r="C63" s="10">
        <v>4395.6386863959797</v>
      </c>
      <c r="D63" s="106">
        <v>4528.1108747305179</v>
      </c>
      <c r="E63" s="106">
        <v>5156.0179335788926</v>
      </c>
      <c r="F63" s="106">
        <v>5394.0144262267358</v>
      </c>
      <c r="G63" s="106">
        <v>5593.1409376889596</v>
      </c>
      <c r="H63" s="106">
        <v>5654.692744650195</v>
      </c>
      <c r="I63" s="107">
        <v>5654.692744650195</v>
      </c>
    </row>
    <row r="64" spans="1:9" ht="18.75" customHeight="1" thickBot="1" x14ac:dyDescent="0.3">
      <c r="A64" s="33" t="s">
        <v>7</v>
      </c>
      <c r="B64" s="34"/>
      <c r="C64" s="66">
        <f>SUM(C46:C63)</f>
        <v>1300407.3133954662</v>
      </c>
      <c r="D64" s="66">
        <f>SUM(D46:D63)</f>
        <v>1324434.2690719524</v>
      </c>
      <c r="E64" s="66">
        <f t="shared" ref="E64" si="2">SUM(E46:E63)</f>
        <v>1333761.0640007204</v>
      </c>
      <c r="F64" s="66">
        <f t="shared" ref="F64" si="3">SUM(F46:F63)</f>
        <v>1326981.3903567614</v>
      </c>
      <c r="G64" s="66">
        <f t="shared" ref="G64" si="4">SUM(G46:G63)</f>
        <v>1303624.2887263077</v>
      </c>
      <c r="H64" s="66">
        <f t="shared" ref="H64" si="5">SUM(H46:H63)</f>
        <v>1253429.0091165998</v>
      </c>
      <c r="I64" s="67">
        <f t="shared" ref="I64" si="6">SUM(I46:I63)</f>
        <v>1159260.3962573651</v>
      </c>
    </row>
    <row r="65" spans="1:9" ht="9" customHeight="1" x14ac:dyDescent="0.25"/>
    <row r="66" spans="1:9" ht="27.75" customHeight="1" x14ac:dyDescent="0.25">
      <c r="A66" s="96" t="s">
        <v>39</v>
      </c>
      <c r="B66" s="23"/>
      <c r="C66" s="24"/>
      <c r="D66" s="24"/>
      <c r="E66" s="24"/>
      <c r="F66" s="24"/>
      <c r="G66" s="24"/>
      <c r="H66" s="24"/>
      <c r="I66" s="24"/>
    </row>
    <row r="67" spans="1:9" ht="5.0999999999999996" customHeight="1" x14ac:dyDescent="0.25"/>
    <row r="68" spans="1:9" ht="23.25" x14ac:dyDescent="0.25">
      <c r="A68" s="35" t="s">
        <v>331</v>
      </c>
      <c r="B68" s="23"/>
      <c r="C68" s="24"/>
      <c r="D68" s="24"/>
      <c r="E68" s="24"/>
      <c r="F68" s="24"/>
      <c r="G68" s="24"/>
      <c r="H68" s="24"/>
      <c r="I68" s="24"/>
    </row>
    <row r="69" spans="1:9" ht="5.0999999999999996" customHeight="1" thickBot="1" x14ac:dyDescent="0.3"/>
    <row r="70" spans="1:9" ht="15" customHeight="1" x14ac:dyDescent="0.25">
      <c r="A70" s="194" t="s">
        <v>40</v>
      </c>
      <c r="B70" s="196" t="s">
        <v>417</v>
      </c>
      <c r="C70" s="27" t="s">
        <v>13</v>
      </c>
      <c r="D70" s="28"/>
      <c r="E70" s="28"/>
      <c r="F70" s="28"/>
      <c r="G70" s="28"/>
      <c r="H70" s="28"/>
      <c r="I70" s="29"/>
    </row>
    <row r="71" spans="1:9" ht="33" customHeight="1" x14ac:dyDescent="0.25">
      <c r="A71" s="195"/>
      <c r="B71" s="197"/>
      <c r="C71" s="25">
        <v>2020</v>
      </c>
      <c r="D71" s="26" t="s">
        <v>61</v>
      </c>
      <c r="E71" s="26" t="s">
        <v>62</v>
      </c>
      <c r="F71" s="26" t="s">
        <v>63</v>
      </c>
      <c r="G71" s="26" t="s">
        <v>64</v>
      </c>
      <c r="H71" s="26" t="s">
        <v>65</v>
      </c>
      <c r="I71" s="30" t="s">
        <v>66</v>
      </c>
    </row>
    <row r="72" spans="1:9" s="5" customFormat="1" ht="30" x14ac:dyDescent="0.25">
      <c r="A72" s="31" t="s">
        <v>17</v>
      </c>
      <c r="B72" s="4" t="s">
        <v>33</v>
      </c>
      <c r="C72" s="10">
        <v>445980.35918081034</v>
      </c>
      <c r="D72" s="10">
        <v>3217308.0445210291</v>
      </c>
      <c r="E72" s="10">
        <v>4141083.9396344344</v>
      </c>
      <c r="F72" s="10">
        <v>4141083.9396344344</v>
      </c>
      <c r="G72" s="10">
        <v>4141083.9396344344</v>
      </c>
      <c r="H72" s="10">
        <v>4141083.9396344344</v>
      </c>
      <c r="I72" s="104">
        <v>4141083.9396344344</v>
      </c>
    </row>
    <row r="73" spans="1:9" s="5" customFormat="1" ht="30" x14ac:dyDescent="0.25">
      <c r="A73" s="46" t="s">
        <v>18</v>
      </c>
      <c r="B73" s="4" t="s">
        <v>33</v>
      </c>
      <c r="C73" s="10">
        <v>3101808.8364093723</v>
      </c>
      <c r="D73" s="10">
        <v>7315473.1093523419</v>
      </c>
      <c r="E73" s="10">
        <v>8720027.8669999987</v>
      </c>
      <c r="F73" s="10">
        <v>8720027.8669999987</v>
      </c>
      <c r="G73" s="10">
        <v>8720027.8669999987</v>
      </c>
      <c r="H73" s="10">
        <v>8720027.8669999987</v>
      </c>
      <c r="I73" s="104">
        <v>8720027.8669999987</v>
      </c>
    </row>
    <row r="74" spans="1:9" s="5" customFormat="1" ht="30" customHeight="1" x14ac:dyDescent="0.25">
      <c r="A74" s="46" t="s">
        <v>51</v>
      </c>
      <c r="B74" s="4" t="s">
        <v>41</v>
      </c>
      <c r="C74" s="7">
        <f>C118</f>
        <v>375130429.91768527</v>
      </c>
      <c r="D74" s="111">
        <f t="shared" ref="D74:I74" si="7">D118</f>
        <v>373355752.04258305</v>
      </c>
      <c r="E74" s="111">
        <f t="shared" si="7"/>
        <v>371700406.7121166</v>
      </c>
      <c r="F74" s="111">
        <f t="shared" si="7"/>
        <v>368225639.00460196</v>
      </c>
      <c r="G74" s="111">
        <f t="shared" si="7"/>
        <v>359429142.02428138</v>
      </c>
      <c r="H74" s="111">
        <f t="shared" si="7"/>
        <v>343309639.60710013</v>
      </c>
      <c r="I74" s="112">
        <f t="shared" si="7"/>
        <v>313736674.7270472</v>
      </c>
    </row>
    <row r="75" spans="1:9" s="5" customFormat="1" ht="15" customHeight="1" x14ac:dyDescent="0.25">
      <c r="A75" s="46" t="s">
        <v>19</v>
      </c>
      <c r="B75" s="8" t="s">
        <v>34</v>
      </c>
      <c r="C75" s="11">
        <v>0</v>
      </c>
      <c r="D75" s="11">
        <v>0</v>
      </c>
      <c r="E75" s="11">
        <v>0</v>
      </c>
      <c r="F75" s="11">
        <v>0</v>
      </c>
      <c r="G75" s="11">
        <v>0</v>
      </c>
      <c r="H75" s="11">
        <v>0</v>
      </c>
      <c r="I75" s="105">
        <v>0</v>
      </c>
    </row>
    <row r="76" spans="1:9" s="5" customFormat="1" ht="15" customHeight="1" x14ac:dyDescent="0.25">
      <c r="A76" s="46" t="s">
        <v>20</v>
      </c>
      <c r="B76" s="8" t="s">
        <v>34</v>
      </c>
      <c r="C76" s="11">
        <v>0</v>
      </c>
      <c r="D76" s="11">
        <v>0</v>
      </c>
      <c r="E76" s="11">
        <v>0</v>
      </c>
      <c r="F76" s="11">
        <v>0</v>
      </c>
      <c r="G76" s="11">
        <v>0</v>
      </c>
      <c r="H76" s="11">
        <v>0</v>
      </c>
      <c r="I76" s="105">
        <v>0</v>
      </c>
    </row>
    <row r="77" spans="1:9" s="5" customFormat="1" ht="15" customHeight="1" x14ac:dyDescent="0.25">
      <c r="A77" s="46" t="s">
        <v>21</v>
      </c>
      <c r="B77" s="8" t="s">
        <v>34</v>
      </c>
      <c r="C77" s="11">
        <v>0</v>
      </c>
      <c r="D77" s="11">
        <v>0</v>
      </c>
      <c r="E77" s="11">
        <v>0</v>
      </c>
      <c r="F77" s="11">
        <v>0</v>
      </c>
      <c r="G77" s="11">
        <v>0</v>
      </c>
      <c r="H77" s="11">
        <v>0</v>
      </c>
      <c r="I77" s="105">
        <v>0</v>
      </c>
    </row>
    <row r="78" spans="1:9" s="5" customFormat="1" ht="15" customHeight="1" x14ac:dyDescent="0.25">
      <c r="A78" s="46" t="s">
        <v>22</v>
      </c>
      <c r="B78" s="8" t="s">
        <v>34</v>
      </c>
      <c r="C78" s="11">
        <v>0</v>
      </c>
      <c r="D78" s="11">
        <v>0</v>
      </c>
      <c r="E78" s="11">
        <v>0</v>
      </c>
      <c r="F78" s="11">
        <v>0</v>
      </c>
      <c r="G78" s="11">
        <v>0</v>
      </c>
      <c r="H78" s="11">
        <v>0</v>
      </c>
      <c r="I78" s="105">
        <v>0</v>
      </c>
    </row>
    <row r="79" spans="1:9" s="5" customFormat="1" ht="15" customHeight="1" x14ac:dyDescent="0.25">
      <c r="A79" s="46" t="s">
        <v>23</v>
      </c>
      <c r="B79" s="8" t="s">
        <v>34</v>
      </c>
      <c r="C79" s="11">
        <v>0</v>
      </c>
      <c r="D79" s="11">
        <v>0</v>
      </c>
      <c r="E79" s="11">
        <v>0</v>
      </c>
      <c r="F79" s="11">
        <v>0</v>
      </c>
      <c r="G79" s="11">
        <v>0</v>
      </c>
      <c r="H79" s="11">
        <v>0</v>
      </c>
      <c r="I79" s="105">
        <v>0</v>
      </c>
    </row>
    <row r="80" spans="1:9" s="5" customFormat="1" ht="15" customHeight="1" x14ac:dyDescent="0.25">
      <c r="A80" s="46" t="s">
        <v>24</v>
      </c>
      <c r="B80" s="8" t="s">
        <v>34</v>
      </c>
      <c r="C80" s="11">
        <v>0</v>
      </c>
      <c r="D80" s="11">
        <v>0</v>
      </c>
      <c r="E80" s="11">
        <v>0</v>
      </c>
      <c r="F80" s="11">
        <v>0</v>
      </c>
      <c r="G80" s="11">
        <v>0</v>
      </c>
      <c r="H80" s="11">
        <v>0</v>
      </c>
      <c r="I80" s="105">
        <v>0</v>
      </c>
    </row>
    <row r="81" spans="1:9" s="5" customFormat="1" x14ac:dyDescent="0.25">
      <c r="A81" s="46" t="s">
        <v>29</v>
      </c>
      <c r="B81" s="8" t="s">
        <v>36</v>
      </c>
      <c r="C81" s="11">
        <v>2329394.2589499759</v>
      </c>
      <c r="D81" s="11">
        <v>2776423.4147190894</v>
      </c>
      <c r="E81" s="11">
        <v>3019701.1270765266</v>
      </c>
      <c r="F81" s="11">
        <v>3104090.1969783367</v>
      </c>
      <c r="G81" s="11">
        <v>3415251.7177724731</v>
      </c>
      <c r="H81" s="11">
        <v>3513087.0685580112</v>
      </c>
      <c r="I81" s="105">
        <v>3513087.0685580112</v>
      </c>
    </row>
    <row r="82" spans="1:9" s="5" customFormat="1" x14ac:dyDescent="0.25">
      <c r="A82" s="46" t="s">
        <v>30</v>
      </c>
      <c r="B82" s="8" t="s">
        <v>36</v>
      </c>
      <c r="C82" s="11">
        <v>5047020.8943916177</v>
      </c>
      <c r="D82" s="11">
        <v>6015584.065224695</v>
      </c>
      <c r="E82" s="11">
        <v>6542685.7753324779</v>
      </c>
      <c r="F82" s="11">
        <v>6725528.7601197315</v>
      </c>
      <c r="G82" s="11">
        <v>7399712.0551736951</v>
      </c>
      <c r="H82" s="11">
        <v>7611688.6485423623</v>
      </c>
      <c r="I82" s="105">
        <v>7611688.6485423623</v>
      </c>
    </row>
    <row r="83" spans="1:9" s="5" customFormat="1" x14ac:dyDescent="0.25">
      <c r="A83" s="46" t="s">
        <v>31</v>
      </c>
      <c r="B83" s="8" t="s">
        <v>36</v>
      </c>
      <c r="C83" s="11">
        <v>665541.21684285044</v>
      </c>
      <c r="D83" s="11">
        <v>793263.83277688257</v>
      </c>
      <c r="E83" s="11">
        <v>862771.75059329346</v>
      </c>
      <c r="F83" s="11">
        <v>886882.91342238185</v>
      </c>
      <c r="G83" s="11">
        <v>975786.20507784944</v>
      </c>
      <c r="H83" s="11">
        <v>1003739.1624451461</v>
      </c>
      <c r="I83" s="105">
        <v>1003739.1624451461</v>
      </c>
    </row>
    <row r="84" spans="1:9" s="5" customFormat="1" ht="15.75" thickBot="1" x14ac:dyDescent="0.3">
      <c r="A84" s="32" t="s">
        <v>32</v>
      </c>
      <c r="B84" s="8" t="s">
        <v>36</v>
      </c>
      <c r="C84" s="11">
        <v>665541.21684285032</v>
      </c>
      <c r="D84" s="106">
        <v>793263.83277688257</v>
      </c>
      <c r="E84" s="106">
        <v>862771.75059329334</v>
      </c>
      <c r="F84" s="106">
        <v>886882.91342238185</v>
      </c>
      <c r="G84" s="106">
        <v>975786.20507784944</v>
      </c>
      <c r="H84" s="106">
        <v>1003739.1624451461</v>
      </c>
      <c r="I84" s="107">
        <v>1003739.1624451461</v>
      </c>
    </row>
    <row r="85" spans="1:9" ht="18.75" customHeight="1" thickBot="1" x14ac:dyDescent="0.3">
      <c r="A85" s="33" t="s">
        <v>7</v>
      </c>
      <c r="B85" s="34"/>
      <c r="C85" s="66">
        <f t="shared" ref="C85:I85" si="8">SUM(C72:C84)</f>
        <v>387385716.70030272</v>
      </c>
      <c r="D85" s="66">
        <f t="shared" si="8"/>
        <v>394267068.34195405</v>
      </c>
      <c r="E85" s="66">
        <f t="shared" si="8"/>
        <v>395849448.92234659</v>
      </c>
      <c r="F85" s="66">
        <f t="shared" si="8"/>
        <v>392690135.59517926</v>
      </c>
      <c r="G85" s="66">
        <f t="shared" si="8"/>
        <v>385056790.01401764</v>
      </c>
      <c r="H85" s="66">
        <f t="shared" si="8"/>
        <v>369303005.45572519</v>
      </c>
      <c r="I85" s="67">
        <f t="shared" si="8"/>
        <v>339730040.57567227</v>
      </c>
    </row>
    <row r="86" spans="1:9" ht="5.0999999999999996" customHeight="1" x14ac:dyDescent="0.25"/>
    <row r="87" spans="1:9" ht="23.25" x14ac:dyDescent="0.25">
      <c r="A87" s="35" t="s">
        <v>332</v>
      </c>
      <c r="B87" s="23"/>
      <c r="C87" s="24"/>
      <c r="D87" s="24"/>
      <c r="E87" s="24"/>
      <c r="F87" s="24"/>
      <c r="G87" s="24"/>
      <c r="H87" s="24"/>
      <c r="I87" s="24"/>
    </row>
    <row r="88" spans="1:9" ht="5.0999999999999996" customHeight="1" thickBot="1" x14ac:dyDescent="0.3"/>
    <row r="89" spans="1:9" ht="15" customHeight="1" x14ac:dyDescent="0.25">
      <c r="A89" s="194" t="s">
        <v>40</v>
      </c>
      <c r="B89" s="196" t="s">
        <v>417</v>
      </c>
      <c r="C89" s="27" t="s">
        <v>13</v>
      </c>
      <c r="D89" s="28"/>
      <c r="E89" s="28"/>
      <c r="F89" s="28"/>
      <c r="G89" s="28"/>
      <c r="H89" s="28"/>
      <c r="I89" s="29"/>
    </row>
    <row r="90" spans="1:9" ht="33" customHeight="1" x14ac:dyDescent="0.25">
      <c r="A90" s="195"/>
      <c r="B90" s="197"/>
      <c r="C90" s="25">
        <v>2020</v>
      </c>
      <c r="D90" s="26" t="s">
        <v>61</v>
      </c>
      <c r="E90" s="26" t="s">
        <v>62</v>
      </c>
      <c r="F90" s="26" t="s">
        <v>63</v>
      </c>
      <c r="G90" s="26" t="s">
        <v>64</v>
      </c>
      <c r="H90" s="26" t="s">
        <v>65</v>
      </c>
      <c r="I90" s="30" t="s">
        <v>66</v>
      </c>
    </row>
    <row r="91" spans="1:9" s="5" customFormat="1" ht="30" x14ac:dyDescent="0.25">
      <c r="A91" s="31" t="s">
        <v>17</v>
      </c>
      <c r="B91" s="4" t="s">
        <v>33</v>
      </c>
      <c r="C91" s="10">
        <v>130896.68649857497</v>
      </c>
      <c r="D91" s="10">
        <v>128508.93253817287</v>
      </c>
      <c r="E91" s="10">
        <v>128550.54920763307</v>
      </c>
      <c r="F91" s="10">
        <v>129070.66015004365</v>
      </c>
      <c r="G91" s="10">
        <v>129475.76432227773</v>
      </c>
      <c r="H91" s="10">
        <v>129256.70709860614</v>
      </c>
      <c r="I91" s="104">
        <v>128901.47655453182</v>
      </c>
    </row>
    <row r="92" spans="1:9" s="5" customFormat="1" ht="30" x14ac:dyDescent="0.25">
      <c r="A92" s="46" t="s">
        <v>18</v>
      </c>
      <c r="B92" s="4" t="s">
        <v>33</v>
      </c>
      <c r="C92" s="10">
        <v>10060.980487660901</v>
      </c>
      <c r="D92" s="11">
        <v>22922.835538303741</v>
      </c>
      <c r="E92" s="11">
        <v>21126.681253387997</v>
      </c>
      <c r="F92" s="11">
        <v>14637.956869090898</v>
      </c>
      <c r="G92" s="11">
        <v>15120.766992924497</v>
      </c>
      <c r="H92" s="11">
        <v>18036.832426450881</v>
      </c>
      <c r="I92" s="105">
        <v>19562.491220260879</v>
      </c>
    </row>
    <row r="93" spans="1:9" s="5" customFormat="1" ht="30" customHeight="1" x14ac:dyDescent="0.25">
      <c r="A93" s="46" t="s">
        <v>51</v>
      </c>
      <c r="B93" s="4" t="s">
        <v>41</v>
      </c>
      <c r="C93" s="7">
        <f>C130</f>
        <v>1735231.5701672626</v>
      </c>
      <c r="D93" s="111">
        <f t="shared" ref="D93:I93" si="9">D130</f>
        <v>1726318.3224643774</v>
      </c>
      <c r="E93" s="111">
        <f t="shared" si="9"/>
        <v>1716188.3575448864</v>
      </c>
      <c r="F93" s="111">
        <f t="shared" si="9"/>
        <v>1697725.2599344812</v>
      </c>
      <c r="G93" s="111">
        <f t="shared" si="9"/>
        <v>1656065.1974297753</v>
      </c>
      <c r="H93" s="111">
        <f t="shared" si="9"/>
        <v>1582490.3068424985</v>
      </c>
      <c r="I93" s="112">
        <f t="shared" si="9"/>
        <v>1409544.1975093281</v>
      </c>
    </row>
    <row r="94" spans="1:9" s="5" customFormat="1" ht="15" customHeight="1" x14ac:dyDescent="0.25">
      <c r="A94" s="46" t="s">
        <v>19</v>
      </c>
      <c r="B94" s="8" t="s">
        <v>34</v>
      </c>
      <c r="C94" s="11">
        <v>0</v>
      </c>
      <c r="D94" s="11">
        <v>0</v>
      </c>
      <c r="E94" s="11">
        <v>0</v>
      </c>
      <c r="F94" s="11">
        <v>0</v>
      </c>
      <c r="G94" s="11">
        <v>0</v>
      </c>
      <c r="H94" s="11">
        <v>0</v>
      </c>
      <c r="I94" s="105">
        <v>0</v>
      </c>
    </row>
    <row r="95" spans="1:9" s="5" customFormat="1" ht="15" customHeight="1" x14ac:dyDescent="0.25">
      <c r="A95" s="46" t="s">
        <v>20</v>
      </c>
      <c r="B95" s="8" t="s">
        <v>34</v>
      </c>
      <c r="C95" s="11">
        <v>0</v>
      </c>
      <c r="D95" s="11">
        <v>0</v>
      </c>
      <c r="E95" s="11">
        <v>0</v>
      </c>
      <c r="F95" s="11">
        <v>0</v>
      </c>
      <c r="G95" s="11">
        <v>0</v>
      </c>
      <c r="H95" s="11">
        <v>0</v>
      </c>
      <c r="I95" s="105">
        <v>0</v>
      </c>
    </row>
    <row r="96" spans="1:9" s="5" customFormat="1" ht="15" customHeight="1" x14ac:dyDescent="0.25">
      <c r="A96" s="46" t="s">
        <v>21</v>
      </c>
      <c r="B96" s="8" t="s">
        <v>34</v>
      </c>
      <c r="C96" s="11">
        <v>0</v>
      </c>
      <c r="D96" s="11">
        <v>0</v>
      </c>
      <c r="E96" s="11">
        <v>0</v>
      </c>
      <c r="F96" s="11">
        <v>0</v>
      </c>
      <c r="G96" s="11">
        <v>0</v>
      </c>
      <c r="H96" s="11">
        <v>0</v>
      </c>
      <c r="I96" s="105">
        <v>0</v>
      </c>
    </row>
    <row r="97" spans="1:9" s="5" customFormat="1" ht="15" customHeight="1" x14ac:dyDescent="0.25">
      <c r="A97" s="46" t="s">
        <v>22</v>
      </c>
      <c r="B97" s="8" t="s">
        <v>34</v>
      </c>
      <c r="C97" s="11">
        <v>0</v>
      </c>
      <c r="D97" s="11">
        <v>0</v>
      </c>
      <c r="E97" s="11">
        <v>0</v>
      </c>
      <c r="F97" s="11">
        <v>0</v>
      </c>
      <c r="G97" s="11">
        <v>0</v>
      </c>
      <c r="H97" s="11">
        <v>0</v>
      </c>
      <c r="I97" s="105">
        <v>0</v>
      </c>
    </row>
    <row r="98" spans="1:9" s="5" customFormat="1" ht="15" customHeight="1" x14ac:dyDescent="0.25">
      <c r="A98" s="46" t="s">
        <v>23</v>
      </c>
      <c r="B98" s="8" t="s">
        <v>34</v>
      </c>
      <c r="C98" s="11">
        <v>0</v>
      </c>
      <c r="D98" s="11">
        <v>0</v>
      </c>
      <c r="E98" s="11">
        <v>0</v>
      </c>
      <c r="F98" s="11">
        <v>0</v>
      </c>
      <c r="G98" s="11">
        <v>0</v>
      </c>
      <c r="H98" s="11">
        <v>0</v>
      </c>
      <c r="I98" s="105">
        <v>0</v>
      </c>
    </row>
    <row r="99" spans="1:9" s="5" customFormat="1" ht="15" customHeight="1" x14ac:dyDescent="0.25">
      <c r="A99" s="46" t="s">
        <v>24</v>
      </c>
      <c r="B99" s="8" t="s">
        <v>34</v>
      </c>
      <c r="C99" s="11">
        <v>0</v>
      </c>
      <c r="D99" s="11">
        <v>0</v>
      </c>
      <c r="E99" s="11">
        <v>0</v>
      </c>
      <c r="F99" s="11">
        <v>0</v>
      </c>
      <c r="G99" s="11">
        <v>0</v>
      </c>
      <c r="H99" s="11">
        <v>0</v>
      </c>
      <c r="I99" s="105">
        <v>0</v>
      </c>
    </row>
    <row r="100" spans="1:9" s="5" customFormat="1" x14ac:dyDescent="0.25">
      <c r="A100" s="46" t="s">
        <v>29</v>
      </c>
      <c r="B100" s="8" t="s">
        <v>36</v>
      </c>
      <c r="C100" s="11">
        <v>12533.044874317766</v>
      </c>
      <c r="D100" s="11">
        <v>14938.235171261394</v>
      </c>
      <c r="E100" s="11">
        <v>16247.163650921828</v>
      </c>
      <c r="F100" s="11">
        <v>16701.209588365702</v>
      </c>
      <c r="G100" s="11">
        <v>18375.379295056653</v>
      </c>
      <c r="H100" s="11">
        <v>18901.771440559103</v>
      </c>
      <c r="I100" s="105">
        <v>18901.771440559103</v>
      </c>
    </row>
    <row r="101" spans="1:9" s="5" customFormat="1" x14ac:dyDescent="0.25">
      <c r="A101" s="46" t="s">
        <v>30</v>
      </c>
      <c r="B101" s="8" t="s">
        <v>36</v>
      </c>
      <c r="C101" s="11">
        <v>27154.930561021822</v>
      </c>
      <c r="D101" s="11">
        <v>32366.176204399686</v>
      </c>
      <c r="E101" s="11">
        <v>35202.18791033062</v>
      </c>
      <c r="F101" s="11">
        <v>36185.954108125683</v>
      </c>
      <c r="G101" s="11">
        <v>39813.321805956082</v>
      </c>
      <c r="H101" s="11">
        <v>40953.838121211389</v>
      </c>
      <c r="I101" s="105">
        <v>40953.838121211389</v>
      </c>
    </row>
    <row r="102" spans="1:9" s="5" customFormat="1" x14ac:dyDescent="0.25">
      <c r="A102" s="46" t="s">
        <v>31</v>
      </c>
      <c r="B102" s="8" t="s">
        <v>36</v>
      </c>
      <c r="C102" s="11">
        <v>3513.8210675682299</v>
      </c>
      <c r="D102" s="11">
        <v>4188.151082473827</v>
      </c>
      <c r="E102" s="11">
        <v>4555.1281829225518</v>
      </c>
      <c r="F102" s="11">
        <v>4682.4265526829086</v>
      </c>
      <c r="G102" s="11">
        <v>5151.8043331861818</v>
      </c>
      <c r="H102" s="11">
        <v>5299.3860125958818</v>
      </c>
      <c r="I102" s="105">
        <v>5299.3860125958818</v>
      </c>
    </row>
    <row r="103" spans="1:9" s="5" customFormat="1" ht="15.75" thickBot="1" x14ac:dyDescent="0.3">
      <c r="A103" s="32" t="s">
        <v>32</v>
      </c>
      <c r="B103" s="8" t="s">
        <v>36</v>
      </c>
      <c r="C103" s="11">
        <v>3632.3879907420401</v>
      </c>
      <c r="D103" s="106">
        <v>4329.4719346422171</v>
      </c>
      <c r="E103" s="106">
        <v>4708.8319495418364</v>
      </c>
      <c r="F103" s="106">
        <v>4840.4257503265098</v>
      </c>
      <c r="G103" s="106">
        <v>5325.6417531439702</v>
      </c>
      <c r="H103" s="106">
        <v>5478.2032836354292</v>
      </c>
      <c r="I103" s="107">
        <v>5478.2032836354292</v>
      </c>
    </row>
    <row r="104" spans="1:9" ht="18.75" customHeight="1" thickBot="1" x14ac:dyDescent="0.3">
      <c r="A104" s="33" t="s">
        <v>7</v>
      </c>
      <c r="B104" s="34"/>
      <c r="C104" s="66">
        <f t="shared" ref="C104:I104" si="10">SUM(C91:C103)</f>
        <v>1923023.4216471482</v>
      </c>
      <c r="D104" s="66">
        <f t="shared" si="10"/>
        <v>1933572.1249336312</v>
      </c>
      <c r="E104" s="66">
        <f t="shared" si="10"/>
        <v>1926578.8996996242</v>
      </c>
      <c r="F104" s="66">
        <f t="shared" si="10"/>
        <v>1903843.8929531167</v>
      </c>
      <c r="G104" s="66">
        <f t="shared" si="10"/>
        <v>1869327.8759323203</v>
      </c>
      <c r="H104" s="66">
        <f t="shared" si="10"/>
        <v>1800417.0452255572</v>
      </c>
      <c r="I104" s="67">
        <f t="shared" si="10"/>
        <v>1628641.3641421227</v>
      </c>
    </row>
    <row r="105" spans="1:9" ht="12" customHeight="1" x14ac:dyDescent="0.25"/>
    <row r="106" spans="1:9" ht="27.75" customHeight="1" x14ac:dyDescent="0.25">
      <c r="A106" s="96" t="s">
        <v>50</v>
      </c>
      <c r="B106" s="23"/>
      <c r="C106" s="24"/>
      <c r="D106" s="24"/>
      <c r="E106" s="24"/>
      <c r="F106" s="24"/>
      <c r="G106" s="24"/>
      <c r="H106" s="24"/>
      <c r="I106" s="24"/>
    </row>
    <row r="107" spans="1:9" ht="5.0999999999999996" customHeight="1" x14ac:dyDescent="0.25"/>
    <row r="108" spans="1:9" ht="23.25" x14ac:dyDescent="0.25">
      <c r="A108" s="35" t="s">
        <v>333</v>
      </c>
      <c r="B108" s="23"/>
      <c r="C108" s="24"/>
      <c r="D108" s="24"/>
      <c r="E108" s="24"/>
      <c r="F108" s="24"/>
      <c r="G108" s="24"/>
      <c r="H108" s="24"/>
      <c r="I108" s="24"/>
    </row>
    <row r="109" spans="1:9" ht="5.0999999999999996" customHeight="1" thickBot="1" x14ac:dyDescent="0.3"/>
    <row r="110" spans="1:9" ht="15" customHeight="1" x14ac:dyDescent="0.25">
      <c r="A110" s="194" t="s">
        <v>42</v>
      </c>
      <c r="B110" s="196" t="s">
        <v>47</v>
      </c>
      <c r="C110" s="27" t="s">
        <v>13</v>
      </c>
      <c r="D110" s="28"/>
      <c r="E110" s="28"/>
      <c r="F110" s="28"/>
      <c r="G110" s="28"/>
      <c r="H110" s="28"/>
      <c r="I110" s="29"/>
    </row>
    <row r="111" spans="1:9" ht="33" customHeight="1" x14ac:dyDescent="0.25">
      <c r="A111" s="195"/>
      <c r="B111" s="197"/>
      <c r="C111" s="25">
        <v>2020</v>
      </c>
      <c r="D111" s="26" t="s">
        <v>61</v>
      </c>
      <c r="E111" s="26" t="s">
        <v>62</v>
      </c>
      <c r="F111" s="26" t="s">
        <v>63</v>
      </c>
      <c r="G111" s="26" t="s">
        <v>64</v>
      </c>
      <c r="H111" s="26" t="s">
        <v>65</v>
      </c>
      <c r="I111" s="30" t="s">
        <v>66</v>
      </c>
    </row>
    <row r="112" spans="1:9" s="5" customFormat="1" x14ac:dyDescent="0.25">
      <c r="A112" s="198" t="s">
        <v>48</v>
      </c>
      <c r="B112" s="4" t="s">
        <v>43</v>
      </c>
      <c r="C112" s="10">
        <v>99633643.56599994</v>
      </c>
      <c r="D112" s="10">
        <v>96271145.811592028</v>
      </c>
      <c r="E112" s="10">
        <v>92860452.406713605</v>
      </c>
      <c r="F112" s="10">
        <v>88170561.767852977</v>
      </c>
      <c r="G112" s="10">
        <v>78773619.488069296</v>
      </c>
      <c r="H112" s="10">
        <v>62695023.322153509</v>
      </c>
      <c r="I112" s="104">
        <v>33859878.590361409</v>
      </c>
    </row>
    <row r="113" spans="1:9" s="5" customFormat="1" x14ac:dyDescent="0.25">
      <c r="A113" s="201"/>
      <c r="B113" s="4" t="s">
        <v>45</v>
      </c>
      <c r="C113" s="10">
        <v>57569.309301613808</v>
      </c>
      <c r="D113" s="11">
        <v>55412.492171119397</v>
      </c>
      <c r="E113" s="11">
        <v>53269.340979483066</v>
      </c>
      <c r="F113" s="11">
        <v>50342.494920270306</v>
      </c>
      <c r="G113" s="11">
        <v>44461.005389379112</v>
      </c>
      <c r="H113" s="11">
        <v>34386.33415907465</v>
      </c>
      <c r="I113" s="105">
        <v>18039.690442853531</v>
      </c>
    </row>
    <row r="114" spans="1:9" s="5" customFormat="1" x14ac:dyDescent="0.25">
      <c r="A114" s="198" t="s">
        <v>49</v>
      </c>
      <c r="B114" s="4" t="s">
        <v>43</v>
      </c>
      <c r="C114" s="11">
        <v>77577071.507485867</v>
      </c>
      <c r="D114" s="11">
        <v>77684372.531584039</v>
      </c>
      <c r="E114" s="11">
        <v>77827655.16576314</v>
      </c>
      <c r="F114" s="11">
        <v>77971224.365210578</v>
      </c>
      <c r="G114" s="11">
        <v>78115080.703056946</v>
      </c>
      <c r="H114" s="11">
        <v>78259224.753578976</v>
      </c>
      <c r="I114" s="105">
        <v>78403657.092202067</v>
      </c>
    </row>
    <row r="115" spans="1:9" s="5" customFormat="1" x14ac:dyDescent="0.25">
      <c r="A115" s="199"/>
      <c r="B115" s="4" t="s">
        <v>44</v>
      </c>
      <c r="C115" s="11">
        <v>35975206.783480093</v>
      </c>
      <c r="D115" s="11">
        <v>36110113.808918141</v>
      </c>
      <c r="E115" s="11">
        <v>36290664.377962731</v>
      </c>
      <c r="F115" s="11">
        <v>36472117.699852534</v>
      </c>
      <c r="G115" s="11">
        <v>36654478.288351797</v>
      </c>
      <c r="H115" s="11">
        <v>36837750.679793559</v>
      </c>
      <c r="I115" s="105">
        <v>37021939.433192514</v>
      </c>
    </row>
    <row r="116" spans="1:9" s="5" customFormat="1" x14ac:dyDescent="0.25">
      <c r="A116" s="199"/>
      <c r="B116" s="4" t="s">
        <v>45</v>
      </c>
      <c r="C116" s="11">
        <v>95144331.220254928</v>
      </c>
      <c r="D116" s="11">
        <v>96928287.430634692</v>
      </c>
      <c r="E116" s="11">
        <v>98985783.593272701</v>
      </c>
      <c r="F116" s="11">
        <v>100592474.02154775</v>
      </c>
      <c r="G116" s="11">
        <v>101722740.50962669</v>
      </c>
      <c r="H116" s="11">
        <v>102357561.08625625</v>
      </c>
      <c r="I116" s="105">
        <v>102485030.02907848</v>
      </c>
    </row>
    <row r="117" spans="1:9" s="5" customFormat="1" ht="15.75" thickBot="1" x14ac:dyDescent="0.3">
      <c r="A117" s="200"/>
      <c r="B117" s="8" t="s">
        <v>46</v>
      </c>
      <c r="C117" s="11">
        <v>66742607.531162858</v>
      </c>
      <c r="D117" s="106">
        <v>66306419.967683017</v>
      </c>
      <c r="E117" s="106">
        <v>65682581.827424973</v>
      </c>
      <c r="F117" s="106">
        <v>64968918.655217864</v>
      </c>
      <c r="G117" s="106">
        <v>64118762.029787295</v>
      </c>
      <c r="H117" s="106">
        <v>63125693.431158781</v>
      </c>
      <c r="I117" s="107">
        <v>61948129.891769864</v>
      </c>
    </row>
    <row r="118" spans="1:9" ht="18.75" customHeight="1" thickBot="1" x14ac:dyDescent="0.3">
      <c r="A118" s="33" t="s">
        <v>7</v>
      </c>
      <c r="B118" s="34"/>
      <c r="C118" s="66">
        <f t="shared" ref="C118:I118" si="11">SUM(C112:C117)</f>
        <v>375130429.91768527</v>
      </c>
      <c r="D118" s="66">
        <f t="shared" si="11"/>
        <v>373355752.04258305</v>
      </c>
      <c r="E118" s="66">
        <f t="shared" si="11"/>
        <v>371700406.7121166</v>
      </c>
      <c r="F118" s="66">
        <f t="shared" si="11"/>
        <v>368225639.00460196</v>
      </c>
      <c r="G118" s="66">
        <f t="shared" si="11"/>
        <v>359429142.02428138</v>
      </c>
      <c r="H118" s="66">
        <f t="shared" si="11"/>
        <v>343309639.60710013</v>
      </c>
      <c r="I118" s="67">
        <f t="shared" si="11"/>
        <v>313736674.7270472</v>
      </c>
    </row>
    <row r="119" spans="1:9" ht="5.0999999999999996" customHeight="1" x14ac:dyDescent="0.25"/>
    <row r="120" spans="1:9" ht="23.25" x14ac:dyDescent="0.25">
      <c r="A120" s="35" t="s">
        <v>334</v>
      </c>
      <c r="B120" s="23"/>
      <c r="C120" s="24"/>
      <c r="D120" s="24"/>
      <c r="E120" s="24"/>
      <c r="F120" s="24"/>
      <c r="G120" s="24"/>
      <c r="H120" s="24"/>
      <c r="I120" s="24"/>
    </row>
    <row r="121" spans="1:9" ht="5.0999999999999996" customHeight="1" thickBot="1" x14ac:dyDescent="0.3"/>
    <row r="122" spans="1:9" ht="15" customHeight="1" x14ac:dyDescent="0.25">
      <c r="A122" s="194" t="s">
        <v>42</v>
      </c>
      <c r="B122" s="196" t="s">
        <v>47</v>
      </c>
      <c r="C122" s="27" t="s">
        <v>13</v>
      </c>
      <c r="D122" s="28"/>
      <c r="E122" s="28"/>
      <c r="F122" s="28"/>
      <c r="G122" s="28"/>
      <c r="H122" s="28"/>
      <c r="I122" s="29"/>
    </row>
    <row r="123" spans="1:9" ht="33" customHeight="1" x14ac:dyDescent="0.25">
      <c r="A123" s="195"/>
      <c r="B123" s="197"/>
      <c r="C123" s="25">
        <v>2020</v>
      </c>
      <c r="D123" s="26" t="s">
        <v>61</v>
      </c>
      <c r="E123" s="26" t="s">
        <v>62</v>
      </c>
      <c r="F123" s="26" t="s">
        <v>63</v>
      </c>
      <c r="G123" s="26" t="s">
        <v>64</v>
      </c>
      <c r="H123" s="26" t="s">
        <v>65</v>
      </c>
      <c r="I123" s="30" t="s">
        <v>66</v>
      </c>
    </row>
    <row r="124" spans="1:9" s="5" customFormat="1" x14ac:dyDescent="0.25">
      <c r="A124" s="198" t="s">
        <v>48</v>
      </c>
      <c r="B124" s="4" t="s">
        <v>43</v>
      </c>
      <c r="C124" s="10">
        <v>549115.21903464175</v>
      </c>
      <c r="D124" s="10">
        <v>535614.23098789353</v>
      </c>
      <c r="E124" s="10">
        <v>520871.36953404243</v>
      </c>
      <c r="F124" s="10">
        <v>500126.34413958644</v>
      </c>
      <c r="G124" s="10">
        <v>458962.22179424926</v>
      </c>
      <c r="H124" s="10">
        <v>388791.32351297088</v>
      </c>
      <c r="I124" s="104">
        <v>222472.97475839432</v>
      </c>
    </row>
    <row r="125" spans="1:9" s="5" customFormat="1" x14ac:dyDescent="0.25">
      <c r="A125" s="201"/>
      <c r="B125" s="4" t="s">
        <v>45</v>
      </c>
      <c r="C125" s="10">
        <v>328.83707967375176</v>
      </c>
      <c r="D125" s="11">
        <v>264.0409299701596</v>
      </c>
      <c r="E125" s="11">
        <v>233.45937538263249</v>
      </c>
      <c r="F125" s="11">
        <v>219.76086827823517</v>
      </c>
      <c r="G125" s="11">
        <v>194.08631146246708</v>
      </c>
      <c r="H125" s="11">
        <v>150.10719400521938</v>
      </c>
      <c r="I125" s="105">
        <v>78.748938475749014</v>
      </c>
    </row>
    <row r="126" spans="1:9" s="5" customFormat="1" x14ac:dyDescent="0.25">
      <c r="A126" s="198" t="s">
        <v>49</v>
      </c>
      <c r="B126" s="4" t="s">
        <v>43</v>
      </c>
      <c r="C126" s="11">
        <v>245685.30283998602</v>
      </c>
      <c r="D126" s="11">
        <v>246027.262920871</v>
      </c>
      <c r="E126" s="11">
        <v>246483.89361554605</v>
      </c>
      <c r="F126" s="11">
        <v>246941.43757161047</v>
      </c>
      <c r="G126" s="11">
        <v>247399.89661558706</v>
      </c>
      <c r="H126" s="11">
        <v>247859.27257765154</v>
      </c>
      <c r="I126" s="105">
        <v>248319.56729164021</v>
      </c>
    </row>
    <row r="127" spans="1:9" s="5" customFormat="1" x14ac:dyDescent="0.25">
      <c r="A127" s="199"/>
      <c r="B127" s="4" t="s">
        <v>44</v>
      </c>
      <c r="C127" s="11">
        <v>121881.10733177766</v>
      </c>
      <c r="D127" s="11">
        <v>122294.74654476368</v>
      </c>
      <c r="E127" s="11">
        <v>122848.11661677907</v>
      </c>
      <c r="F127" s="11">
        <v>123443.41973868996</v>
      </c>
      <c r="G127" s="11">
        <v>124054.75692818424</v>
      </c>
      <c r="H127" s="11">
        <v>124669.12140407995</v>
      </c>
      <c r="I127" s="105">
        <v>125286.52815581141</v>
      </c>
    </row>
    <row r="128" spans="1:9" s="5" customFormat="1" x14ac:dyDescent="0.25">
      <c r="A128" s="199"/>
      <c r="B128" s="4" t="s">
        <v>45</v>
      </c>
      <c r="C128" s="11">
        <v>380663.40971504862</v>
      </c>
      <c r="D128" s="11">
        <v>387627.18032226589</v>
      </c>
      <c r="E128" s="11">
        <v>395620.52205776976</v>
      </c>
      <c r="F128" s="11">
        <v>401803.41938783572</v>
      </c>
      <c r="G128" s="11">
        <v>406076.81285906554</v>
      </c>
      <c r="H128" s="11">
        <v>408368.20255792234</v>
      </c>
      <c r="I128" s="105">
        <v>408633.64329671953</v>
      </c>
    </row>
    <row r="129" spans="1:9" s="5" customFormat="1" ht="15.75" thickBot="1" x14ac:dyDescent="0.3">
      <c r="A129" s="200"/>
      <c r="B129" s="8" t="s">
        <v>46</v>
      </c>
      <c r="C129" s="11">
        <v>437557.69416613464</v>
      </c>
      <c r="D129" s="106">
        <v>434490.8607586131</v>
      </c>
      <c r="E129" s="106">
        <v>430130.99634536635</v>
      </c>
      <c r="F129" s="106">
        <v>425190.8782284804</v>
      </c>
      <c r="G129" s="106">
        <v>419377.42292122665</v>
      </c>
      <c r="H129" s="106">
        <v>412652.2795958686</v>
      </c>
      <c r="I129" s="107">
        <v>404752.73506828694</v>
      </c>
    </row>
    <row r="130" spans="1:9" ht="18.75" customHeight="1" thickBot="1" x14ac:dyDescent="0.3">
      <c r="A130" s="33" t="s">
        <v>7</v>
      </c>
      <c r="B130" s="34"/>
      <c r="C130" s="66">
        <f t="shared" ref="C130:I130" si="12">SUM(C124:C129)</f>
        <v>1735231.5701672626</v>
      </c>
      <c r="D130" s="66">
        <f t="shared" si="12"/>
        <v>1726318.3224643774</v>
      </c>
      <c r="E130" s="66">
        <f t="shared" si="12"/>
        <v>1716188.3575448864</v>
      </c>
      <c r="F130" s="66">
        <f t="shared" si="12"/>
        <v>1697725.2599344812</v>
      </c>
      <c r="G130" s="66">
        <f t="shared" si="12"/>
        <v>1656065.1974297753</v>
      </c>
      <c r="H130" s="66">
        <f t="shared" si="12"/>
        <v>1582490.3068424985</v>
      </c>
      <c r="I130" s="67">
        <f t="shared" si="12"/>
        <v>1409544.1975093281</v>
      </c>
    </row>
    <row r="131" spans="1:9" ht="5.0999999999999996" customHeight="1" x14ac:dyDescent="0.25"/>
    <row r="132" spans="1:9" ht="48" customHeight="1" x14ac:dyDescent="0.25">
      <c r="A132" s="202" t="s">
        <v>474</v>
      </c>
      <c r="B132" s="203"/>
      <c r="C132" s="203"/>
      <c r="D132" s="203"/>
      <c r="E132" s="203"/>
      <c r="F132" s="203"/>
      <c r="G132" s="203"/>
      <c r="H132" s="203"/>
      <c r="I132" s="203"/>
    </row>
    <row r="133" spans="1:9" ht="5.0999999999999996" customHeight="1" x14ac:dyDescent="0.25"/>
    <row r="134" spans="1:9" ht="41.25" customHeight="1" x14ac:dyDescent="0.25">
      <c r="A134" s="202" t="s">
        <v>470</v>
      </c>
      <c r="B134" s="203"/>
      <c r="C134" s="203"/>
      <c r="D134" s="203"/>
      <c r="E134" s="203"/>
      <c r="F134" s="203"/>
      <c r="G134" s="203"/>
      <c r="H134" s="203"/>
      <c r="I134" s="203"/>
    </row>
    <row r="135" spans="1:9" ht="5.0999999999999996" customHeight="1" thickBot="1" x14ac:dyDescent="0.3"/>
    <row r="136" spans="1:9" ht="15" customHeight="1" x14ac:dyDescent="0.25">
      <c r="A136" s="194" t="s">
        <v>42</v>
      </c>
      <c r="B136" s="196" t="s">
        <v>469</v>
      </c>
      <c r="C136" s="27" t="s">
        <v>13</v>
      </c>
      <c r="D136" s="28"/>
      <c r="E136" s="28"/>
      <c r="F136" s="28"/>
      <c r="G136" s="28"/>
      <c r="H136" s="28"/>
      <c r="I136" s="29"/>
    </row>
    <row r="137" spans="1:9" ht="33" customHeight="1" x14ac:dyDescent="0.25">
      <c r="A137" s="195"/>
      <c r="B137" s="197"/>
      <c r="C137" s="25">
        <v>2020</v>
      </c>
      <c r="D137" s="26" t="s">
        <v>61</v>
      </c>
      <c r="E137" s="26" t="s">
        <v>62</v>
      </c>
      <c r="F137" s="26" t="s">
        <v>63</v>
      </c>
      <c r="G137" s="26" t="s">
        <v>64</v>
      </c>
      <c r="H137" s="26" t="s">
        <v>65</v>
      </c>
      <c r="I137" s="30" t="s">
        <v>66</v>
      </c>
    </row>
    <row r="138" spans="1:9" s="5" customFormat="1" ht="15" customHeight="1" x14ac:dyDescent="0.25">
      <c r="A138" s="4" t="s">
        <v>460</v>
      </c>
      <c r="B138" s="147" t="s">
        <v>477</v>
      </c>
      <c r="C138" s="10">
        <v>66858.296228420077</v>
      </c>
      <c r="D138" s="10">
        <v>66095.829808509836</v>
      </c>
      <c r="E138" s="10">
        <v>65066.554184618202</v>
      </c>
      <c r="F138" s="10">
        <v>63981.69050311856</v>
      </c>
      <c r="G138" s="10">
        <v>62834.97675448603</v>
      </c>
      <c r="H138" s="10">
        <v>61628.798050026751</v>
      </c>
      <c r="I138" s="104">
        <v>60347.106982520971</v>
      </c>
    </row>
    <row r="139" spans="1:9" s="5" customFormat="1" x14ac:dyDescent="0.25">
      <c r="A139" s="4" t="s">
        <v>461</v>
      </c>
      <c r="B139" s="147" t="s">
        <v>478</v>
      </c>
      <c r="C139" s="10">
        <v>144783.27554939326</v>
      </c>
      <c r="D139" s="11">
        <v>143124.40518911881</v>
      </c>
      <c r="E139" s="11">
        <v>140882.74857485516</v>
      </c>
      <c r="F139" s="11">
        <v>138526.78920717278</v>
      </c>
      <c r="G139" s="11">
        <v>136038.96736233027</v>
      </c>
      <c r="H139" s="11">
        <v>133423.34186410031</v>
      </c>
      <c r="I139" s="105">
        <v>130645.5897442649</v>
      </c>
    </row>
    <row r="140" spans="1:9" s="5" customFormat="1" ht="15" customHeight="1" x14ac:dyDescent="0.25">
      <c r="A140" s="4" t="s">
        <v>462</v>
      </c>
      <c r="B140" s="147" t="s">
        <v>450</v>
      </c>
      <c r="C140" s="11">
        <v>46534.036399979377</v>
      </c>
      <c r="D140" s="11">
        <v>46002.128012532063</v>
      </c>
      <c r="E140" s="11">
        <v>45283.072770385334</v>
      </c>
      <c r="F140" s="11">
        <v>44526.972454150862</v>
      </c>
      <c r="G140" s="11">
        <v>43728.191675117552</v>
      </c>
      <c r="H140" s="11">
        <v>42888.037946977413</v>
      </c>
      <c r="I140" s="105">
        <v>41995.508109615184</v>
      </c>
    </row>
    <row r="141" spans="1:9" s="5" customFormat="1" x14ac:dyDescent="0.25">
      <c r="A141" s="4" t="s">
        <v>463</v>
      </c>
      <c r="B141" s="147" t="s">
        <v>451</v>
      </c>
      <c r="C141" s="11">
        <v>37725.079735209561</v>
      </c>
      <c r="D141" s="11">
        <v>37600.722756880641</v>
      </c>
      <c r="E141" s="11">
        <v>37390.112702858038</v>
      </c>
      <c r="F141" s="11">
        <v>37102.355688659976</v>
      </c>
      <c r="G141" s="11">
        <v>36688.187832254145</v>
      </c>
      <c r="H141" s="11">
        <v>36139.730678371336</v>
      </c>
      <c r="I141" s="105">
        <v>35419.501987186704</v>
      </c>
    </row>
    <row r="142" spans="1:9" s="5" customFormat="1" x14ac:dyDescent="0.25">
      <c r="A142" s="4" t="s">
        <v>464</v>
      </c>
      <c r="B142" s="147" t="s">
        <v>452</v>
      </c>
      <c r="C142" s="11">
        <v>79136.112302900146</v>
      </c>
      <c r="D142" s="11">
        <v>79029.098121648887</v>
      </c>
      <c r="E142" s="11">
        <v>78771.390213414124</v>
      </c>
      <c r="F142" s="11">
        <v>78326.728418956031</v>
      </c>
      <c r="G142" s="11">
        <v>77575.246709973391</v>
      </c>
      <c r="H142" s="11">
        <v>76497.211708216186</v>
      </c>
      <c r="I142" s="105">
        <v>75004.382843474305</v>
      </c>
    </row>
    <row r="143" spans="1:9" s="5" customFormat="1" ht="15.75" thickBot="1" x14ac:dyDescent="0.3">
      <c r="A143" s="8" t="s">
        <v>465</v>
      </c>
      <c r="B143" s="148" t="s">
        <v>453</v>
      </c>
      <c r="C143" s="11">
        <v>45772.473193645696</v>
      </c>
      <c r="D143" s="106">
        <v>45806.612534507105</v>
      </c>
      <c r="E143" s="106">
        <v>45765.397040239259</v>
      </c>
      <c r="F143" s="106">
        <v>45590.683035808062</v>
      </c>
      <c r="G143" s="106">
        <v>45226.804729746727</v>
      </c>
      <c r="H143" s="106">
        <v>44664.733373866868</v>
      </c>
      <c r="I143" s="107">
        <v>43865.14230280021</v>
      </c>
    </row>
    <row r="144" spans="1:9" ht="18.75" customHeight="1" thickBot="1" x14ac:dyDescent="0.3">
      <c r="A144" s="33" t="s">
        <v>7</v>
      </c>
      <c r="B144" s="34"/>
      <c r="C144" s="66">
        <f t="shared" ref="C144:I144" si="13">SUM(C138:C143)</f>
        <v>420809.2734095481</v>
      </c>
      <c r="D144" s="66">
        <f t="shared" si="13"/>
        <v>417658.79642319737</v>
      </c>
      <c r="E144" s="66">
        <f t="shared" si="13"/>
        <v>413159.27548637014</v>
      </c>
      <c r="F144" s="66">
        <f t="shared" si="13"/>
        <v>408055.2193078663</v>
      </c>
      <c r="G144" s="66">
        <f t="shared" si="13"/>
        <v>402092.37506390811</v>
      </c>
      <c r="H144" s="66">
        <f t="shared" si="13"/>
        <v>395241.85362155887</v>
      </c>
      <c r="I144" s="67">
        <f t="shared" si="13"/>
        <v>387277.23196986225</v>
      </c>
    </row>
    <row r="145" spans="1:9" ht="5.0999999999999996" customHeight="1" x14ac:dyDescent="0.25"/>
    <row r="146" spans="1:9" ht="23.25" x14ac:dyDescent="0.25">
      <c r="A146" s="35" t="s">
        <v>468</v>
      </c>
      <c r="B146" s="23"/>
      <c r="C146" s="24"/>
      <c r="D146" s="24"/>
      <c r="E146" s="24"/>
      <c r="F146" s="24"/>
      <c r="G146" s="24"/>
      <c r="H146" s="24"/>
      <c r="I146" s="24"/>
    </row>
    <row r="147" spans="1:9" ht="5.0999999999999996" customHeight="1" thickBot="1" x14ac:dyDescent="0.3"/>
    <row r="148" spans="1:9" ht="15" customHeight="1" x14ac:dyDescent="0.25">
      <c r="A148" s="194" t="s">
        <v>42</v>
      </c>
      <c r="B148" s="196" t="s">
        <v>469</v>
      </c>
      <c r="C148" s="27" t="s">
        <v>13</v>
      </c>
      <c r="D148" s="28"/>
      <c r="E148" s="28"/>
      <c r="F148" s="28"/>
      <c r="G148" s="28"/>
      <c r="H148" s="28"/>
      <c r="I148" s="29"/>
    </row>
    <row r="149" spans="1:9" ht="33" customHeight="1" x14ac:dyDescent="0.25">
      <c r="A149" s="195"/>
      <c r="B149" s="197"/>
      <c r="C149" s="25">
        <v>2020</v>
      </c>
      <c r="D149" s="26" t="s">
        <v>61</v>
      </c>
      <c r="E149" s="26" t="s">
        <v>62</v>
      </c>
      <c r="F149" s="26" t="s">
        <v>63</v>
      </c>
      <c r="G149" s="26" t="s">
        <v>64</v>
      </c>
      <c r="H149" s="26" t="s">
        <v>65</v>
      </c>
      <c r="I149" s="30" t="s">
        <v>66</v>
      </c>
    </row>
    <row r="150" spans="1:9" s="5" customFormat="1" ht="15" customHeight="1" x14ac:dyDescent="0.25">
      <c r="A150" s="4" t="s">
        <v>460</v>
      </c>
      <c r="B150" s="147" t="s">
        <v>477</v>
      </c>
      <c r="C150" s="10">
        <v>4536593.6832838701</v>
      </c>
      <c r="D150" s="10">
        <v>4550871.0891394373</v>
      </c>
      <c r="E150" s="10">
        <v>4569708.0195774101</v>
      </c>
      <c r="F150" s="10">
        <v>4585417.6078998735</v>
      </c>
      <c r="G150" s="10">
        <v>4597283.3918919526</v>
      </c>
      <c r="H150" s="10">
        <v>4605155.071251072</v>
      </c>
      <c r="I150" s="104">
        <v>4607458.0430862978</v>
      </c>
    </row>
    <row r="151" spans="1:9" s="5" customFormat="1" x14ac:dyDescent="0.25">
      <c r="A151" s="4" t="s">
        <v>461</v>
      </c>
      <c r="B151" s="147" t="s">
        <v>478</v>
      </c>
      <c r="C151" s="10">
        <v>2860898.489547756</v>
      </c>
      <c r="D151" s="11">
        <v>2869789.411917639</v>
      </c>
      <c r="E151" s="11">
        <v>2881455.9781774315</v>
      </c>
      <c r="F151" s="11">
        <v>2891259.3482779209</v>
      </c>
      <c r="G151" s="11">
        <v>2898666.6008825302</v>
      </c>
      <c r="H151" s="11">
        <v>2903560.9349048496</v>
      </c>
      <c r="I151" s="105">
        <v>2904958.9271760089</v>
      </c>
    </row>
    <row r="152" spans="1:9" s="5" customFormat="1" ht="15" customHeight="1" x14ac:dyDescent="0.25">
      <c r="A152" s="4" t="s">
        <v>462</v>
      </c>
      <c r="B152" s="147" t="s">
        <v>450</v>
      </c>
      <c r="C152" s="11">
        <v>328868.40765901003</v>
      </c>
      <c r="D152" s="11">
        <v>329890.7135103835</v>
      </c>
      <c r="E152" s="11">
        <v>331232.18582129129</v>
      </c>
      <c r="F152" s="11">
        <v>332359.5245097368</v>
      </c>
      <c r="G152" s="11">
        <v>333211.48022744735</v>
      </c>
      <c r="H152" s="11">
        <v>333774.62892115762</v>
      </c>
      <c r="I152" s="105">
        <v>333935.94442512956</v>
      </c>
    </row>
    <row r="153" spans="1:9" s="5" customFormat="1" x14ac:dyDescent="0.25">
      <c r="A153" s="4" t="s">
        <v>463</v>
      </c>
      <c r="B153" s="147" t="s">
        <v>451</v>
      </c>
      <c r="C153" s="11">
        <v>53345.97050347842</v>
      </c>
      <c r="D153" s="11">
        <v>53862.62795385901</v>
      </c>
      <c r="E153" s="11">
        <v>54519.66541233976</v>
      </c>
      <c r="F153" s="11">
        <v>55104.955346256873</v>
      </c>
      <c r="G153" s="11">
        <v>55551.926213440864</v>
      </c>
      <c r="H153" s="11">
        <v>55842.066948633961</v>
      </c>
      <c r="I153" s="105">
        <v>55913.616360656633</v>
      </c>
    </row>
    <row r="154" spans="1:9" s="5" customFormat="1" x14ac:dyDescent="0.25">
      <c r="A154" s="4" t="s">
        <v>464</v>
      </c>
      <c r="B154" s="147" t="s">
        <v>452</v>
      </c>
      <c r="C154" s="11">
        <v>21957.163246215576</v>
      </c>
      <c r="D154" s="11">
        <v>22240.337289849162</v>
      </c>
      <c r="E154" s="11">
        <v>22599.607783508069</v>
      </c>
      <c r="F154" s="11">
        <v>22923.202342045388</v>
      </c>
      <c r="G154" s="11">
        <v>23172.36253252568</v>
      </c>
      <c r="H154" s="11">
        <v>23336.006447850465</v>
      </c>
      <c r="I154" s="105">
        <v>23380.133540857209</v>
      </c>
    </row>
    <row r="155" spans="1:9" s="5" customFormat="1" ht="15.75" thickBot="1" x14ac:dyDescent="0.3">
      <c r="A155" s="8" t="s">
        <v>465</v>
      </c>
      <c r="B155" s="148" t="s">
        <v>453</v>
      </c>
      <c r="C155" s="11">
        <v>3234.6488384541353</v>
      </c>
      <c r="D155" s="106">
        <v>3272.6515706937662</v>
      </c>
      <c r="E155" s="106">
        <v>3321.2488107474319</v>
      </c>
      <c r="F155" s="106">
        <v>3365.77110044443</v>
      </c>
      <c r="G155" s="106">
        <v>3401.7191861301094</v>
      </c>
      <c r="H155" s="106">
        <v>3427.807253495962</v>
      </c>
      <c r="I155" s="107">
        <v>3440.0880110659127</v>
      </c>
    </row>
    <row r="156" spans="1:9" ht="18.75" customHeight="1" thickBot="1" x14ac:dyDescent="0.3">
      <c r="A156" s="33" t="s">
        <v>7</v>
      </c>
      <c r="B156" s="34"/>
      <c r="C156" s="66">
        <f t="shared" ref="C156:I156" si="14">SUM(C150:C155)</f>
        <v>7804898.3630787842</v>
      </c>
      <c r="D156" s="66">
        <f t="shared" si="14"/>
        <v>7829926.8313818621</v>
      </c>
      <c r="E156" s="66">
        <f t="shared" si="14"/>
        <v>7862836.7055827286</v>
      </c>
      <c r="F156" s="66">
        <f t="shared" si="14"/>
        <v>7890430.4094762774</v>
      </c>
      <c r="G156" s="66">
        <f t="shared" si="14"/>
        <v>7911287.4809340257</v>
      </c>
      <c r="H156" s="66">
        <f t="shared" si="14"/>
        <v>7925096.515727059</v>
      </c>
      <c r="I156" s="67">
        <f t="shared" si="14"/>
        <v>7929086.7526000161</v>
      </c>
    </row>
    <row r="157" spans="1:9" ht="5.0999999999999996" customHeight="1" x14ac:dyDescent="0.25"/>
    <row r="158" spans="1:9" ht="27.75" customHeight="1" x14ac:dyDescent="0.25">
      <c r="A158" s="96" t="s">
        <v>445</v>
      </c>
      <c r="B158" s="23"/>
      <c r="C158" s="24"/>
      <c r="D158" s="24"/>
      <c r="E158" s="24"/>
      <c r="F158" s="24"/>
      <c r="G158" s="24"/>
      <c r="H158" s="24"/>
      <c r="I158" s="24"/>
    </row>
    <row r="159" spans="1:9" ht="5.0999999999999996" customHeight="1" x14ac:dyDescent="0.25"/>
    <row r="160" spans="1:9" ht="23.25" x14ac:dyDescent="0.25">
      <c r="A160" s="35" t="s">
        <v>446</v>
      </c>
      <c r="B160" s="23"/>
      <c r="C160" s="24"/>
      <c r="D160" s="24"/>
      <c r="E160" s="24"/>
      <c r="F160" s="24"/>
      <c r="G160" s="24"/>
      <c r="H160" s="24"/>
      <c r="I160" s="24"/>
    </row>
    <row r="161" spans="1:9" ht="5.0999999999999996" customHeight="1" thickBot="1" x14ac:dyDescent="0.3"/>
    <row r="162" spans="1:9" x14ac:dyDescent="0.25">
      <c r="A162" s="190"/>
      <c r="B162" s="192"/>
      <c r="C162" s="27" t="s">
        <v>13</v>
      </c>
      <c r="D162" s="28"/>
      <c r="E162" s="28"/>
      <c r="F162" s="28"/>
      <c r="G162" s="28"/>
      <c r="H162" s="28"/>
      <c r="I162" s="29"/>
    </row>
    <row r="163" spans="1:9" ht="33" customHeight="1" x14ac:dyDescent="0.25">
      <c r="A163" s="191"/>
      <c r="B163" s="193"/>
      <c r="C163" s="25">
        <v>2020</v>
      </c>
      <c r="D163" s="26" t="s">
        <v>61</v>
      </c>
      <c r="E163" s="26" t="s">
        <v>62</v>
      </c>
      <c r="F163" s="26" t="s">
        <v>63</v>
      </c>
      <c r="G163" s="26" t="s">
        <v>64</v>
      </c>
      <c r="H163" s="26" t="s">
        <v>65</v>
      </c>
      <c r="I163" s="30" t="s">
        <v>66</v>
      </c>
    </row>
    <row r="164" spans="1:9" s="5" customFormat="1" ht="15" customHeight="1" x14ac:dyDescent="0.25">
      <c r="A164" s="47" t="s">
        <v>52</v>
      </c>
      <c r="B164" s="12" t="s">
        <v>53</v>
      </c>
      <c r="C164" s="14">
        <v>0.5</v>
      </c>
      <c r="D164" s="14">
        <v>0.5</v>
      </c>
      <c r="E164" s="14">
        <v>0.5</v>
      </c>
      <c r="F164" s="14">
        <v>0.5</v>
      </c>
      <c r="G164" s="14">
        <v>0.5</v>
      </c>
      <c r="H164" s="14">
        <v>0.5</v>
      </c>
      <c r="I164" s="114">
        <v>0.5</v>
      </c>
    </row>
    <row r="165" spans="1:9" s="5" customFormat="1" ht="15.75" thickBot="1" x14ac:dyDescent="0.3">
      <c r="A165" s="48" t="s">
        <v>54</v>
      </c>
      <c r="B165" s="13" t="s">
        <v>55</v>
      </c>
      <c r="C165" s="15">
        <f>1-C164</f>
        <v>0.5</v>
      </c>
      <c r="D165" s="115">
        <f t="shared" ref="D165:I165" si="15">1-D164</f>
        <v>0.5</v>
      </c>
      <c r="E165" s="115">
        <f t="shared" si="15"/>
        <v>0.5</v>
      </c>
      <c r="F165" s="115">
        <f t="shared" si="15"/>
        <v>0.5</v>
      </c>
      <c r="G165" s="115">
        <f t="shared" si="15"/>
        <v>0.5</v>
      </c>
      <c r="H165" s="115">
        <f t="shared" si="15"/>
        <v>0.5</v>
      </c>
      <c r="I165" s="116">
        <f t="shared" si="15"/>
        <v>0.5</v>
      </c>
    </row>
    <row r="166" spans="1:9" ht="18.75" customHeight="1" thickBot="1" x14ac:dyDescent="0.3">
      <c r="A166" s="33" t="s">
        <v>7</v>
      </c>
      <c r="B166" s="34"/>
      <c r="C166" s="117">
        <f t="shared" ref="C166:I166" si="16">SUM(C164:C165)</f>
        <v>1</v>
      </c>
      <c r="D166" s="117">
        <f t="shared" si="16"/>
        <v>1</v>
      </c>
      <c r="E166" s="117">
        <f t="shared" si="16"/>
        <v>1</v>
      </c>
      <c r="F166" s="117">
        <f t="shared" si="16"/>
        <v>1</v>
      </c>
      <c r="G166" s="117">
        <f t="shared" si="16"/>
        <v>1</v>
      </c>
      <c r="H166" s="117">
        <f t="shared" si="16"/>
        <v>1</v>
      </c>
      <c r="I166" s="118">
        <f t="shared" si="16"/>
        <v>1</v>
      </c>
    </row>
    <row r="167" spans="1:9" ht="5.0999999999999996" customHeight="1" x14ac:dyDescent="0.25"/>
    <row r="168" spans="1:9" ht="23.25" x14ac:dyDescent="0.25">
      <c r="A168" s="35" t="s">
        <v>447</v>
      </c>
      <c r="B168" s="23"/>
      <c r="C168" s="24"/>
      <c r="D168" s="24"/>
      <c r="E168" s="24"/>
      <c r="F168" s="24"/>
      <c r="G168" s="24"/>
      <c r="H168" s="24"/>
      <c r="I168" s="24"/>
    </row>
    <row r="169" spans="1:9" ht="5.0999999999999996" customHeight="1" thickBot="1" x14ac:dyDescent="0.3"/>
    <row r="170" spans="1:9" x14ac:dyDescent="0.25">
      <c r="A170" s="194"/>
      <c r="B170" s="196" t="s">
        <v>60</v>
      </c>
      <c r="C170" s="27" t="s">
        <v>13</v>
      </c>
      <c r="D170" s="28"/>
      <c r="E170" s="28"/>
      <c r="F170" s="28"/>
      <c r="G170" s="28"/>
      <c r="H170" s="28"/>
      <c r="I170" s="29"/>
    </row>
    <row r="171" spans="1:9" ht="33" customHeight="1" x14ac:dyDescent="0.25">
      <c r="A171" s="195"/>
      <c r="B171" s="197"/>
      <c r="C171" s="25">
        <v>2020</v>
      </c>
      <c r="D171" s="26" t="s">
        <v>61</v>
      </c>
      <c r="E171" s="26" t="s">
        <v>62</v>
      </c>
      <c r="F171" s="26" t="s">
        <v>63</v>
      </c>
      <c r="G171" s="26" t="s">
        <v>64</v>
      </c>
      <c r="H171" s="26" t="s">
        <v>65</v>
      </c>
      <c r="I171" s="30" t="s">
        <v>66</v>
      </c>
    </row>
    <row r="172" spans="1:9" s="5" customFormat="1" ht="15" customHeight="1" x14ac:dyDescent="0.25">
      <c r="A172" s="204" t="s">
        <v>395</v>
      </c>
      <c r="B172" s="16" t="s">
        <v>56</v>
      </c>
      <c r="C172" s="18">
        <v>55</v>
      </c>
      <c r="D172" s="18">
        <v>55</v>
      </c>
      <c r="E172" s="18">
        <v>55</v>
      </c>
      <c r="F172" s="18">
        <v>55</v>
      </c>
      <c r="G172" s="18">
        <v>55</v>
      </c>
      <c r="H172" s="18">
        <v>55</v>
      </c>
      <c r="I172" s="119">
        <v>55</v>
      </c>
    </row>
    <row r="173" spans="1:9" s="5" customFormat="1" x14ac:dyDescent="0.25">
      <c r="A173" s="205"/>
      <c r="B173" s="20" t="s">
        <v>57</v>
      </c>
      <c r="C173" s="21">
        <v>25</v>
      </c>
      <c r="D173" s="21">
        <v>25</v>
      </c>
      <c r="E173" s="21">
        <v>25</v>
      </c>
      <c r="F173" s="21">
        <v>25</v>
      </c>
      <c r="G173" s="21">
        <v>25</v>
      </c>
      <c r="H173" s="21">
        <v>25</v>
      </c>
      <c r="I173" s="120">
        <v>25</v>
      </c>
    </row>
    <row r="174" spans="1:9" ht="18.75" customHeight="1" x14ac:dyDescent="0.25">
      <c r="A174" s="49" t="s">
        <v>7</v>
      </c>
      <c r="B174" s="36"/>
      <c r="C174" s="121">
        <f>SUM(C172:C173)</f>
        <v>80</v>
      </c>
      <c r="D174" s="121">
        <f t="shared" ref="D174:I174" si="17">SUM(D172:D173)</f>
        <v>80</v>
      </c>
      <c r="E174" s="121">
        <f t="shared" si="17"/>
        <v>80</v>
      </c>
      <c r="F174" s="121">
        <f t="shared" si="17"/>
        <v>80</v>
      </c>
      <c r="G174" s="121">
        <f t="shared" si="17"/>
        <v>80</v>
      </c>
      <c r="H174" s="121">
        <f t="shared" si="17"/>
        <v>80</v>
      </c>
      <c r="I174" s="122">
        <f t="shared" si="17"/>
        <v>80</v>
      </c>
    </row>
    <row r="175" spans="1:9" s="5" customFormat="1" ht="15" customHeight="1" x14ac:dyDescent="0.25">
      <c r="A175" s="206" t="s">
        <v>396</v>
      </c>
      <c r="B175" s="17" t="s">
        <v>56</v>
      </c>
      <c r="C175" s="19">
        <v>134</v>
      </c>
      <c r="D175" s="19">
        <v>134</v>
      </c>
      <c r="E175" s="19">
        <v>134</v>
      </c>
      <c r="F175" s="19">
        <v>134</v>
      </c>
      <c r="G175" s="19">
        <v>134</v>
      </c>
      <c r="H175" s="19">
        <v>134</v>
      </c>
      <c r="I175" s="123">
        <v>134</v>
      </c>
    </row>
    <row r="176" spans="1:9" s="5" customFormat="1" x14ac:dyDescent="0.25">
      <c r="A176" s="205"/>
      <c r="B176" s="20" t="s">
        <v>57</v>
      </c>
      <c r="C176" s="21">
        <v>10</v>
      </c>
      <c r="D176" s="21">
        <v>10</v>
      </c>
      <c r="E176" s="21">
        <v>10</v>
      </c>
      <c r="F176" s="21">
        <v>10</v>
      </c>
      <c r="G176" s="21">
        <v>10</v>
      </c>
      <c r="H176" s="21">
        <v>10</v>
      </c>
      <c r="I176" s="120">
        <v>10</v>
      </c>
    </row>
    <row r="177" spans="1:9" ht="18.75" customHeight="1" thickBot="1" x14ac:dyDescent="0.3">
      <c r="A177" s="50" t="s">
        <v>7</v>
      </c>
      <c r="B177" s="51"/>
      <c r="C177" s="124">
        <f>SUM(C175:C176)</f>
        <v>144</v>
      </c>
      <c r="D177" s="124">
        <f t="shared" ref="D177:I177" si="18">SUM(D175:D176)</f>
        <v>144</v>
      </c>
      <c r="E177" s="124">
        <f t="shared" si="18"/>
        <v>144</v>
      </c>
      <c r="F177" s="124">
        <f t="shared" si="18"/>
        <v>144</v>
      </c>
      <c r="G177" s="124">
        <f t="shared" si="18"/>
        <v>144</v>
      </c>
      <c r="H177" s="124">
        <f t="shared" si="18"/>
        <v>144</v>
      </c>
      <c r="I177" s="125">
        <f t="shared" si="18"/>
        <v>144</v>
      </c>
    </row>
    <row r="178" spans="1:9" ht="5.0999999999999996" customHeight="1" x14ac:dyDescent="0.25"/>
    <row r="179" spans="1:9" ht="23.25" x14ac:dyDescent="0.25">
      <c r="A179" s="35" t="s">
        <v>448</v>
      </c>
      <c r="B179" s="23"/>
      <c r="C179" s="24"/>
      <c r="D179" s="24"/>
      <c r="E179" s="24"/>
      <c r="F179" s="24"/>
      <c r="G179" s="24"/>
      <c r="H179" s="24"/>
      <c r="I179" s="24"/>
    </row>
    <row r="180" spans="1:9" ht="5.0999999999999996" customHeight="1" thickBot="1" x14ac:dyDescent="0.3"/>
    <row r="181" spans="1:9" x14ac:dyDescent="0.25">
      <c r="A181" s="194"/>
      <c r="B181" s="196" t="s">
        <v>60</v>
      </c>
      <c r="C181" s="27" t="s">
        <v>13</v>
      </c>
      <c r="D181" s="28"/>
      <c r="E181" s="28"/>
      <c r="F181" s="28"/>
      <c r="G181" s="28"/>
      <c r="H181" s="28"/>
      <c r="I181" s="29"/>
    </row>
    <row r="182" spans="1:9" ht="33" customHeight="1" x14ac:dyDescent="0.25">
      <c r="A182" s="195"/>
      <c r="B182" s="197"/>
      <c r="C182" s="25">
        <v>2020</v>
      </c>
      <c r="D182" s="26" t="s">
        <v>61</v>
      </c>
      <c r="E182" s="26" t="s">
        <v>62</v>
      </c>
      <c r="F182" s="26" t="s">
        <v>63</v>
      </c>
      <c r="G182" s="26" t="s">
        <v>64</v>
      </c>
      <c r="H182" s="26" t="s">
        <v>65</v>
      </c>
      <c r="I182" s="30" t="s">
        <v>66</v>
      </c>
    </row>
    <row r="183" spans="1:9" s="5" customFormat="1" ht="15" customHeight="1" x14ac:dyDescent="0.25">
      <c r="A183" s="204" t="s">
        <v>395</v>
      </c>
      <c r="B183" s="16" t="s">
        <v>58</v>
      </c>
      <c r="C183" s="18">
        <v>60</v>
      </c>
      <c r="D183" s="18">
        <v>60</v>
      </c>
      <c r="E183" s="18">
        <v>60</v>
      </c>
      <c r="F183" s="18">
        <v>60</v>
      </c>
      <c r="G183" s="18">
        <v>60</v>
      </c>
      <c r="H183" s="18">
        <v>60</v>
      </c>
      <c r="I183" s="119">
        <v>60</v>
      </c>
    </row>
    <row r="184" spans="1:9" s="5" customFormat="1" x14ac:dyDescent="0.25">
      <c r="A184" s="205"/>
      <c r="B184" s="20" t="s">
        <v>59</v>
      </c>
      <c r="C184" s="21">
        <v>165</v>
      </c>
      <c r="D184" s="21">
        <v>165</v>
      </c>
      <c r="E184" s="21">
        <v>165</v>
      </c>
      <c r="F184" s="21">
        <v>165</v>
      </c>
      <c r="G184" s="21">
        <v>165</v>
      </c>
      <c r="H184" s="21">
        <v>165</v>
      </c>
      <c r="I184" s="120">
        <v>165</v>
      </c>
    </row>
    <row r="185" spans="1:9" ht="18.75" customHeight="1" x14ac:dyDescent="0.25">
      <c r="A185" s="49" t="s">
        <v>7</v>
      </c>
      <c r="B185" s="36"/>
      <c r="C185" s="121">
        <f>SUM(C183:C184)</f>
        <v>225</v>
      </c>
      <c r="D185" s="121">
        <f t="shared" ref="D185:I185" si="19">SUM(D183:D184)</f>
        <v>225</v>
      </c>
      <c r="E185" s="121">
        <f t="shared" si="19"/>
        <v>225</v>
      </c>
      <c r="F185" s="121">
        <f t="shared" si="19"/>
        <v>225</v>
      </c>
      <c r="G185" s="121">
        <f t="shared" si="19"/>
        <v>225</v>
      </c>
      <c r="H185" s="121">
        <f t="shared" si="19"/>
        <v>225</v>
      </c>
      <c r="I185" s="122">
        <f t="shared" si="19"/>
        <v>225</v>
      </c>
    </row>
    <row r="186" spans="1:9" s="5" customFormat="1" ht="15" customHeight="1" x14ac:dyDescent="0.25">
      <c r="A186" s="206" t="s">
        <v>396</v>
      </c>
      <c r="B186" s="17" t="s">
        <v>58</v>
      </c>
      <c r="C186" s="19">
        <v>60</v>
      </c>
      <c r="D186" s="19">
        <v>60</v>
      </c>
      <c r="E186" s="19">
        <v>60</v>
      </c>
      <c r="F186" s="19">
        <v>60</v>
      </c>
      <c r="G186" s="19">
        <v>60</v>
      </c>
      <c r="H186" s="19">
        <v>60</v>
      </c>
      <c r="I186" s="123">
        <v>60</v>
      </c>
    </row>
    <row r="187" spans="1:9" s="5" customFormat="1" x14ac:dyDescent="0.25">
      <c r="A187" s="205"/>
      <c r="B187" s="20" t="s">
        <v>59</v>
      </c>
      <c r="C187" s="21">
        <v>165</v>
      </c>
      <c r="D187" s="21">
        <v>165</v>
      </c>
      <c r="E187" s="21">
        <v>165</v>
      </c>
      <c r="F187" s="21">
        <v>165</v>
      </c>
      <c r="G187" s="21">
        <v>165</v>
      </c>
      <c r="H187" s="21">
        <v>165</v>
      </c>
      <c r="I187" s="120">
        <v>165</v>
      </c>
    </row>
    <row r="188" spans="1:9" ht="18.75" customHeight="1" thickBot="1" x14ac:dyDescent="0.3">
      <c r="A188" s="50" t="s">
        <v>7</v>
      </c>
      <c r="B188" s="51"/>
      <c r="C188" s="124">
        <f>SUM(C186:C187)</f>
        <v>225</v>
      </c>
      <c r="D188" s="124">
        <f t="shared" ref="D188:I188" si="20">SUM(D186:D187)</f>
        <v>225</v>
      </c>
      <c r="E188" s="124">
        <f t="shared" si="20"/>
        <v>225</v>
      </c>
      <c r="F188" s="124">
        <f t="shared" si="20"/>
        <v>225</v>
      </c>
      <c r="G188" s="124">
        <f t="shared" si="20"/>
        <v>225</v>
      </c>
      <c r="H188" s="124">
        <f t="shared" si="20"/>
        <v>225</v>
      </c>
      <c r="I188" s="125">
        <f t="shared" si="20"/>
        <v>225</v>
      </c>
    </row>
    <row r="189" spans="1:9" ht="5.0999999999999996" customHeight="1" x14ac:dyDescent="0.25"/>
    <row r="190" spans="1:9" ht="23.25" x14ac:dyDescent="0.25">
      <c r="A190" s="35" t="s">
        <v>449</v>
      </c>
      <c r="B190" s="23"/>
      <c r="C190" s="24"/>
      <c r="D190" s="24"/>
      <c r="E190" s="24"/>
      <c r="F190" s="24"/>
      <c r="G190" s="24"/>
      <c r="H190" s="24"/>
      <c r="I190" s="24"/>
    </row>
    <row r="191" spans="1:9" ht="5.0999999999999996" customHeight="1" thickBot="1" x14ac:dyDescent="0.3"/>
    <row r="192" spans="1:9" x14ac:dyDescent="0.25">
      <c r="A192" s="190"/>
      <c r="B192" s="192"/>
      <c r="C192" s="27" t="s">
        <v>13</v>
      </c>
      <c r="D192" s="28"/>
      <c r="E192" s="28"/>
      <c r="F192" s="28"/>
      <c r="G192" s="28"/>
      <c r="H192" s="28"/>
      <c r="I192" s="29"/>
    </row>
    <row r="193" spans="1:9" ht="33" customHeight="1" x14ac:dyDescent="0.25">
      <c r="A193" s="191"/>
      <c r="B193" s="193"/>
      <c r="C193" s="25">
        <v>2020</v>
      </c>
      <c r="D193" s="26" t="s">
        <v>61</v>
      </c>
      <c r="E193" s="26" t="s">
        <v>62</v>
      </c>
      <c r="F193" s="26" t="s">
        <v>63</v>
      </c>
      <c r="G193" s="26" t="s">
        <v>64</v>
      </c>
      <c r="H193" s="26" t="s">
        <v>65</v>
      </c>
      <c r="I193" s="30" t="s">
        <v>66</v>
      </c>
    </row>
    <row r="194" spans="1:9" s="5" customFormat="1" ht="15" customHeight="1" x14ac:dyDescent="0.25">
      <c r="A194" s="138" t="s">
        <v>395</v>
      </c>
      <c r="B194" s="16"/>
      <c r="C194" s="83">
        <v>1</v>
      </c>
      <c r="D194" s="83">
        <v>1</v>
      </c>
      <c r="E194" s="83">
        <v>1</v>
      </c>
      <c r="F194" s="83">
        <v>1</v>
      </c>
      <c r="G194" s="83">
        <v>1</v>
      </c>
      <c r="H194" s="83">
        <v>1</v>
      </c>
      <c r="I194" s="84">
        <v>1</v>
      </c>
    </row>
    <row r="195" spans="1:9" s="5" customFormat="1" ht="15" customHeight="1" thickBot="1" x14ac:dyDescent="0.3">
      <c r="A195" s="139" t="s">
        <v>396</v>
      </c>
      <c r="B195" s="82"/>
      <c r="C195" s="85">
        <v>1</v>
      </c>
      <c r="D195" s="85">
        <v>1</v>
      </c>
      <c r="E195" s="85">
        <v>1</v>
      </c>
      <c r="F195" s="85">
        <v>1</v>
      </c>
      <c r="G195" s="85">
        <v>1</v>
      </c>
      <c r="H195" s="85">
        <v>1</v>
      </c>
      <c r="I195" s="86">
        <v>1</v>
      </c>
    </row>
    <row r="196" spans="1:9" ht="5.0999999999999996" customHeight="1" x14ac:dyDescent="0.25"/>
    <row r="197" spans="1:9" ht="23.25" x14ac:dyDescent="0.25">
      <c r="A197" s="35" t="s">
        <v>476</v>
      </c>
      <c r="B197" s="23"/>
      <c r="C197" s="24"/>
      <c r="D197" s="24"/>
      <c r="E197" s="24"/>
      <c r="F197" s="24"/>
      <c r="G197" s="24"/>
      <c r="H197" s="24"/>
      <c r="I197" s="24"/>
    </row>
    <row r="198" spans="1:9" ht="5.0999999999999996" customHeight="1" thickBot="1" x14ac:dyDescent="0.3"/>
    <row r="199" spans="1:9" x14ac:dyDescent="0.25">
      <c r="A199" s="190"/>
      <c r="B199" s="192"/>
      <c r="C199" s="27" t="s">
        <v>13</v>
      </c>
      <c r="D199" s="28"/>
      <c r="E199" s="28"/>
      <c r="F199" s="28"/>
      <c r="G199" s="28"/>
      <c r="H199" s="28"/>
      <c r="I199" s="29"/>
    </row>
    <row r="200" spans="1:9" ht="33" customHeight="1" x14ac:dyDescent="0.25">
      <c r="A200" s="191"/>
      <c r="B200" s="193"/>
      <c r="C200" s="25">
        <v>2020</v>
      </c>
      <c r="D200" s="26" t="s">
        <v>61</v>
      </c>
      <c r="E200" s="26" t="s">
        <v>62</v>
      </c>
      <c r="F200" s="26" t="s">
        <v>63</v>
      </c>
      <c r="G200" s="26" t="s">
        <v>64</v>
      </c>
      <c r="H200" s="26" t="s">
        <v>65</v>
      </c>
      <c r="I200" s="30" t="s">
        <v>66</v>
      </c>
    </row>
    <row r="201" spans="1:9" s="5" customFormat="1" ht="15" customHeight="1" thickBot="1" x14ac:dyDescent="0.3">
      <c r="A201" s="159" t="s">
        <v>395</v>
      </c>
      <c r="B201" s="160"/>
      <c r="C201" s="115">
        <v>0.13900000000000001</v>
      </c>
      <c r="D201" s="115">
        <f>$C201</f>
        <v>0.13900000000000001</v>
      </c>
      <c r="E201" s="115">
        <f t="shared" ref="E201:I201" si="21">$C201</f>
        <v>0.13900000000000001</v>
      </c>
      <c r="F201" s="115">
        <f t="shared" si="21"/>
        <v>0.13900000000000001</v>
      </c>
      <c r="G201" s="115">
        <f t="shared" si="21"/>
        <v>0.13900000000000001</v>
      </c>
      <c r="H201" s="115">
        <f t="shared" si="21"/>
        <v>0.13900000000000001</v>
      </c>
      <c r="I201" s="116">
        <f t="shared" si="21"/>
        <v>0.13900000000000001</v>
      </c>
    </row>
  </sheetData>
  <mergeCells count="37">
    <mergeCell ref="A192:A193"/>
    <mergeCell ref="B192:B193"/>
    <mergeCell ref="A172:A173"/>
    <mergeCell ref="A175:A176"/>
    <mergeCell ref="A186:A187"/>
    <mergeCell ref="A183:A184"/>
    <mergeCell ref="B181:B182"/>
    <mergeCell ref="A181:A182"/>
    <mergeCell ref="B162:B163"/>
    <mergeCell ref="A170:A171"/>
    <mergeCell ref="B170:B171"/>
    <mergeCell ref="A44:A45"/>
    <mergeCell ref="B44:B45"/>
    <mergeCell ref="A70:A71"/>
    <mergeCell ref="B70:B71"/>
    <mergeCell ref="A132:I132"/>
    <mergeCell ref="A136:A137"/>
    <mergeCell ref="B136:B137"/>
    <mergeCell ref="A148:A149"/>
    <mergeCell ref="B148:B149"/>
    <mergeCell ref="A134:I134"/>
    <mergeCell ref="A199:A200"/>
    <mergeCell ref="B199:B200"/>
    <mergeCell ref="A10:B11"/>
    <mergeCell ref="A20:A21"/>
    <mergeCell ref="B20:B21"/>
    <mergeCell ref="A126:A129"/>
    <mergeCell ref="A89:A90"/>
    <mergeCell ref="B89:B90"/>
    <mergeCell ref="A110:A111"/>
    <mergeCell ref="B110:B111"/>
    <mergeCell ref="A112:A113"/>
    <mergeCell ref="A114:A117"/>
    <mergeCell ref="A122:A123"/>
    <mergeCell ref="B122:B123"/>
    <mergeCell ref="A124:A125"/>
    <mergeCell ref="A162:A163"/>
  </mergeCells>
  <pageMargins left="0.23622047244094491" right="0.23622047244094491" top="0.74803149606299213" bottom="0.74803149606299213" header="0.31496062992125984" footer="0.31496062992125984"/>
  <pageSetup paperSize="9" scale="89" fitToHeight="0" orientation="landscape" verticalDpi="0" r:id="rId1"/>
  <headerFooter>
    <oddFooter>&amp;L&amp;D&amp;RPágina &amp;P de &amp;N</oddFooter>
  </headerFooter>
  <rowBreaks count="4" manualBreakCount="4">
    <brk id="15" max="16383" man="1"/>
    <brk id="65" max="16383" man="1"/>
    <brk id="105" max="16383" man="1"/>
    <brk id="157" max="8" man="1"/>
  </rowBreaks>
  <ignoredErrors>
    <ignoredError sqref="C94:C99" emptyCellReferenc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258"/>
  <sheetViews>
    <sheetView showGridLines="0" zoomScaleNormal="100" workbookViewId="0"/>
  </sheetViews>
  <sheetFormatPr baseColWidth="10" defaultRowHeight="15" x14ac:dyDescent="0.25"/>
  <cols>
    <col min="1" max="1" width="26.28515625" style="1" customWidth="1"/>
    <col min="2" max="2" width="31.7109375" style="1" customWidth="1"/>
    <col min="3" max="6" width="14.5703125" style="5" bestFit="1" customWidth="1"/>
    <col min="7" max="7" width="14.5703125" style="5" customWidth="1"/>
    <col min="8" max="8" width="14.5703125" style="5" bestFit="1" customWidth="1"/>
    <col min="9" max="16384" width="11.42578125" style="1"/>
  </cols>
  <sheetData>
    <row r="1" spans="1:8" ht="5.0999999999999996" customHeight="1" x14ac:dyDescent="0.25">
      <c r="A1" s="22"/>
      <c r="B1" s="22"/>
      <c r="C1" s="113"/>
      <c r="D1" s="113"/>
      <c r="E1" s="113"/>
      <c r="F1" s="113"/>
      <c r="G1" s="113"/>
      <c r="H1" s="113"/>
    </row>
    <row r="2" spans="1:8" x14ac:dyDescent="0.25">
      <c r="A2" s="22"/>
      <c r="B2" s="22"/>
      <c r="C2" s="113"/>
      <c r="D2" s="113"/>
      <c r="E2" s="113"/>
      <c r="F2" s="113"/>
      <c r="G2" s="113"/>
      <c r="H2" s="113"/>
    </row>
    <row r="3" spans="1:8" x14ac:dyDescent="0.25">
      <c r="A3" s="22"/>
      <c r="B3" s="22"/>
      <c r="C3" s="113"/>
      <c r="D3" s="113"/>
      <c r="E3" s="113"/>
      <c r="F3" s="113"/>
      <c r="G3" s="113"/>
      <c r="H3" s="113"/>
    </row>
    <row r="4" spans="1:8" x14ac:dyDescent="0.25">
      <c r="A4" s="22"/>
      <c r="B4" s="22"/>
      <c r="C4" s="113"/>
      <c r="D4" s="113"/>
      <c r="E4" s="113"/>
      <c r="F4" s="113"/>
      <c r="G4" s="113"/>
      <c r="H4" s="113"/>
    </row>
    <row r="5" spans="1:8" ht="5.0999999999999996" customHeight="1" thickBot="1" x14ac:dyDescent="0.3">
      <c r="A5" s="22"/>
      <c r="B5" s="22"/>
      <c r="C5" s="113"/>
      <c r="D5" s="113"/>
      <c r="E5" s="113"/>
      <c r="F5" s="113"/>
      <c r="G5" s="113"/>
      <c r="H5" s="113"/>
    </row>
    <row r="6" spans="1:8" ht="51.75" customHeight="1" thickBot="1" x14ac:dyDescent="0.3">
      <c r="A6" s="37" t="s">
        <v>390</v>
      </c>
      <c r="B6" s="38"/>
      <c r="C6" s="39"/>
      <c r="D6" s="39"/>
      <c r="E6" s="39"/>
      <c r="F6" s="39"/>
      <c r="G6" s="39"/>
      <c r="H6" s="40"/>
    </row>
    <row r="7" spans="1:8" ht="5.0999999999999996" customHeight="1" x14ac:dyDescent="0.25"/>
    <row r="8" spans="1:8" ht="50.25" customHeight="1" x14ac:dyDescent="0.25">
      <c r="A8" s="207" t="s">
        <v>391</v>
      </c>
      <c r="B8" s="207"/>
      <c r="C8" s="207"/>
      <c r="D8" s="207"/>
      <c r="E8" s="207"/>
      <c r="F8" s="207"/>
      <c r="G8" s="207"/>
      <c r="H8" s="207"/>
    </row>
    <row r="9" spans="1:8" ht="5.0999999999999996" customHeight="1" thickBot="1" x14ac:dyDescent="0.3"/>
    <row r="10" spans="1:8" ht="30" customHeight="1" x14ac:dyDescent="0.25">
      <c r="A10" s="194" t="s">
        <v>40</v>
      </c>
      <c r="B10" s="196" t="s">
        <v>417</v>
      </c>
      <c r="C10" s="27" t="s">
        <v>434</v>
      </c>
      <c r="D10" s="27"/>
      <c r="E10" s="28" t="s">
        <v>49</v>
      </c>
      <c r="F10" s="28"/>
      <c r="G10" s="28"/>
      <c r="H10" s="29"/>
    </row>
    <row r="11" spans="1:8" ht="33" customHeight="1" x14ac:dyDescent="0.25">
      <c r="A11" s="195"/>
      <c r="B11" s="197"/>
      <c r="C11" s="25" t="s">
        <v>43</v>
      </c>
      <c r="D11" s="26" t="s">
        <v>45</v>
      </c>
      <c r="E11" s="26" t="s">
        <v>43</v>
      </c>
      <c r="F11" s="26" t="s">
        <v>44</v>
      </c>
      <c r="G11" s="26" t="s">
        <v>45</v>
      </c>
      <c r="H11" s="30" t="s">
        <v>46</v>
      </c>
    </row>
    <row r="12" spans="1:8" s="5" customFormat="1" ht="15" customHeight="1" x14ac:dyDescent="0.25">
      <c r="A12" s="54" t="s">
        <v>72</v>
      </c>
      <c r="B12" s="4" t="s">
        <v>69</v>
      </c>
      <c r="C12" s="55">
        <v>2.6835481820026296E-3</v>
      </c>
      <c r="D12" s="55">
        <v>0</v>
      </c>
      <c r="E12" s="55">
        <v>0</v>
      </c>
      <c r="F12" s="55">
        <v>8.8966598060522734E-2</v>
      </c>
      <c r="G12" s="55">
        <v>0</v>
      </c>
      <c r="H12" s="126">
        <v>1.1411536025438131E-4</v>
      </c>
    </row>
    <row r="13" spans="1:8" s="5" customFormat="1" ht="15" customHeight="1" x14ac:dyDescent="0.25">
      <c r="A13" s="46" t="s">
        <v>73</v>
      </c>
      <c r="B13" s="4" t="s">
        <v>69</v>
      </c>
      <c r="C13" s="55">
        <v>3.4038654057784182E-2</v>
      </c>
      <c r="D13" s="56">
        <v>0</v>
      </c>
      <c r="E13" s="56">
        <v>0</v>
      </c>
      <c r="F13" s="56">
        <v>0</v>
      </c>
      <c r="G13" s="56">
        <v>0</v>
      </c>
      <c r="H13" s="127">
        <v>7.0250808294100394E-5</v>
      </c>
    </row>
    <row r="14" spans="1:8" s="5" customFormat="1" ht="15" customHeight="1" x14ac:dyDescent="0.25">
      <c r="A14" s="46" t="s">
        <v>74</v>
      </c>
      <c r="B14" s="4" t="s">
        <v>69</v>
      </c>
      <c r="C14" s="55">
        <v>0</v>
      </c>
      <c r="D14" s="56">
        <v>0</v>
      </c>
      <c r="E14" s="56">
        <v>2.4677573293049124E-3</v>
      </c>
      <c r="F14" s="56">
        <v>0</v>
      </c>
      <c r="G14" s="56">
        <v>0</v>
      </c>
      <c r="H14" s="127">
        <v>3.8769429418395465E-2</v>
      </c>
    </row>
    <row r="15" spans="1:8" s="5" customFormat="1" ht="15" customHeight="1" x14ac:dyDescent="0.25">
      <c r="A15" s="46" t="s">
        <v>75</v>
      </c>
      <c r="B15" s="4" t="s">
        <v>69</v>
      </c>
      <c r="C15" s="55">
        <v>0</v>
      </c>
      <c r="D15" s="56">
        <v>0</v>
      </c>
      <c r="E15" s="56">
        <v>0</v>
      </c>
      <c r="F15" s="56">
        <v>0</v>
      </c>
      <c r="G15" s="56">
        <v>9.7126569960320929E-5</v>
      </c>
      <c r="H15" s="127">
        <v>6.5081437317785092E-4</v>
      </c>
    </row>
    <row r="16" spans="1:8" s="5" customFormat="1" ht="15" customHeight="1" x14ac:dyDescent="0.25">
      <c r="A16" s="46" t="s">
        <v>76</v>
      </c>
      <c r="B16" s="4" t="s">
        <v>69</v>
      </c>
      <c r="C16" s="55">
        <v>1.5285681272266302E-2</v>
      </c>
      <c r="D16" s="56">
        <v>0</v>
      </c>
      <c r="E16" s="56">
        <v>0</v>
      </c>
      <c r="F16" s="56">
        <v>0.13332965398087351</v>
      </c>
      <c r="G16" s="56">
        <v>2.3252531767713283E-3</v>
      </c>
      <c r="H16" s="127">
        <v>4.0739932280626908E-3</v>
      </c>
    </row>
    <row r="17" spans="1:8" s="5" customFormat="1" ht="15" customHeight="1" x14ac:dyDescent="0.25">
      <c r="A17" s="46" t="s">
        <v>77</v>
      </c>
      <c r="B17" s="4" t="s">
        <v>69</v>
      </c>
      <c r="C17" s="55">
        <v>1.6232577086811528E-2</v>
      </c>
      <c r="D17" s="56">
        <v>0</v>
      </c>
      <c r="E17" s="56">
        <v>0</v>
      </c>
      <c r="F17" s="56">
        <v>0.14158897125044878</v>
      </c>
      <c r="G17" s="56">
        <v>2.4692946795100753E-3</v>
      </c>
      <c r="H17" s="127">
        <v>4.3263632119336292E-3</v>
      </c>
    </row>
    <row r="18" spans="1:8" s="5" customFormat="1" ht="15" customHeight="1" x14ac:dyDescent="0.25">
      <c r="A18" s="46" t="s">
        <v>78</v>
      </c>
      <c r="B18" s="4" t="s">
        <v>69</v>
      </c>
      <c r="C18" s="55">
        <v>1.3437793697345298E-2</v>
      </c>
      <c r="D18" s="56">
        <v>0</v>
      </c>
      <c r="E18" s="56">
        <v>0</v>
      </c>
      <c r="F18" s="56">
        <v>0.11721141845238639</v>
      </c>
      <c r="G18" s="56">
        <v>2.0441530820246661E-3</v>
      </c>
      <c r="H18" s="127">
        <v>3.5814877693685883E-3</v>
      </c>
    </row>
    <row r="19" spans="1:8" s="5" customFormat="1" ht="15" customHeight="1" x14ac:dyDescent="0.25">
      <c r="A19" s="46" t="s">
        <v>79</v>
      </c>
      <c r="B19" s="4" t="s">
        <v>69</v>
      </c>
      <c r="C19" s="55">
        <v>2.51048988307331E-6</v>
      </c>
      <c r="D19" s="56">
        <v>0</v>
      </c>
      <c r="E19" s="56">
        <v>0</v>
      </c>
      <c r="F19" s="56">
        <v>2.1897797125991036E-5</v>
      </c>
      <c r="G19" s="56">
        <v>3.8189495593237661E-7</v>
      </c>
      <c r="H19" s="127">
        <v>6.6910454304168338E-7</v>
      </c>
    </row>
    <row r="20" spans="1:8" s="5" customFormat="1" ht="15" customHeight="1" x14ac:dyDescent="0.25">
      <c r="A20" s="46" t="s">
        <v>80</v>
      </c>
      <c r="B20" s="4" t="s">
        <v>69</v>
      </c>
      <c r="C20" s="55">
        <v>0</v>
      </c>
      <c r="D20" s="56">
        <v>0</v>
      </c>
      <c r="E20" s="56">
        <v>0</v>
      </c>
      <c r="F20" s="56">
        <v>0</v>
      </c>
      <c r="G20" s="56">
        <v>1.1944100116997333E-2</v>
      </c>
      <c r="H20" s="127">
        <v>1.4025762392138521E-3</v>
      </c>
    </row>
    <row r="21" spans="1:8" s="5" customFormat="1" ht="15" customHeight="1" x14ac:dyDescent="0.25">
      <c r="A21" s="46" t="s">
        <v>81</v>
      </c>
      <c r="B21" s="4" t="s">
        <v>69</v>
      </c>
      <c r="C21" s="55">
        <v>0</v>
      </c>
      <c r="D21" s="56">
        <v>0</v>
      </c>
      <c r="E21" s="56">
        <v>0</v>
      </c>
      <c r="F21" s="56">
        <v>0</v>
      </c>
      <c r="G21" s="56">
        <v>6.0119762923545198E-4</v>
      </c>
      <c r="H21" s="127">
        <v>5.7863443020078089E-4</v>
      </c>
    </row>
    <row r="22" spans="1:8" s="5" customFormat="1" ht="15" customHeight="1" x14ac:dyDescent="0.25">
      <c r="A22" s="46" t="s">
        <v>82</v>
      </c>
      <c r="B22" s="4" t="s">
        <v>69</v>
      </c>
      <c r="C22" s="55">
        <v>0</v>
      </c>
      <c r="D22" s="56">
        <v>0</v>
      </c>
      <c r="E22" s="56">
        <v>0</v>
      </c>
      <c r="F22" s="56">
        <v>0</v>
      </c>
      <c r="G22" s="56">
        <v>0</v>
      </c>
      <c r="H22" s="127">
        <v>0</v>
      </c>
    </row>
    <row r="23" spans="1:8" s="5" customFormat="1" ht="15" customHeight="1" x14ac:dyDescent="0.25">
      <c r="A23" s="46" t="s">
        <v>83</v>
      </c>
      <c r="B23" s="4" t="s">
        <v>69</v>
      </c>
      <c r="C23" s="55">
        <v>0</v>
      </c>
      <c r="D23" s="56">
        <v>0</v>
      </c>
      <c r="E23" s="56">
        <v>0</v>
      </c>
      <c r="F23" s="56">
        <v>0</v>
      </c>
      <c r="G23" s="56">
        <v>2.2750597834740101E-2</v>
      </c>
      <c r="H23" s="127">
        <v>7.3015636424481642E-4</v>
      </c>
    </row>
    <row r="24" spans="1:8" s="5" customFormat="1" ht="15" customHeight="1" x14ac:dyDescent="0.25">
      <c r="A24" s="46" t="s">
        <v>84</v>
      </c>
      <c r="B24" s="4" t="s">
        <v>69</v>
      </c>
      <c r="C24" s="55">
        <v>0</v>
      </c>
      <c r="D24" s="56">
        <v>0</v>
      </c>
      <c r="E24" s="56">
        <v>0</v>
      </c>
      <c r="F24" s="56">
        <v>0</v>
      </c>
      <c r="G24" s="56">
        <v>0</v>
      </c>
      <c r="H24" s="127">
        <v>0</v>
      </c>
    </row>
    <row r="25" spans="1:8" s="5" customFormat="1" ht="15" customHeight="1" x14ac:dyDescent="0.25">
      <c r="A25" s="46" t="s">
        <v>85</v>
      </c>
      <c r="B25" s="4" t="s">
        <v>69</v>
      </c>
      <c r="C25" s="55">
        <v>0</v>
      </c>
      <c r="D25" s="56">
        <v>0</v>
      </c>
      <c r="E25" s="56">
        <v>0</v>
      </c>
      <c r="F25" s="56">
        <v>0</v>
      </c>
      <c r="G25" s="56">
        <v>0.12675218813407035</v>
      </c>
      <c r="H25" s="127">
        <v>4.3045540291647057E-3</v>
      </c>
    </row>
    <row r="26" spans="1:8" s="5" customFormat="1" ht="15" customHeight="1" x14ac:dyDescent="0.25">
      <c r="A26" s="46" t="s">
        <v>86</v>
      </c>
      <c r="B26" s="4" t="s">
        <v>69</v>
      </c>
      <c r="C26" s="55">
        <v>0</v>
      </c>
      <c r="D26" s="56">
        <v>0</v>
      </c>
      <c r="E26" s="56">
        <v>1.0407175765639435E-2</v>
      </c>
      <c r="F26" s="56">
        <v>0</v>
      </c>
      <c r="G26" s="56">
        <v>2.6078852611878269E-3</v>
      </c>
      <c r="H26" s="127">
        <v>1.2741222849063562E-4</v>
      </c>
    </row>
    <row r="27" spans="1:8" s="5" customFormat="1" ht="15" customHeight="1" x14ac:dyDescent="0.25">
      <c r="A27" s="46" t="s">
        <v>87</v>
      </c>
      <c r="B27" s="4" t="s">
        <v>69</v>
      </c>
      <c r="C27" s="55">
        <v>0</v>
      </c>
      <c r="D27" s="56">
        <v>0</v>
      </c>
      <c r="E27" s="56">
        <v>1.8211565607831109E-3</v>
      </c>
      <c r="F27" s="56">
        <v>0</v>
      </c>
      <c r="G27" s="56">
        <v>3.2026364269042117E-3</v>
      </c>
      <c r="H27" s="127">
        <v>4.9417436730163926E-5</v>
      </c>
    </row>
    <row r="28" spans="1:8" s="5" customFormat="1" ht="15" customHeight="1" x14ac:dyDescent="0.25">
      <c r="A28" s="46" t="s">
        <v>88</v>
      </c>
      <c r="B28" s="4" t="s">
        <v>69</v>
      </c>
      <c r="C28" s="55">
        <v>0</v>
      </c>
      <c r="D28" s="56">
        <v>0</v>
      </c>
      <c r="E28" s="56">
        <v>4.613065952460943E-3</v>
      </c>
      <c r="F28" s="56">
        <v>0</v>
      </c>
      <c r="G28" s="56">
        <v>9.7711412947143438E-3</v>
      </c>
      <c r="H28" s="127">
        <v>3.0362018003513876E-4</v>
      </c>
    </row>
    <row r="29" spans="1:8" s="5" customFormat="1" ht="15" customHeight="1" x14ac:dyDescent="0.25">
      <c r="A29" s="46" t="s">
        <v>89</v>
      </c>
      <c r="B29" s="4" t="s">
        <v>69</v>
      </c>
      <c r="C29" s="55">
        <v>0</v>
      </c>
      <c r="D29" s="56">
        <v>0</v>
      </c>
      <c r="E29" s="56">
        <v>0</v>
      </c>
      <c r="F29" s="56">
        <v>3.3661540701380166E-2</v>
      </c>
      <c r="G29" s="56">
        <v>0</v>
      </c>
      <c r="H29" s="127">
        <v>7.1452810410520446E-4</v>
      </c>
    </row>
    <row r="30" spans="1:8" s="5" customFormat="1" ht="15" customHeight="1" x14ac:dyDescent="0.25">
      <c r="A30" s="46" t="s">
        <v>90</v>
      </c>
      <c r="B30" s="4" t="s">
        <v>69</v>
      </c>
      <c r="C30" s="55">
        <v>0</v>
      </c>
      <c r="D30" s="56">
        <v>0</v>
      </c>
      <c r="E30" s="56">
        <v>0</v>
      </c>
      <c r="F30" s="56">
        <v>0</v>
      </c>
      <c r="G30" s="56">
        <v>0</v>
      </c>
      <c r="H30" s="127">
        <v>0</v>
      </c>
    </row>
    <row r="31" spans="1:8" s="5" customFormat="1" ht="15" customHeight="1" x14ac:dyDescent="0.25">
      <c r="A31" s="46" t="s">
        <v>91</v>
      </c>
      <c r="B31" s="4" t="s">
        <v>69</v>
      </c>
      <c r="C31" s="55">
        <v>0</v>
      </c>
      <c r="D31" s="56">
        <v>0</v>
      </c>
      <c r="E31" s="56">
        <v>0</v>
      </c>
      <c r="F31" s="56">
        <v>0</v>
      </c>
      <c r="G31" s="56">
        <v>0</v>
      </c>
      <c r="H31" s="127">
        <v>0</v>
      </c>
    </row>
    <row r="32" spans="1:8" s="5" customFormat="1" ht="15" customHeight="1" x14ac:dyDescent="0.25">
      <c r="A32" s="46" t="s">
        <v>92</v>
      </c>
      <c r="B32" s="4" t="s">
        <v>69</v>
      </c>
      <c r="C32" s="55">
        <v>0</v>
      </c>
      <c r="D32" s="56">
        <v>0</v>
      </c>
      <c r="E32" s="56">
        <v>1.2196373222769492E-2</v>
      </c>
      <c r="F32" s="56">
        <v>0</v>
      </c>
      <c r="G32" s="56">
        <v>0</v>
      </c>
      <c r="H32" s="127">
        <v>0</v>
      </c>
    </row>
    <row r="33" spans="1:8" s="5" customFormat="1" ht="15" customHeight="1" x14ac:dyDescent="0.25">
      <c r="A33" s="46" t="s">
        <v>93</v>
      </c>
      <c r="B33" s="4" t="s">
        <v>69</v>
      </c>
      <c r="C33" s="55">
        <v>0</v>
      </c>
      <c r="D33" s="56">
        <v>0</v>
      </c>
      <c r="E33" s="56">
        <v>0</v>
      </c>
      <c r="F33" s="56">
        <v>1.808873209381404E-2</v>
      </c>
      <c r="G33" s="56">
        <v>0</v>
      </c>
      <c r="H33" s="127">
        <v>1.191465462318768E-3</v>
      </c>
    </row>
    <row r="34" spans="1:8" s="5" customFormat="1" ht="15" customHeight="1" x14ac:dyDescent="0.25">
      <c r="A34" s="46" t="s">
        <v>94</v>
      </c>
      <c r="B34" s="4" t="s">
        <v>69</v>
      </c>
      <c r="C34" s="55">
        <v>0</v>
      </c>
      <c r="D34" s="56">
        <v>0</v>
      </c>
      <c r="E34" s="56">
        <v>0</v>
      </c>
      <c r="F34" s="56">
        <v>0</v>
      </c>
      <c r="G34" s="56">
        <v>2.9219084547161319E-3</v>
      </c>
      <c r="H34" s="127">
        <v>8.3968208661701533E-4</v>
      </c>
    </row>
    <row r="35" spans="1:8" s="5" customFormat="1" ht="15" customHeight="1" x14ac:dyDescent="0.25">
      <c r="A35" s="46" t="s">
        <v>95</v>
      </c>
      <c r="B35" s="4" t="s">
        <v>69</v>
      </c>
      <c r="C35" s="55">
        <v>0</v>
      </c>
      <c r="D35" s="56">
        <v>0</v>
      </c>
      <c r="E35" s="56">
        <v>0</v>
      </c>
      <c r="F35" s="56">
        <v>0</v>
      </c>
      <c r="G35" s="56">
        <v>2.4984956584033852E-4</v>
      </c>
      <c r="H35" s="127">
        <v>7.0044880288319041E-5</v>
      </c>
    </row>
    <row r="36" spans="1:8" s="5" customFormat="1" ht="15" customHeight="1" x14ac:dyDescent="0.25">
      <c r="A36" s="46" t="s">
        <v>96</v>
      </c>
      <c r="B36" s="4" t="s">
        <v>69</v>
      </c>
      <c r="C36" s="55">
        <v>0</v>
      </c>
      <c r="D36" s="56">
        <v>0</v>
      </c>
      <c r="E36" s="56">
        <v>0</v>
      </c>
      <c r="F36" s="56">
        <v>0</v>
      </c>
      <c r="G36" s="56">
        <v>2.8580183688495554E-5</v>
      </c>
      <c r="H36" s="127">
        <v>4.6032109603867227E-4</v>
      </c>
    </row>
    <row r="37" spans="1:8" s="5" customFormat="1" ht="15" customHeight="1" x14ac:dyDescent="0.25">
      <c r="A37" s="46" t="s">
        <v>97</v>
      </c>
      <c r="B37" s="4" t="s">
        <v>69</v>
      </c>
      <c r="C37" s="55">
        <v>0</v>
      </c>
      <c r="D37" s="56">
        <v>0</v>
      </c>
      <c r="E37" s="56">
        <v>0</v>
      </c>
      <c r="F37" s="56">
        <v>5.4397899109617071E-4</v>
      </c>
      <c r="G37" s="56">
        <v>8.6335548195991263E-4</v>
      </c>
      <c r="H37" s="127">
        <v>1.1065438770031947E-2</v>
      </c>
    </row>
    <row r="38" spans="1:8" s="5" customFormat="1" ht="15" customHeight="1" x14ac:dyDescent="0.25">
      <c r="A38" s="46" t="s">
        <v>98</v>
      </c>
      <c r="B38" s="4" t="s">
        <v>69</v>
      </c>
      <c r="C38" s="55">
        <v>0</v>
      </c>
      <c r="D38" s="56">
        <v>0</v>
      </c>
      <c r="E38" s="56">
        <v>5.4318751059940747E-4</v>
      </c>
      <c r="F38" s="56">
        <v>0</v>
      </c>
      <c r="G38" s="56">
        <v>1.1858059679960594E-2</v>
      </c>
      <c r="H38" s="127">
        <v>1.6564126956565425E-3</v>
      </c>
    </row>
    <row r="39" spans="1:8" s="5" customFormat="1" ht="15" customHeight="1" x14ac:dyDescent="0.25">
      <c r="A39" s="46" t="s">
        <v>99</v>
      </c>
      <c r="B39" s="4" t="s">
        <v>69</v>
      </c>
      <c r="C39" s="55">
        <v>0</v>
      </c>
      <c r="D39" s="56">
        <v>0</v>
      </c>
      <c r="E39" s="56">
        <v>0</v>
      </c>
      <c r="F39" s="56">
        <v>0</v>
      </c>
      <c r="G39" s="56">
        <v>4.3116399795741578E-3</v>
      </c>
      <c r="H39" s="127">
        <v>7.7529761253208721E-4</v>
      </c>
    </row>
    <row r="40" spans="1:8" s="5" customFormat="1" ht="15" customHeight="1" x14ac:dyDescent="0.25">
      <c r="A40" s="46" t="s">
        <v>100</v>
      </c>
      <c r="B40" s="4" t="s">
        <v>69</v>
      </c>
      <c r="C40" s="55">
        <v>0</v>
      </c>
      <c r="D40" s="56">
        <v>0</v>
      </c>
      <c r="E40" s="56">
        <v>0</v>
      </c>
      <c r="F40" s="56">
        <v>0</v>
      </c>
      <c r="G40" s="56">
        <v>2.9601766153041393E-4</v>
      </c>
      <c r="H40" s="127">
        <v>9.3752958149534362E-4</v>
      </c>
    </row>
    <row r="41" spans="1:8" s="5" customFormat="1" ht="15" customHeight="1" x14ac:dyDescent="0.25">
      <c r="A41" s="46" t="s">
        <v>101</v>
      </c>
      <c r="B41" s="4" t="s">
        <v>69</v>
      </c>
      <c r="C41" s="55">
        <v>0</v>
      </c>
      <c r="D41" s="56">
        <v>0</v>
      </c>
      <c r="E41" s="56">
        <v>0</v>
      </c>
      <c r="F41" s="56">
        <v>0</v>
      </c>
      <c r="G41" s="56">
        <v>4.3542264505921436E-5</v>
      </c>
      <c r="H41" s="127">
        <v>9.2797786450658475E-5</v>
      </c>
    </row>
    <row r="42" spans="1:8" s="5" customFormat="1" ht="15" customHeight="1" x14ac:dyDescent="0.25">
      <c r="A42" s="46" t="s">
        <v>102</v>
      </c>
      <c r="B42" s="4" t="s">
        <v>69</v>
      </c>
      <c r="C42" s="55">
        <v>0</v>
      </c>
      <c r="D42" s="56">
        <v>0</v>
      </c>
      <c r="E42" s="56">
        <v>0</v>
      </c>
      <c r="F42" s="56">
        <v>0</v>
      </c>
      <c r="G42" s="56">
        <v>2.3694615577353742E-3</v>
      </c>
      <c r="H42" s="127">
        <v>2.0792275187163202E-3</v>
      </c>
    </row>
    <row r="43" spans="1:8" s="5" customFormat="1" ht="15" customHeight="1" x14ac:dyDescent="0.25">
      <c r="A43" s="46" t="s">
        <v>103</v>
      </c>
      <c r="B43" s="4" t="s">
        <v>69</v>
      </c>
      <c r="C43" s="55">
        <v>0</v>
      </c>
      <c r="D43" s="56">
        <v>0</v>
      </c>
      <c r="E43" s="56">
        <v>0</v>
      </c>
      <c r="F43" s="56">
        <v>0</v>
      </c>
      <c r="G43" s="56">
        <v>4.1483209694273436E-3</v>
      </c>
      <c r="H43" s="127">
        <v>3.6401954224338532E-3</v>
      </c>
    </row>
    <row r="44" spans="1:8" s="5" customFormat="1" ht="15" customHeight="1" x14ac:dyDescent="0.25">
      <c r="A44" s="46" t="s">
        <v>104</v>
      </c>
      <c r="B44" s="4" t="s">
        <v>69</v>
      </c>
      <c r="C44" s="55">
        <v>0</v>
      </c>
      <c r="D44" s="56">
        <v>0</v>
      </c>
      <c r="E44" s="56">
        <v>0</v>
      </c>
      <c r="F44" s="56">
        <v>0</v>
      </c>
      <c r="G44" s="56">
        <v>1.5707550335319269E-3</v>
      </c>
      <c r="H44" s="127">
        <v>8.5117201406073617E-4</v>
      </c>
    </row>
    <row r="45" spans="1:8" s="5" customFormat="1" ht="15" customHeight="1" x14ac:dyDescent="0.25">
      <c r="A45" s="46" t="s">
        <v>105</v>
      </c>
      <c r="B45" s="4" t="s">
        <v>69</v>
      </c>
      <c r="C45" s="55">
        <v>0</v>
      </c>
      <c r="D45" s="56">
        <v>0</v>
      </c>
      <c r="E45" s="56">
        <v>0</v>
      </c>
      <c r="F45" s="56">
        <v>0</v>
      </c>
      <c r="G45" s="56">
        <v>6.4785741252093522E-4</v>
      </c>
      <c r="H45" s="127">
        <v>2.5651892666488996E-4</v>
      </c>
    </row>
    <row r="46" spans="1:8" s="5" customFormat="1" ht="15" customHeight="1" x14ac:dyDescent="0.25">
      <c r="A46" s="46" t="s">
        <v>106</v>
      </c>
      <c r="B46" s="4" t="s">
        <v>69</v>
      </c>
      <c r="C46" s="55">
        <v>1.1039830740285929E-2</v>
      </c>
      <c r="D46" s="56">
        <v>0</v>
      </c>
      <c r="E46" s="56">
        <v>1.9502340595831568E-2</v>
      </c>
      <c r="F46" s="56">
        <v>0</v>
      </c>
      <c r="G46" s="56">
        <v>9.4110993838471133E-5</v>
      </c>
      <c r="H46" s="127">
        <v>7.2467436918051553E-5</v>
      </c>
    </row>
    <row r="47" spans="1:8" s="5" customFormat="1" ht="15" customHeight="1" x14ac:dyDescent="0.25">
      <c r="A47" s="46" t="s">
        <v>107</v>
      </c>
      <c r="B47" s="4" t="s">
        <v>69</v>
      </c>
      <c r="C47" s="55">
        <v>2.1526283674973149E-3</v>
      </c>
      <c r="D47" s="56">
        <v>0</v>
      </c>
      <c r="E47" s="56">
        <v>3.8027115258194807E-3</v>
      </c>
      <c r="F47" s="56">
        <v>0</v>
      </c>
      <c r="G47" s="56">
        <v>1.8350462049276947E-5</v>
      </c>
      <c r="H47" s="127">
        <v>1.4130240227358749E-5</v>
      </c>
    </row>
    <row r="48" spans="1:8" s="5" customFormat="1" ht="15" customHeight="1" x14ac:dyDescent="0.25">
      <c r="A48" s="46" t="s">
        <v>108</v>
      </c>
      <c r="B48" s="4" t="s">
        <v>69</v>
      </c>
      <c r="C48" s="55">
        <v>0</v>
      </c>
      <c r="D48" s="56">
        <v>0</v>
      </c>
      <c r="E48" s="56">
        <v>0</v>
      </c>
      <c r="F48" s="56">
        <v>0</v>
      </c>
      <c r="G48" s="56">
        <v>0</v>
      </c>
      <c r="H48" s="127">
        <v>9.3964801442837168E-6</v>
      </c>
    </row>
    <row r="49" spans="1:8" s="5" customFormat="1" ht="15" customHeight="1" x14ac:dyDescent="0.25">
      <c r="A49" s="46" t="s">
        <v>109</v>
      </c>
      <c r="B49" s="4" t="s">
        <v>69</v>
      </c>
      <c r="C49" s="55">
        <v>0</v>
      </c>
      <c r="D49" s="56">
        <v>0</v>
      </c>
      <c r="E49" s="56">
        <v>0</v>
      </c>
      <c r="F49" s="56">
        <v>0</v>
      </c>
      <c r="G49" s="56">
        <v>2.7131100186808419E-3</v>
      </c>
      <c r="H49" s="127">
        <v>5.2981568747668842E-4</v>
      </c>
    </row>
    <row r="50" spans="1:8" s="5" customFormat="1" ht="15" customHeight="1" x14ac:dyDescent="0.25">
      <c r="A50" s="46" t="s">
        <v>110</v>
      </c>
      <c r="B50" s="4" t="s">
        <v>69</v>
      </c>
      <c r="C50" s="55">
        <v>5.6878288043305712E-2</v>
      </c>
      <c r="D50" s="56">
        <v>0</v>
      </c>
      <c r="E50" s="56">
        <v>0.10047796673915604</v>
      </c>
      <c r="F50" s="56">
        <v>0</v>
      </c>
      <c r="G50" s="56">
        <v>4.8486904749843034E-4</v>
      </c>
      <c r="H50" s="127">
        <v>3.7335932477151987E-4</v>
      </c>
    </row>
    <row r="51" spans="1:8" s="5" customFormat="1" ht="15" customHeight="1" x14ac:dyDescent="0.25">
      <c r="A51" s="46" t="s">
        <v>111</v>
      </c>
      <c r="B51" s="4" t="s">
        <v>69</v>
      </c>
      <c r="C51" s="55">
        <v>0</v>
      </c>
      <c r="D51" s="56">
        <v>0</v>
      </c>
      <c r="E51" s="56">
        <v>0</v>
      </c>
      <c r="F51" s="56">
        <v>0</v>
      </c>
      <c r="G51" s="56">
        <v>0</v>
      </c>
      <c r="H51" s="127">
        <v>2.3725890140284399E-5</v>
      </c>
    </row>
    <row r="52" spans="1:8" s="5" customFormat="1" ht="15" customHeight="1" x14ac:dyDescent="0.25">
      <c r="A52" s="46" t="s">
        <v>112</v>
      </c>
      <c r="B52" s="4" t="s">
        <v>69</v>
      </c>
      <c r="C52" s="55">
        <v>0</v>
      </c>
      <c r="D52" s="56">
        <v>0</v>
      </c>
      <c r="E52" s="56">
        <v>0</v>
      </c>
      <c r="F52" s="56">
        <v>0</v>
      </c>
      <c r="G52" s="56">
        <v>0</v>
      </c>
      <c r="H52" s="127">
        <v>5.8227902164781852E-4</v>
      </c>
    </row>
    <row r="53" spans="1:8" s="5" customFormat="1" ht="15" customHeight="1" x14ac:dyDescent="0.25">
      <c r="A53" s="46" t="s">
        <v>113</v>
      </c>
      <c r="B53" s="4" t="s">
        <v>69</v>
      </c>
      <c r="C53" s="55">
        <v>0</v>
      </c>
      <c r="D53" s="56">
        <v>0</v>
      </c>
      <c r="E53" s="56">
        <v>0</v>
      </c>
      <c r="F53" s="56">
        <v>1.7086240813162391E-2</v>
      </c>
      <c r="G53" s="56">
        <v>7.1761030888384753E-3</v>
      </c>
      <c r="H53" s="127">
        <v>3.6464665736663528E-3</v>
      </c>
    </row>
    <row r="54" spans="1:8" s="5" customFormat="1" ht="15" customHeight="1" x14ac:dyDescent="0.25">
      <c r="A54" s="46" t="s">
        <v>114</v>
      </c>
      <c r="B54" s="4" t="s">
        <v>69</v>
      </c>
      <c r="C54" s="55">
        <v>2.6870115465506585E-3</v>
      </c>
      <c r="D54" s="56">
        <v>0.85237635004031931</v>
      </c>
      <c r="E54" s="56">
        <v>4.1996436499527039E-3</v>
      </c>
      <c r="F54" s="56">
        <v>1.0189310843746961E-2</v>
      </c>
      <c r="G54" s="56">
        <v>2.2646811606116088E-3</v>
      </c>
      <c r="H54" s="127">
        <v>8.0431862323202604E-4</v>
      </c>
    </row>
    <row r="55" spans="1:8" s="5" customFormat="1" ht="15" customHeight="1" x14ac:dyDescent="0.25">
      <c r="A55" s="46" t="s">
        <v>115</v>
      </c>
      <c r="B55" s="4" t="s">
        <v>69</v>
      </c>
      <c r="C55" s="55">
        <v>1.7021831124640235E-4</v>
      </c>
      <c r="D55" s="56">
        <v>7.5117304590760658E-2</v>
      </c>
      <c r="E55" s="56">
        <v>3.7010167071297649E-4</v>
      </c>
      <c r="F55" s="56">
        <v>0</v>
      </c>
      <c r="G55" s="56">
        <v>1.024378789338342E-4</v>
      </c>
      <c r="H55" s="127">
        <v>2.1529695549282832E-5</v>
      </c>
    </row>
    <row r="56" spans="1:8" s="5" customFormat="1" ht="15" customHeight="1" x14ac:dyDescent="0.25">
      <c r="A56" s="46" t="s">
        <v>116</v>
      </c>
      <c r="B56" s="4" t="s">
        <v>69</v>
      </c>
      <c r="C56" s="55">
        <v>0</v>
      </c>
      <c r="D56" s="56">
        <v>0</v>
      </c>
      <c r="E56" s="56">
        <v>0</v>
      </c>
      <c r="F56" s="56">
        <v>0</v>
      </c>
      <c r="G56" s="56">
        <v>2.8949784980669651E-3</v>
      </c>
      <c r="H56" s="127">
        <v>8.3294708742146778E-5</v>
      </c>
    </row>
    <row r="57" spans="1:8" s="5" customFormat="1" ht="15" customHeight="1" x14ac:dyDescent="0.25">
      <c r="A57" s="46" t="s">
        <v>117</v>
      </c>
      <c r="B57" s="4" t="s">
        <v>69</v>
      </c>
      <c r="C57" s="55">
        <v>0</v>
      </c>
      <c r="D57" s="56">
        <v>0</v>
      </c>
      <c r="E57" s="56">
        <v>4.6063953793251532E-2</v>
      </c>
      <c r="F57" s="56">
        <v>6.6404564178941625E-5</v>
      </c>
      <c r="G57" s="56">
        <v>1.9764222949300767E-3</v>
      </c>
      <c r="H57" s="127">
        <v>1.7323620532534639E-4</v>
      </c>
    </row>
    <row r="58" spans="1:8" s="5" customFormat="1" ht="15" customHeight="1" x14ac:dyDescent="0.25">
      <c r="A58" s="46" t="s">
        <v>118</v>
      </c>
      <c r="B58" s="4" t="s">
        <v>69</v>
      </c>
      <c r="C58" s="55">
        <v>0</v>
      </c>
      <c r="D58" s="56">
        <v>0</v>
      </c>
      <c r="E58" s="56">
        <v>0</v>
      </c>
      <c r="F58" s="56">
        <v>7.6332799491721226E-4</v>
      </c>
      <c r="G58" s="56">
        <v>1.6990793386785125E-4</v>
      </c>
      <c r="H58" s="127">
        <v>3.3097019717843822E-4</v>
      </c>
    </row>
    <row r="59" spans="1:8" s="5" customFormat="1" ht="15" customHeight="1" x14ac:dyDescent="0.25">
      <c r="A59" s="46" t="s">
        <v>119</v>
      </c>
      <c r="B59" s="4" t="s">
        <v>69</v>
      </c>
      <c r="C59" s="55">
        <v>0</v>
      </c>
      <c r="D59" s="56">
        <v>0</v>
      </c>
      <c r="E59" s="56">
        <v>0</v>
      </c>
      <c r="F59" s="56">
        <v>0</v>
      </c>
      <c r="G59" s="56">
        <v>0</v>
      </c>
      <c r="H59" s="127">
        <v>3.0279074341907613E-4</v>
      </c>
    </row>
    <row r="60" spans="1:8" s="5" customFormat="1" ht="15" customHeight="1" x14ac:dyDescent="0.25">
      <c r="A60" s="46" t="s">
        <v>120</v>
      </c>
      <c r="B60" s="4" t="s">
        <v>69</v>
      </c>
      <c r="C60" s="55">
        <v>0</v>
      </c>
      <c r="D60" s="56">
        <v>0</v>
      </c>
      <c r="E60" s="56">
        <v>0</v>
      </c>
      <c r="F60" s="56">
        <v>0</v>
      </c>
      <c r="G60" s="56">
        <v>1.3442329528545291E-3</v>
      </c>
      <c r="H60" s="127">
        <v>1.5653603384911472E-3</v>
      </c>
    </row>
    <row r="61" spans="1:8" s="5" customFormat="1" ht="15" customHeight="1" x14ac:dyDescent="0.25">
      <c r="A61" s="46" t="s">
        <v>121</v>
      </c>
      <c r="B61" s="4" t="s">
        <v>69</v>
      </c>
      <c r="C61" s="55">
        <v>0</v>
      </c>
      <c r="D61" s="56">
        <v>0</v>
      </c>
      <c r="E61" s="56">
        <v>0</v>
      </c>
      <c r="F61" s="56">
        <v>0</v>
      </c>
      <c r="G61" s="56">
        <v>0</v>
      </c>
      <c r="H61" s="127">
        <v>0</v>
      </c>
    </row>
    <row r="62" spans="1:8" s="5" customFormat="1" ht="15" customHeight="1" x14ac:dyDescent="0.25">
      <c r="A62" s="46" t="s">
        <v>122</v>
      </c>
      <c r="B62" s="4" t="s">
        <v>69</v>
      </c>
      <c r="C62" s="55">
        <v>0</v>
      </c>
      <c r="D62" s="56">
        <v>0</v>
      </c>
      <c r="E62" s="56">
        <v>0</v>
      </c>
      <c r="F62" s="56">
        <v>1.810686749211388E-2</v>
      </c>
      <c r="G62" s="56">
        <v>0</v>
      </c>
      <c r="H62" s="127">
        <v>0</v>
      </c>
    </row>
    <row r="63" spans="1:8" s="5" customFormat="1" ht="15" customHeight="1" x14ac:dyDescent="0.25">
      <c r="A63" s="46" t="s">
        <v>123</v>
      </c>
      <c r="B63" s="4" t="s">
        <v>69</v>
      </c>
      <c r="C63" s="55">
        <v>0</v>
      </c>
      <c r="D63" s="56">
        <v>0</v>
      </c>
      <c r="E63" s="56">
        <v>0</v>
      </c>
      <c r="F63" s="56">
        <v>0</v>
      </c>
      <c r="G63" s="56">
        <v>2.6083010488575633E-3</v>
      </c>
      <c r="H63" s="127">
        <v>8.2035413398741592E-4</v>
      </c>
    </row>
    <row r="64" spans="1:8" s="5" customFormat="1" ht="15" customHeight="1" x14ac:dyDescent="0.25">
      <c r="A64" s="46" t="s">
        <v>124</v>
      </c>
      <c r="B64" s="4" t="s">
        <v>69</v>
      </c>
      <c r="C64" s="55">
        <v>0</v>
      </c>
      <c r="D64" s="56">
        <v>0</v>
      </c>
      <c r="E64" s="56">
        <v>0</v>
      </c>
      <c r="F64" s="56">
        <v>0</v>
      </c>
      <c r="G64" s="56">
        <v>2.1786123037971948E-3</v>
      </c>
      <c r="H64" s="127">
        <v>8.3920748140108741E-4</v>
      </c>
    </row>
    <row r="65" spans="1:8" s="5" customFormat="1" ht="15" customHeight="1" x14ac:dyDescent="0.25">
      <c r="A65" s="46" t="s">
        <v>125</v>
      </c>
      <c r="B65" s="4" t="s">
        <v>69</v>
      </c>
      <c r="C65" s="55">
        <v>0</v>
      </c>
      <c r="D65" s="56">
        <v>0</v>
      </c>
      <c r="E65" s="56">
        <v>0</v>
      </c>
      <c r="F65" s="56">
        <v>0</v>
      </c>
      <c r="G65" s="56">
        <v>4.1359729534862421E-3</v>
      </c>
      <c r="H65" s="127">
        <v>1.5726777071590873E-3</v>
      </c>
    </row>
    <row r="66" spans="1:8" s="5" customFormat="1" ht="15" customHeight="1" x14ac:dyDescent="0.25">
      <c r="A66" s="46" t="s">
        <v>126</v>
      </c>
      <c r="B66" s="4" t="s">
        <v>69</v>
      </c>
      <c r="C66" s="55">
        <v>3.7140019945720609E-2</v>
      </c>
      <c r="D66" s="56">
        <v>0</v>
      </c>
      <c r="E66" s="56">
        <v>0</v>
      </c>
      <c r="F66" s="56">
        <v>0</v>
      </c>
      <c r="G66" s="56">
        <v>3.9608085177430963E-3</v>
      </c>
      <c r="H66" s="127">
        <v>1.5060725319612795E-3</v>
      </c>
    </row>
    <row r="67" spans="1:8" s="5" customFormat="1" ht="15" customHeight="1" x14ac:dyDescent="0.25">
      <c r="A67" s="46" t="s">
        <v>127</v>
      </c>
      <c r="B67" s="4" t="s">
        <v>69</v>
      </c>
      <c r="C67" s="55">
        <v>0</v>
      </c>
      <c r="D67" s="56">
        <v>0</v>
      </c>
      <c r="E67" s="56">
        <v>0</v>
      </c>
      <c r="F67" s="56">
        <v>0</v>
      </c>
      <c r="G67" s="56">
        <v>2.3301078558859268E-4</v>
      </c>
      <c r="H67" s="127">
        <v>1.2187231830678756E-3</v>
      </c>
    </row>
    <row r="68" spans="1:8" s="5" customFormat="1" ht="15" customHeight="1" x14ac:dyDescent="0.25">
      <c r="A68" s="46" t="s">
        <v>128</v>
      </c>
      <c r="B68" s="4" t="s">
        <v>69</v>
      </c>
      <c r="C68" s="55">
        <v>0</v>
      </c>
      <c r="D68" s="56">
        <v>0</v>
      </c>
      <c r="E68" s="56">
        <v>0</v>
      </c>
      <c r="F68" s="56">
        <v>0</v>
      </c>
      <c r="G68" s="56">
        <v>1.5728754791651935E-3</v>
      </c>
      <c r="H68" s="127">
        <v>8.6381655364124428E-4</v>
      </c>
    </row>
    <row r="69" spans="1:8" s="5" customFormat="1" ht="15" customHeight="1" x14ac:dyDescent="0.25">
      <c r="A69" s="46" t="s">
        <v>129</v>
      </c>
      <c r="B69" s="4" t="s">
        <v>69</v>
      </c>
      <c r="C69" s="55">
        <v>0</v>
      </c>
      <c r="D69" s="56">
        <v>0</v>
      </c>
      <c r="E69" s="56">
        <v>0</v>
      </c>
      <c r="F69" s="56">
        <v>0</v>
      </c>
      <c r="G69" s="56">
        <v>0</v>
      </c>
      <c r="H69" s="127">
        <v>0</v>
      </c>
    </row>
    <row r="70" spans="1:8" s="5" customFormat="1" ht="15" customHeight="1" x14ac:dyDescent="0.25">
      <c r="A70" s="46" t="s">
        <v>130</v>
      </c>
      <c r="B70" s="4" t="s">
        <v>69</v>
      </c>
      <c r="C70" s="55">
        <v>4.155338880959597E-2</v>
      </c>
      <c r="D70" s="56">
        <v>0</v>
      </c>
      <c r="E70" s="56">
        <v>0</v>
      </c>
      <c r="F70" s="56">
        <v>0</v>
      </c>
      <c r="G70" s="56">
        <v>4.5739481721424526E-3</v>
      </c>
      <c r="H70" s="127">
        <v>1.1267336249980914E-2</v>
      </c>
    </row>
    <row r="71" spans="1:8" s="5" customFormat="1" ht="15" customHeight="1" x14ac:dyDescent="0.25">
      <c r="A71" s="46" t="s">
        <v>131</v>
      </c>
      <c r="B71" s="4" t="s">
        <v>69</v>
      </c>
      <c r="C71" s="55">
        <v>0</v>
      </c>
      <c r="D71" s="56">
        <v>0</v>
      </c>
      <c r="E71" s="56">
        <v>0</v>
      </c>
      <c r="F71" s="56">
        <v>0</v>
      </c>
      <c r="G71" s="56">
        <v>2.9143536952205862E-5</v>
      </c>
      <c r="H71" s="127">
        <v>3.2347878624961807E-4</v>
      </c>
    </row>
    <row r="72" spans="1:8" s="5" customFormat="1" ht="15" customHeight="1" x14ac:dyDescent="0.25">
      <c r="A72" s="46" t="s">
        <v>132</v>
      </c>
      <c r="B72" s="4" t="s">
        <v>69</v>
      </c>
      <c r="C72" s="55">
        <v>0</v>
      </c>
      <c r="D72" s="56">
        <v>0</v>
      </c>
      <c r="E72" s="56">
        <v>0</v>
      </c>
      <c r="F72" s="56">
        <v>3.0970280802840474E-4</v>
      </c>
      <c r="G72" s="56">
        <v>1.0290944510206871E-3</v>
      </c>
      <c r="H72" s="127">
        <v>1.1919970973369044E-3</v>
      </c>
    </row>
    <row r="73" spans="1:8" s="5" customFormat="1" ht="15" customHeight="1" x14ac:dyDescent="0.25">
      <c r="A73" s="46" t="s">
        <v>133</v>
      </c>
      <c r="B73" s="4" t="s">
        <v>69</v>
      </c>
      <c r="C73" s="55">
        <v>0</v>
      </c>
      <c r="D73" s="56">
        <v>0</v>
      </c>
      <c r="E73" s="56">
        <v>0</v>
      </c>
      <c r="F73" s="56">
        <v>0</v>
      </c>
      <c r="G73" s="56">
        <v>0</v>
      </c>
      <c r="H73" s="127">
        <v>9.7920068770623175E-4</v>
      </c>
    </row>
    <row r="74" spans="1:8" s="5" customFormat="1" ht="15" customHeight="1" x14ac:dyDescent="0.25">
      <c r="A74" s="46" t="s">
        <v>134</v>
      </c>
      <c r="B74" s="4" t="s">
        <v>69</v>
      </c>
      <c r="C74" s="55">
        <v>0</v>
      </c>
      <c r="D74" s="56">
        <v>0</v>
      </c>
      <c r="E74" s="56">
        <v>1.302775401428628E-2</v>
      </c>
      <c r="F74" s="56">
        <v>0</v>
      </c>
      <c r="G74" s="56">
        <v>0</v>
      </c>
      <c r="H74" s="127">
        <v>0</v>
      </c>
    </row>
    <row r="75" spans="1:8" s="5" customFormat="1" ht="15" customHeight="1" x14ac:dyDescent="0.25">
      <c r="A75" s="46" t="s">
        <v>135</v>
      </c>
      <c r="B75" s="4" t="s">
        <v>69</v>
      </c>
      <c r="C75" s="55">
        <v>0</v>
      </c>
      <c r="D75" s="56">
        <v>0</v>
      </c>
      <c r="E75" s="56">
        <v>0</v>
      </c>
      <c r="F75" s="56">
        <v>0</v>
      </c>
      <c r="G75" s="56">
        <v>6.2078741585883633E-3</v>
      </c>
      <c r="H75" s="127">
        <v>1.7093786061129117E-3</v>
      </c>
    </row>
    <row r="76" spans="1:8" s="5" customFormat="1" ht="15" customHeight="1" x14ac:dyDescent="0.25">
      <c r="A76" s="46" t="s">
        <v>136</v>
      </c>
      <c r="B76" s="4" t="s">
        <v>69</v>
      </c>
      <c r="C76" s="55">
        <v>0</v>
      </c>
      <c r="D76" s="56">
        <v>0</v>
      </c>
      <c r="E76" s="56">
        <v>0</v>
      </c>
      <c r="F76" s="56">
        <v>0</v>
      </c>
      <c r="G76" s="56">
        <v>1.4921821284809313E-2</v>
      </c>
      <c r="H76" s="127">
        <v>1.4838400699558484E-2</v>
      </c>
    </row>
    <row r="77" spans="1:8" s="5" customFormat="1" ht="15" customHeight="1" x14ac:dyDescent="0.25">
      <c r="A77" s="46" t="s">
        <v>137</v>
      </c>
      <c r="B77" s="4" t="s">
        <v>69</v>
      </c>
      <c r="C77" s="55">
        <v>0</v>
      </c>
      <c r="D77" s="56">
        <v>0</v>
      </c>
      <c r="E77" s="56">
        <v>0</v>
      </c>
      <c r="F77" s="56">
        <v>0</v>
      </c>
      <c r="G77" s="56">
        <v>2.4189932219022275E-4</v>
      </c>
      <c r="H77" s="127">
        <v>2.4054698170552398E-4</v>
      </c>
    </row>
    <row r="78" spans="1:8" s="5" customFormat="1" ht="15" customHeight="1" x14ac:dyDescent="0.25">
      <c r="A78" s="46" t="s">
        <v>138</v>
      </c>
      <c r="B78" s="4" t="s">
        <v>69</v>
      </c>
      <c r="C78" s="55">
        <v>0</v>
      </c>
      <c r="D78" s="56">
        <v>0</v>
      </c>
      <c r="E78" s="56">
        <v>0</v>
      </c>
      <c r="F78" s="56">
        <v>0</v>
      </c>
      <c r="G78" s="56">
        <v>1.2918873415116389E-3</v>
      </c>
      <c r="H78" s="127">
        <v>7.9893094732791771E-4</v>
      </c>
    </row>
    <row r="79" spans="1:8" s="5" customFormat="1" ht="15" customHeight="1" x14ac:dyDescent="0.25">
      <c r="A79" s="46" t="s">
        <v>139</v>
      </c>
      <c r="B79" s="4" t="s">
        <v>69</v>
      </c>
      <c r="C79" s="55">
        <v>0</v>
      </c>
      <c r="D79" s="56">
        <v>0</v>
      </c>
      <c r="E79" s="56">
        <v>0</v>
      </c>
      <c r="F79" s="56">
        <v>4.6469264036911179E-2</v>
      </c>
      <c r="G79" s="56">
        <v>3.1342999798646985E-2</v>
      </c>
      <c r="H79" s="127">
        <v>4.431599889910437E-2</v>
      </c>
    </row>
    <row r="80" spans="1:8" s="5" customFormat="1" ht="15" customHeight="1" x14ac:dyDescent="0.25">
      <c r="A80" s="46" t="s">
        <v>140</v>
      </c>
      <c r="B80" s="4" t="s">
        <v>69</v>
      </c>
      <c r="C80" s="55">
        <v>0</v>
      </c>
      <c r="D80" s="56">
        <v>0</v>
      </c>
      <c r="E80" s="56">
        <v>0</v>
      </c>
      <c r="F80" s="56">
        <v>0</v>
      </c>
      <c r="G80" s="56">
        <v>6.8453987820775285E-3</v>
      </c>
      <c r="H80" s="127">
        <v>1.5622639290061898E-3</v>
      </c>
    </row>
    <row r="81" spans="1:8" s="5" customFormat="1" ht="15" customHeight="1" x14ac:dyDescent="0.25">
      <c r="A81" s="46" t="s">
        <v>141</v>
      </c>
      <c r="B81" s="4" t="s">
        <v>69</v>
      </c>
      <c r="C81" s="55">
        <v>0</v>
      </c>
      <c r="D81" s="56">
        <v>0</v>
      </c>
      <c r="E81" s="56">
        <v>0</v>
      </c>
      <c r="F81" s="56">
        <v>0</v>
      </c>
      <c r="G81" s="56">
        <v>3.5015158304893074E-2</v>
      </c>
      <c r="H81" s="127">
        <v>2.3858370737508079E-2</v>
      </c>
    </row>
    <row r="82" spans="1:8" s="5" customFormat="1" ht="15" customHeight="1" x14ac:dyDescent="0.25">
      <c r="A82" s="46" t="s">
        <v>142</v>
      </c>
      <c r="B82" s="4" t="s">
        <v>69</v>
      </c>
      <c r="C82" s="55">
        <v>0</v>
      </c>
      <c r="D82" s="56">
        <v>0</v>
      </c>
      <c r="E82" s="56">
        <v>0</v>
      </c>
      <c r="F82" s="56">
        <v>0</v>
      </c>
      <c r="G82" s="56">
        <v>3.5549337743633275E-3</v>
      </c>
      <c r="H82" s="127">
        <v>4.5911773424721723E-5</v>
      </c>
    </row>
    <row r="83" spans="1:8" s="5" customFormat="1" ht="15" customHeight="1" x14ac:dyDescent="0.25">
      <c r="A83" s="46" t="s">
        <v>143</v>
      </c>
      <c r="B83" s="4" t="s">
        <v>69</v>
      </c>
      <c r="C83" s="55">
        <v>0</v>
      </c>
      <c r="D83" s="56">
        <v>0</v>
      </c>
      <c r="E83" s="56">
        <v>0</v>
      </c>
      <c r="F83" s="56">
        <v>0</v>
      </c>
      <c r="G83" s="56">
        <v>1.582821956824877E-4</v>
      </c>
      <c r="H83" s="127">
        <v>0</v>
      </c>
    </row>
    <row r="84" spans="1:8" s="5" customFormat="1" ht="15" customHeight="1" x14ac:dyDescent="0.25">
      <c r="A84" s="46" t="s">
        <v>144</v>
      </c>
      <c r="B84" s="4" t="s">
        <v>69</v>
      </c>
      <c r="C84" s="55">
        <v>0</v>
      </c>
      <c r="D84" s="56">
        <v>0</v>
      </c>
      <c r="E84" s="56">
        <v>0</v>
      </c>
      <c r="F84" s="56">
        <v>0</v>
      </c>
      <c r="G84" s="56">
        <v>7.5988292985768361E-4</v>
      </c>
      <c r="H84" s="127">
        <v>7.4606000413977089E-6</v>
      </c>
    </row>
    <row r="85" spans="1:8" s="5" customFormat="1" ht="15" customHeight="1" x14ac:dyDescent="0.25">
      <c r="A85" s="46" t="s">
        <v>145</v>
      </c>
      <c r="B85" s="4" t="s">
        <v>69</v>
      </c>
      <c r="C85" s="55">
        <v>0</v>
      </c>
      <c r="D85" s="56">
        <v>0</v>
      </c>
      <c r="E85" s="56">
        <v>0</v>
      </c>
      <c r="F85" s="56">
        <v>0</v>
      </c>
      <c r="G85" s="56">
        <v>7.2000950930214871E-4</v>
      </c>
      <c r="H85" s="127">
        <v>1.0774421199758867E-3</v>
      </c>
    </row>
    <row r="86" spans="1:8" s="5" customFormat="1" ht="15" customHeight="1" x14ac:dyDescent="0.25">
      <c r="A86" s="46" t="s">
        <v>146</v>
      </c>
      <c r="B86" s="4" t="s">
        <v>69</v>
      </c>
      <c r="C86" s="55">
        <v>0</v>
      </c>
      <c r="D86" s="56">
        <v>0</v>
      </c>
      <c r="E86" s="56">
        <v>0</v>
      </c>
      <c r="F86" s="56">
        <v>0</v>
      </c>
      <c r="G86" s="56">
        <v>1.9234749914840935E-3</v>
      </c>
      <c r="H86" s="127">
        <v>0</v>
      </c>
    </row>
    <row r="87" spans="1:8" s="5" customFormat="1" ht="15" customHeight="1" x14ac:dyDescent="0.25">
      <c r="A87" s="46" t="s">
        <v>147</v>
      </c>
      <c r="B87" s="4" t="s">
        <v>69</v>
      </c>
      <c r="C87" s="55">
        <v>0</v>
      </c>
      <c r="D87" s="56">
        <v>0</v>
      </c>
      <c r="E87" s="56">
        <v>0</v>
      </c>
      <c r="F87" s="56">
        <v>0</v>
      </c>
      <c r="G87" s="56">
        <v>9.9291234240838147E-3</v>
      </c>
      <c r="H87" s="127">
        <v>0</v>
      </c>
    </row>
    <row r="88" spans="1:8" s="5" customFormat="1" ht="15" customHeight="1" x14ac:dyDescent="0.25">
      <c r="A88" s="46" t="s">
        <v>148</v>
      </c>
      <c r="B88" s="4" t="s">
        <v>69</v>
      </c>
      <c r="C88" s="55">
        <v>0</v>
      </c>
      <c r="D88" s="56">
        <v>0</v>
      </c>
      <c r="E88" s="56">
        <v>0</v>
      </c>
      <c r="F88" s="56">
        <v>0</v>
      </c>
      <c r="G88" s="56">
        <v>3.2871614568547071E-3</v>
      </c>
      <c r="H88" s="127">
        <v>2.239781869006354E-3</v>
      </c>
    </row>
    <row r="89" spans="1:8" s="5" customFormat="1" ht="15" customHeight="1" x14ac:dyDescent="0.25">
      <c r="A89" s="46" t="s">
        <v>149</v>
      </c>
      <c r="B89" s="4" t="s">
        <v>69</v>
      </c>
      <c r="C89" s="55">
        <v>0</v>
      </c>
      <c r="D89" s="56">
        <v>0</v>
      </c>
      <c r="E89" s="56">
        <v>0</v>
      </c>
      <c r="F89" s="56">
        <v>0</v>
      </c>
      <c r="G89" s="56">
        <v>0</v>
      </c>
      <c r="H89" s="127">
        <v>1.053513263138152E-3</v>
      </c>
    </row>
    <row r="90" spans="1:8" s="5" customFormat="1" ht="15" customHeight="1" x14ac:dyDescent="0.25">
      <c r="A90" s="46" t="s">
        <v>150</v>
      </c>
      <c r="B90" s="4" t="s">
        <v>69</v>
      </c>
      <c r="C90" s="55">
        <v>1.4288190495813421E-2</v>
      </c>
      <c r="D90" s="56">
        <v>0</v>
      </c>
      <c r="E90" s="56">
        <v>0</v>
      </c>
      <c r="F90" s="56">
        <v>0</v>
      </c>
      <c r="G90" s="56">
        <v>3.7084486081465196E-2</v>
      </c>
      <c r="H90" s="127">
        <v>2.6363202640859985E-2</v>
      </c>
    </row>
    <row r="91" spans="1:8" s="5" customFormat="1" ht="15" customHeight="1" x14ac:dyDescent="0.25">
      <c r="A91" s="46" t="s">
        <v>151</v>
      </c>
      <c r="B91" s="4" t="s">
        <v>69</v>
      </c>
      <c r="C91" s="55">
        <v>0</v>
      </c>
      <c r="D91" s="56">
        <v>0</v>
      </c>
      <c r="E91" s="56">
        <v>1.4984790645254153E-2</v>
      </c>
      <c r="F91" s="56">
        <v>0</v>
      </c>
      <c r="G91" s="56">
        <v>0</v>
      </c>
      <c r="H91" s="127">
        <v>2.5721761925697315E-5</v>
      </c>
    </row>
    <row r="92" spans="1:8" s="5" customFormat="1" ht="15" customHeight="1" x14ac:dyDescent="0.25">
      <c r="A92" s="46" t="s">
        <v>152</v>
      </c>
      <c r="B92" s="4" t="s">
        <v>69</v>
      </c>
      <c r="C92" s="55">
        <v>0</v>
      </c>
      <c r="D92" s="56">
        <v>0</v>
      </c>
      <c r="E92" s="56">
        <v>2.0755715641821403E-4</v>
      </c>
      <c r="F92" s="56">
        <v>0</v>
      </c>
      <c r="G92" s="56">
        <v>0</v>
      </c>
      <c r="H92" s="127">
        <v>0</v>
      </c>
    </row>
    <row r="93" spans="1:8" s="5" customFormat="1" ht="15" customHeight="1" x14ac:dyDescent="0.25">
      <c r="A93" s="46" t="s">
        <v>153</v>
      </c>
      <c r="B93" s="4" t="s">
        <v>69</v>
      </c>
      <c r="C93" s="55">
        <v>1.7298283675803974E-3</v>
      </c>
      <c r="D93" s="56">
        <v>0</v>
      </c>
      <c r="E93" s="56">
        <v>0</v>
      </c>
      <c r="F93" s="56">
        <v>0</v>
      </c>
      <c r="G93" s="56">
        <v>4.4836717148608596E-3</v>
      </c>
      <c r="H93" s="127">
        <v>3.1876012520260471E-3</v>
      </c>
    </row>
    <row r="94" spans="1:8" s="5" customFormat="1" ht="15" customHeight="1" x14ac:dyDescent="0.25">
      <c r="A94" s="46" t="s">
        <v>154</v>
      </c>
      <c r="B94" s="4" t="s">
        <v>69</v>
      </c>
      <c r="C94" s="55">
        <v>0</v>
      </c>
      <c r="D94" s="56">
        <v>0</v>
      </c>
      <c r="E94" s="56">
        <v>6.8778208649311473E-2</v>
      </c>
      <c r="F94" s="56">
        <v>0</v>
      </c>
      <c r="G94" s="56">
        <v>5.4841702085633116E-3</v>
      </c>
      <c r="H94" s="127">
        <v>0</v>
      </c>
    </row>
    <row r="95" spans="1:8" s="5" customFormat="1" ht="15" customHeight="1" x14ac:dyDescent="0.25">
      <c r="A95" s="46" t="s">
        <v>155</v>
      </c>
      <c r="B95" s="4" t="s">
        <v>69</v>
      </c>
      <c r="C95" s="55">
        <v>0</v>
      </c>
      <c r="D95" s="56">
        <v>0</v>
      </c>
      <c r="E95" s="56">
        <v>0</v>
      </c>
      <c r="F95" s="56">
        <v>0</v>
      </c>
      <c r="G95" s="56">
        <v>0</v>
      </c>
      <c r="H95" s="127">
        <v>0</v>
      </c>
    </row>
    <row r="96" spans="1:8" s="5" customFormat="1" ht="15" customHeight="1" x14ac:dyDescent="0.25">
      <c r="A96" s="46" t="s">
        <v>156</v>
      </c>
      <c r="B96" s="4" t="s">
        <v>69</v>
      </c>
      <c r="C96" s="55">
        <v>0</v>
      </c>
      <c r="D96" s="56">
        <v>0</v>
      </c>
      <c r="E96" s="56">
        <v>0</v>
      </c>
      <c r="F96" s="56">
        <v>6.2436391962380662E-2</v>
      </c>
      <c r="G96" s="56">
        <v>3.7779528915390957E-2</v>
      </c>
      <c r="H96" s="127">
        <v>2.7064935692171367E-2</v>
      </c>
    </row>
    <row r="97" spans="1:8" s="5" customFormat="1" ht="15" customHeight="1" x14ac:dyDescent="0.25">
      <c r="A97" s="46" t="s">
        <v>157</v>
      </c>
      <c r="B97" s="4" t="s">
        <v>69</v>
      </c>
      <c r="C97" s="55">
        <v>0</v>
      </c>
      <c r="D97" s="56">
        <v>0</v>
      </c>
      <c r="E97" s="56">
        <v>0</v>
      </c>
      <c r="F97" s="56">
        <v>0</v>
      </c>
      <c r="G97" s="56">
        <v>0</v>
      </c>
      <c r="H97" s="127">
        <v>0</v>
      </c>
    </row>
    <row r="98" spans="1:8" s="5" customFormat="1" ht="15" customHeight="1" x14ac:dyDescent="0.25">
      <c r="A98" s="46" t="s">
        <v>158</v>
      </c>
      <c r="B98" s="4" t="s">
        <v>69</v>
      </c>
      <c r="C98" s="55">
        <v>0</v>
      </c>
      <c r="D98" s="56">
        <v>0</v>
      </c>
      <c r="E98" s="56">
        <v>0</v>
      </c>
      <c r="F98" s="56">
        <v>0</v>
      </c>
      <c r="G98" s="56">
        <v>1.9406105537583933E-3</v>
      </c>
      <c r="H98" s="127">
        <v>2.1393518321373966E-3</v>
      </c>
    </row>
    <row r="99" spans="1:8" s="5" customFormat="1" ht="15" customHeight="1" x14ac:dyDescent="0.25">
      <c r="A99" s="46" t="s">
        <v>159</v>
      </c>
      <c r="B99" s="4" t="s">
        <v>69</v>
      </c>
      <c r="C99" s="55">
        <v>0</v>
      </c>
      <c r="D99" s="56">
        <v>0</v>
      </c>
      <c r="E99" s="56">
        <v>0</v>
      </c>
      <c r="F99" s="56">
        <v>0</v>
      </c>
      <c r="G99" s="56">
        <v>2.7849810459873378E-3</v>
      </c>
      <c r="H99" s="127">
        <v>1.373682785938937E-3</v>
      </c>
    </row>
    <row r="100" spans="1:8" s="5" customFormat="1" ht="15" customHeight="1" x14ac:dyDescent="0.25">
      <c r="A100" s="46" t="s">
        <v>160</v>
      </c>
      <c r="B100" s="4" t="s">
        <v>69</v>
      </c>
      <c r="C100" s="55">
        <v>0</v>
      </c>
      <c r="D100" s="56">
        <v>0</v>
      </c>
      <c r="E100" s="56">
        <v>0</v>
      </c>
      <c r="F100" s="56">
        <v>0</v>
      </c>
      <c r="G100" s="56">
        <v>0</v>
      </c>
      <c r="H100" s="127">
        <v>0</v>
      </c>
    </row>
    <row r="101" spans="1:8" s="5" customFormat="1" ht="15" customHeight="1" x14ac:dyDescent="0.25">
      <c r="A101" s="46" t="s">
        <v>161</v>
      </c>
      <c r="B101" s="4" t="s">
        <v>69</v>
      </c>
      <c r="C101" s="55">
        <v>0</v>
      </c>
      <c r="D101" s="56">
        <v>0</v>
      </c>
      <c r="E101" s="56">
        <v>0</v>
      </c>
      <c r="F101" s="56">
        <v>0.10077247394009213</v>
      </c>
      <c r="G101" s="56">
        <v>6.7969908624001832E-2</v>
      </c>
      <c r="H101" s="127">
        <v>9.610293893705471E-2</v>
      </c>
    </row>
    <row r="102" spans="1:8" s="5" customFormat="1" ht="15" customHeight="1" x14ac:dyDescent="0.25">
      <c r="A102" s="46" t="s">
        <v>162</v>
      </c>
      <c r="B102" s="4" t="s">
        <v>69</v>
      </c>
      <c r="C102" s="55">
        <v>0</v>
      </c>
      <c r="D102" s="56">
        <v>0</v>
      </c>
      <c r="E102" s="56">
        <v>0</v>
      </c>
      <c r="F102" s="56">
        <v>0</v>
      </c>
      <c r="G102" s="56">
        <v>3.1143267724305867E-4</v>
      </c>
      <c r="H102" s="127">
        <v>0</v>
      </c>
    </row>
    <row r="103" spans="1:8" s="5" customFormat="1" ht="15" customHeight="1" x14ac:dyDescent="0.25">
      <c r="A103" s="46" t="s">
        <v>163</v>
      </c>
      <c r="B103" s="4" t="s">
        <v>69</v>
      </c>
      <c r="C103" s="55">
        <v>0</v>
      </c>
      <c r="D103" s="56">
        <v>0</v>
      </c>
      <c r="E103" s="56">
        <v>1.0416468647854776E-3</v>
      </c>
      <c r="F103" s="56">
        <v>0</v>
      </c>
      <c r="G103" s="56">
        <v>9.2027877200772225E-4</v>
      </c>
      <c r="H103" s="127">
        <v>2.9752099913524954E-4</v>
      </c>
    </row>
    <row r="104" spans="1:8" s="5" customFormat="1" ht="15" customHeight="1" x14ac:dyDescent="0.25">
      <c r="A104" s="46" t="s">
        <v>164</v>
      </c>
      <c r="B104" s="4" t="s">
        <v>69</v>
      </c>
      <c r="C104" s="55">
        <v>0</v>
      </c>
      <c r="D104" s="56">
        <v>0</v>
      </c>
      <c r="E104" s="56">
        <v>0</v>
      </c>
      <c r="F104" s="56">
        <v>3.6835457982559432E-4</v>
      </c>
      <c r="G104" s="56">
        <v>8.1991445362507759E-5</v>
      </c>
      <c r="H104" s="127">
        <v>1.5971428891413855E-4</v>
      </c>
    </row>
    <row r="105" spans="1:8" s="5" customFormat="1" ht="15" customHeight="1" x14ac:dyDescent="0.25">
      <c r="A105" s="46" t="s">
        <v>165</v>
      </c>
      <c r="B105" s="4" t="s">
        <v>69</v>
      </c>
      <c r="C105" s="55">
        <v>0</v>
      </c>
      <c r="D105" s="56">
        <v>0</v>
      </c>
      <c r="E105" s="56">
        <v>0</v>
      </c>
      <c r="F105" s="56">
        <v>1.1944308619270188E-4</v>
      </c>
      <c r="G105" s="56">
        <v>2.6586641817064094E-5</v>
      </c>
      <c r="H105" s="127">
        <v>5.1789141826361597E-5</v>
      </c>
    </row>
    <row r="106" spans="1:8" s="5" customFormat="1" ht="15" customHeight="1" x14ac:dyDescent="0.25">
      <c r="A106" s="46" t="s">
        <v>166</v>
      </c>
      <c r="B106" s="4" t="s">
        <v>69</v>
      </c>
      <c r="C106" s="55">
        <v>0</v>
      </c>
      <c r="D106" s="56">
        <v>0</v>
      </c>
      <c r="E106" s="56">
        <v>0</v>
      </c>
      <c r="F106" s="56">
        <v>6.5101145724551265E-2</v>
      </c>
      <c r="G106" s="56">
        <v>1.4490757886703814E-2</v>
      </c>
      <c r="H106" s="127">
        <v>2.822710444326601E-2</v>
      </c>
    </row>
    <row r="107" spans="1:8" s="5" customFormat="1" ht="15" customHeight="1" x14ac:dyDescent="0.25">
      <c r="A107" s="46" t="s">
        <v>167</v>
      </c>
      <c r="B107" s="4" t="s">
        <v>69</v>
      </c>
      <c r="C107" s="55">
        <v>0</v>
      </c>
      <c r="D107" s="56">
        <v>0</v>
      </c>
      <c r="E107" s="56">
        <v>0</v>
      </c>
      <c r="F107" s="56">
        <v>1.9091243669319348E-3</v>
      </c>
      <c r="G107" s="56">
        <v>4.2494888022200084E-4</v>
      </c>
      <c r="H107" s="127">
        <v>8.2777426266169251E-4</v>
      </c>
    </row>
    <row r="108" spans="1:8" s="5" customFormat="1" ht="15" customHeight="1" x14ac:dyDescent="0.25">
      <c r="A108" s="46" t="s">
        <v>168</v>
      </c>
      <c r="B108" s="4" t="s">
        <v>69</v>
      </c>
      <c r="C108" s="55">
        <v>0</v>
      </c>
      <c r="D108" s="56">
        <v>0</v>
      </c>
      <c r="E108" s="56">
        <v>0</v>
      </c>
      <c r="F108" s="56">
        <v>6.7964370306722668E-4</v>
      </c>
      <c r="G108" s="56">
        <v>1.5128078378282464E-4</v>
      </c>
      <c r="H108" s="127">
        <v>2.9468565533174274E-4</v>
      </c>
    </row>
    <row r="109" spans="1:8" s="5" customFormat="1" ht="15" customHeight="1" x14ac:dyDescent="0.25">
      <c r="A109" s="46" t="s">
        <v>169</v>
      </c>
      <c r="B109" s="4" t="s">
        <v>69</v>
      </c>
      <c r="C109" s="55">
        <v>0</v>
      </c>
      <c r="D109" s="56">
        <v>0</v>
      </c>
      <c r="E109" s="56">
        <v>0</v>
      </c>
      <c r="F109" s="56">
        <v>0</v>
      </c>
      <c r="G109" s="56">
        <v>6.4862871622516907E-3</v>
      </c>
      <c r="H109" s="127">
        <v>6.7873567475973222E-3</v>
      </c>
    </row>
    <row r="110" spans="1:8" s="5" customFormat="1" ht="15" customHeight="1" x14ac:dyDescent="0.25">
      <c r="A110" s="46" t="s">
        <v>170</v>
      </c>
      <c r="B110" s="4" t="s">
        <v>69</v>
      </c>
      <c r="C110" s="55">
        <v>0</v>
      </c>
      <c r="D110" s="56">
        <v>0</v>
      </c>
      <c r="E110" s="56">
        <v>0</v>
      </c>
      <c r="F110" s="56">
        <v>0</v>
      </c>
      <c r="G110" s="56">
        <v>2.2065332000904474E-2</v>
      </c>
      <c r="H110" s="127">
        <v>2.5736970999998728E-2</v>
      </c>
    </row>
    <row r="111" spans="1:8" s="5" customFormat="1" ht="15" customHeight="1" x14ac:dyDescent="0.25">
      <c r="A111" s="46" t="s">
        <v>171</v>
      </c>
      <c r="B111" s="4" t="s">
        <v>69</v>
      </c>
      <c r="C111" s="55">
        <v>0</v>
      </c>
      <c r="D111" s="56">
        <v>0</v>
      </c>
      <c r="E111" s="56">
        <v>8.4552834776056296E-3</v>
      </c>
      <c r="F111" s="56">
        <v>5.2697102590519487E-3</v>
      </c>
      <c r="G111" s="56">
        <v>4.0830998056916957E-4</v>
      </c>
      <c r="H111" s="127">
        <v>3.3384579773350847E-4</v>
      </c>
    </row>
    <row r="112" spans="1:8" s="5" customFormat="1" ht="15" customHeight="1" x14ac:dyDescent="0.25">
      <c r="A112" s="46" t="s">
        <v>172</v>
      </c>
      <c r="B112" s="4" t="s">
        <v>69</v>
      </c>
      <c r="C112" s="55">
        <v>0</v>
      </c>
      <c r="D112" s="56">
        <v>0</v>
      </c>
      <c r="E112" s="56">
        <v>0</v>
      </c>
      <c r="F112" s="56">
        <v>0</v>
      </c>
      <c r="G112" s="56">
        <v>0</v>
      </c>
      <c r="H112" s="127">
        <v>0</v>
      </c>
    </row>
    <row r="113" spans="1:8" s="5" customFormat="1" ht="15" customHeight="1" x14ac:dyDescent="0.25">
      <c r="A113" s="46" t="s">
        <v>173</v>
      </c>
      <c r="B113" s="4" t="s">
        <v>69</v>
      </c>
      <c r="C113" s="55">
        <v>0</v>
      </c>
      <c r="D113" s="56">
        <v>0</v>
      </c>
      <c r="E113" s="56">
        <v>0</v>
      </c>
      <c r="F113" s="56">
        <v>0</v>
      </c>
      <c r="G113" s="56">
        <v>2.3491928386409285E-2</v>
      </c>
      <c r="H113" s="127">
        <v>1.3388830055805634E-2</v>
      </c>
    </row>
    <row r="114" spans="1:8" s="5" customFormat="1" ht="15" customHeight="1" x14ac:dyDescent="0.25">
      <c r="A114" s="46" t="s">
        <v>174</v>
      </c>
      <c r="B114" s="4" t="s">
        <v>69</v>
      </c>
      <c r="C114" s="55">
        <v>0</v>
      </c>
      <c r="D114" s="56">
        <v>0</v>
      </c>
      <c r="E114" s="56">
        <v>0</v>
      </c>
      <c r="F114" s="56">
        <v>0</v>
      </c>
      <c r="G114" s="56">
        <v>0</v>
      </c>
      <c r="H114" s="127">
        <v>1.8543440543775932E-4</v>
      </c>
    </row>
    <row r="115" spans="1:8" s="5" customFormat="1" ht="15" customHeight="1" x14ac:dyDescent="0.25">
      <c r="A115" s="46" t="s">
        <v>175</v>
      </c>
      <c r="B115" s="4" t="s">
        <v>69</v>
      </c>
      <c r="C115" s="55">
        <v>0</v>
      </c>
      <c r="D115" s="56">
        <v>0</v>
      </c>
      <c r="E115" s="56">
        <v>1.4252619686698076E-2</v>
      </c>
      <c r="F115" s="56">
        <v>0</v>
      </c>
      <c r="G115" s="56">
        <v>8.5775535595295355E-3</v>
      </c>
      <c r="H115" s="127">
        <v>6.3008420735107531E-3</v>
      </c>
    </row>
    <row r="116" spans="1:8" s="5" customFormat="1" ht="15" customHeight="1" x14ac:dyDescent="0.25">
      <c r="A116" s="46" t="s">
        <v>176</v>
      </c>
      <c r="B116" s="4" t="s">
        <v>69</v>
      </c>
      <c r="C116" s="55">
        <v>0</v>
      </c>
      <c r="D116" s="56">
        <v>0</v>
      </c>
      <c r="E116" s="56">
        <v>4.1626332431006184E-3</v>
      </c>
      <c r="F116" s="56">
        <v>0</v>
      </c>
      <c r="G116" s="56">
        <v>8.9254156159357962E-3</v>
      </c>
      <c r="H116" s="127">
        <v>4.9551074257256189E-2</v>
      </c>
    </row>
    <row r="117" spans="1:8" s="5" customFormat="1" ht="15" customHeight="1" x14ac:dyDescent="0.25">
      <c r="A117" s="46" t="s">
        <v>177</v>
      </c>
      <c r="B117" s="4" t="s">
        <v>69</v>
      </c>
      <c r="C117" s="55">
        <v>0</v>
      </c>
      <c r="D117" s="56">
        <v>0</v>
      </c>
      <c r="E117" s="56">
        <v>3.6003607468268967E-3</v>
      </c>
      <c r="F117" s="56">
        <v>0</v>
      </c>
      <c r="G117" s="56">
        <v>6.9150118134666955E-3</v>
      </c>
      <c r="H117" s="127">
        <v>4.0755083172315777E-2</v>
      </c>
    </row>
    <row r="118" spans="1:8" s="5" customFormat="1" ht="15" customHeight="1" x14ac:dyDescent="0.25">
      <c r="A118" s="46" t="s">
        <v>178</v>
      </c>
      <c r="B118" s="4" t="s">
        <v>69</v>
      </c>
      <c r="C118" s="55">
        <v>0</v>
      </c>
      <c r="D118" s="56">
        <v>0</v>
      </c>
      <c r="E118" s="56">
        <v>3.6458062826729199E-3</v>
      </c>
      <c r="F118" s="56">
        <v>0</v>
      </c>
      <c r="G118" s="56">
        <v>1.1238721280329197E-2</v>
      </c>
      <c r="H118" s="127">
        <v>4.229404507018221E-2</v>
      </c>
    </row>
    <row r="119" spans="1:8" s="5" customFormat="1" ht="15" customHeight="1" x14ac:dyDescent="0.25">
      <c r="A119" s="46" t="s">
        <v>28</v>
      </c>
      <c r="B119" s="4" t="s">
        <v>69</v>
      </c>
      <c r="C119" s="55">
        <v>0</v>
      </c>
      <c r="D119" s="56">
        <v>0</v>
      </c>
      <c r="E119" s="56">
        <v>0</v>
      </c>
      <c r="F119" s="56">
        <v>0</v>
      </c>
      <c r="G119" s="56">
        <v>3.7713142013636002E-5</v>
      </c>
      <c r="H119" s="127">
        <v>0</v>
      </c>
    </row>
    <row r="120" spans="1:8" s="5" customFormat="1" ht="15" customHeight="1" x14ac:dyDescent="0.25">
      <c r="A120" s="46" t="s">
        <v>179</v>
      </c>
      <c r="B120" s="4" t="s">
        <v>69</v>
      </c>
      <c r="C120" s="55">
        <v>0</v>
      </c>
      <c r="D120" s="56">
        <v>0</v>
      </c>
      <c r="E120" s="56">
        <v>3.8394534806504838E-7</v>
      </c>
      <c r="F120" s="56">
        <v>0</v>
      </c>
      <c r="G120" s="56">
        <v>7.3742238744695475E-7</v>
      </c>
      <c r="H120" s="127">
        <v>4.3461546479212037E-6</v>
      </c>
    </row>
    <row r="121" spans="1:8" s="5" customFormat="1" ht="15" customHeight="1" x14ac:dyDescent="0.25">
      <c r="A121" s="46" t="s">
        <v>180</v>
      </c>
      <c r="B121" s="4" t="s">
        <v>69</v>
      </c>
      <c r="C121" s="55">
        <v>1.9608632478917593E-5</v>
      </c>
      <c r="D121" s="56">
        <v>0</v>
      </c>
      <c r="E121" s="56">
        <v>0</v>
      </c>
      <c r="F121" s="56">
        <v>0</v>
      </c>
      <c r="G121" s="56">
        <v>5.0825083262914279E-5</v>
      </c>
      <c r="H121" s="127">
        <v>3.6133354390380764E-5</v>
      </c>
    </row>
    <row r="122" spans="1:8" s="5" customFormat="1" ht="15" customHeight="1" x14ac:dyDescent="0.25">
      <c r="A122" s="46" t="s">
        <v>181</v>
      </c>
      <c r="B122" s="4" t="s">
        <v>69</v>
      </c>
      <c r="C122" s="55">
        <v>0</v>
      </c>
      <c r="D122" s="56">
        <v>0</v>
      </c>
      <c r="E122" s="56">
        <v>0</v>
      </c>
      <c r="F122" s="56">
        <v>0</v>
      </c>
      <c r="G122" s="56">
        <v>1.2314288317711076E-3</v>
      </c>
      <c r="H122" s="127">
        <v>4.4689340697928964E-4</v>
      </c>
    </row>
    <row r="123" spans="1:8" s="5" customFormat="1" ht="15" customHeight="1" x14ac:dyDescent="0.25">
      <c r="A123" s="46" t="s">
        <v>182</v>
      </c>
      <c r="B123" s="4" t="s">
        <v>69</v>
      </c>
      <c r="C123" s="55">
        <v>7.0911866587976879E-2</v>
      </c>
      <c r="D123" s="56">
        <v>0</v>
      </c>
      <c r="E123" s="56">
        <v>0</v>
      </c>
      <c r="F123" s="56">
        <v>0</v>
      </c>
      <c r="G123" s="56">
        <v>0</v>
      </c>
      <c r="H123" s="127">
        <v>0</v>
      </c>
    </row>
    <row r="124" spans="1:8" s="5" customFormat="1" ht="15" customHeight="1" x14ac:dyDescent="0.25">
      <c r="A124" s="46" t="s">
        <v>183</v>
      </c>
      <c r="B124" s="4" t="s">
        <v>69</v>
      </c>
      <c r="C124" s="55">
        <v>1.3239057015570763E-5</v>
      </c>
      <c r="D124" s="56">
        <v>0</v>
      </c>
      <c r="E124" s="56">
        <v>0</v>
      </c>
      <c r="F124" s="56">
        <v>0</v>
      </c>
      <c r="G124" s="56">
        <v>0</v>
      </c>
      <c r="H124" s="127">
        <v>0</v>
      </c>
    </row>
    <row r="125" spans="1:8" s="5" customFormat="1" ht="15" customHeight="1" x14ac:dyDescent="0.25">
      <c r="A125" s="46" t="s">
        <v>184</v>
      </c>
      <c r="B125" s="4" t="s">
        <v>69</v>
      </c>
      <c r="C125" s="55">
        <v>5.8064786097370237E-2</v>
      </c>
      <c r="D125" s="56">
        <v>0</v>
      </c>
      <c r="E125" s="56">
        <v>0</v>
      </c>
      <c r="F125" s="56">
        <v>0</v>
      </c>
      <c r="G125" s="56">
        <v>0</v>
      </c>
      <c r="H125" s="127">
        <v>0</v>
      </c>
    </row>
    <row r="126" spans="1:8" s="5" customFormat="1" ht="15" customHeight="1" x14ac:dyDescent="0.25">
      <c r="A126" s="46" t="s">
        <v>185</v>
      </c>
      <c r="B126" s="4" t="s">
        <v>69</v>
      </c>
      <c r="C126" s="55">
        <v>0</v>
      </c>
      <c r="D126" s="56">
        <v>0</v>
      </c>
      <c r="E126" s="56">
        <v>0</v>
      </c>
      <c r="F126" s="56">
        <v>0</v>
      </c>
      <c r="G126" s="56">
        <v>0</v>
      </c>
      <c r="H126" s="127">
        <v>0</v>
      </c>
    </row>
    <row r="127" spans="1:8" s="5" customFormat="1" ht="15" customHeight="1" x14ac:dyDescent="0.25">
      <c r="A127" s="46" t="s">
        <v>186</v>
      </c>
      <c r="B127" s="4" t="s">
        <v>69</v>
      </c>
      <c r="C127" s="55">
        <v>3.136493815759081E-2</v>
      </c>
      <c r="D127" s="56">
        <v>0</v>
      </c>
      <c r="E127" s="56">
        <v>0</v>
      </c>
      <c r="F127" s="56">
        <v>0</v>
      </c>
      <c r="G127" s="56">
        <v>0</v>
      </c>
      <c r="H127" s="127">
        <v>0</v>
      </c>
    </row>
    <row r="128" spans="1:8" s="5" customFormat="1" ht="15" customHeight="1" x14ac:dyDescent="0.25">
      <c r="A128" s="46" t="s">
        <v>187</v>
      </c>
      <c r="B128" s="4" t="s">
        <v>69</v>
      </c>
      <c r="C128" s="55">
        <v>6.5875477783018263E-2</v>
      </c>
      <c r="D128" s="56">
        <v>0</v>
      </c>
      <c r="E128" s="56">
        <v>0</v>
      </c>
      <c r="F128" s="56">
        <v>0</v>
      </c>
      <c r="G128" s="56">
        <v>0</v>
      </c>
      <c r="H128" s="127">
        <v>0</v>
      </c>
    </row>
    <row r="129" spans="1:8" s="5" customFormat="1" ht="15" customHeight="1" x14ac:dyDescent="0.25">
      <c r="A129" s="46" t="s">
        <v>188</v>
      </c>
      <c r="B129" s="4" t="s">
        <v>69</v>
      </c>
      <c r="C129" s="55">
        <v>5.1193435654287786E-2</v>
      </c>
      <c r="D129" s="56">
        <v>0</v>
      </c>
      <c r="E129" s="56">
        <v>0</v>
      </c>
      <c r="F129" s="56">
        <v>0</v>
      </c>
      <c r="G129" s="56">
        <v>0</v>
      </c>
      <c r="H129" s="127">
        <v>0</v>
      </c>
    </row>
    <row r="130" spans="1:8" s="5" customFormat="1" ht="15" customHeight="1" x14ac:dyDescent="0.25">
      <c r="A130" s="46" t="s">
        <v>189</v>
      </c>
      <c r="B130" s="4" t="s">
        <v>69</v>
      </c>
      <c r="C130" s="55">
        <v>0</v>
      </c>
      <c r="D130" s="56">
        <v>0</v>
      </c>
      <c r="E130" s="56">
        <v>0</v>
      </c>
      <c r="F130" s="56">
        <v>0</v>
      </c>
      <c r="G130" s="56">
        <v>2.7240181814716321E-4</v>
      </c>
      <c r="H130" s="127">
        <v>0</v>
      </c>
    </row>
    <row r="131" spans="1:8" s="5" customFormat="1" ht="15" customHeight="1" x14ac:dyDescent="0.25">
      <c r="A131" s="46" t="s">
        <v>190</v>
      </c>
      <c r="B131" s="4" t="s">
        <v>69</v>
      </c>
      <c r="C131" s="55">
        <v>0</v>
      </c>
      <c r="D131" s="56">
        <v>0</v>
      </c>
      <c r="E131" s="56">
        <v>0</v>
      </c>
      <c r="F131" s="56">
        <v>0</v>
      </c>
      <c r="G131" s="56">
        <v>1.8514495246261717E-3</v>
      </c>
      <c r="H131" s="127">
        <v>3.0183858850756507E-4</v>
      </c>
    </row>
    <row r="132" spans="1:8" s="5" customFormat="1" ht="15" customHeight="1" x14ac:dyDescent="0.25">
      <c r="A132" s="46" t="s">
        <v>191</v>
      </c>
      <c r="B132" s="4" t="s">
        <v>69</v>
      </c>
      <c r="C132" s="55">
        <v>0</v>
      </c>
      <c r="D132" s="56">
        <v>0</v>
      </c>
      <c r="E132" s="56">
        <v>0</v>
      </c>
      <c r="F132" s="56">
        <v>0</v>
      </c>
      <c r="G132" s="56">
        <v>3.2637597826947521E-3</v>
      </c>
      <c r="H132" s="127">
        <v>7.5825272144791286E-4</v>
      </c>
    </row>
    <row r="133" spans="1:8" s="5" customFormat="1" ht="15" customHeight="1" x14ac:dyDescent="0.25">
      <c r="A133" s="46" t="s">
        <v>192</v>
      </c>
      <c r="B133" s="4" t="s">
        <v>69</v>
      </c>
      <c r="C133" s="55">
        <v>0</v>
      </c>
      <c r="D133" s="56">
        <v>0</v>
      </c>
      <c r="E133" s="56">
        <v>0</v>
      </c>
      <c r="F133" s="56">
        <v>0</v>
      </c>
      <c r="G133" s="56">
        <v>0</v>
      </c>
      <c r="H133" s="127">
        <v>0</v>
      </c>
    </row>
    <row r="134" spans="1:8" s="5" customFormat="1" ht="15" customHeight="1" x14ac:dyDescent="0.25">
      <c r="A134" s="46" t="s">
        <v>193</v>
      </c>
      <c r="B134" s="4" t="s">
        <v>69</v>
      </c>
      <c r="C134" s="55">
        <v>0</v>
      </c>
      <c r="D134" s="56">
        <v>0</v>
      </c>
      <c r="E134" s="56">
        <v>0</v>
      </c>
      <c r="F134" s="56">
        <v>0</v>
      </c>
      <c r="G134" s="56">
        <v>5.4834508625323754E-5</v>
      </c>
      <c r="H134" s="127">
        <v>5.0384838408993351E-5</v>
      </c>
    </row>
    <row r="135" spans="1:8" s="5" customFormat="1" ht="15" customHeight="1" x14ac:dyDescent="0.25">
      <c r="A135" s="46" t="s">
        <v>194</v>
      </c>
      <c r="B135" s="4" t="s">
        <v>69</v>
      </c>
      <c r="C135" s="55">
        <v>0</v>
      </c>
      <c r="D135" s="56">
        <v>0</v>
      </c>
      <c r="E135" s="56">
        <v>0</v>
      </c>
      <c r="F135" s="56">
        <v>0</v>
      </c>
      <c r="G135" s="56">
        <v>1.0021243781673274E-3</v>
      </c>
      <c r="H135" s="127">
        <v>1.5256558827731171E-3</v>
      </c>
    </row>
    <row r="136" spans="1:8" s="5" customFormat="1" ht="15" customHeight="1" x14ac:dyDescent="0.25">
      <c r="A136" s="46" t="s">
        <v>195</v>
      </c>
      <c r="B136" s="4" t="s">
        <v>69</v>
      </c>
      <c r="C136" s="55">
        <v>0</v>
      </c>
      <c r="D136" s="56">
        <v>0</v>
      </c>
      <c r="E136" s="56">
        <v>5.8138159937964742E-2</v>
      </c>
      <c r="F136" s="56">
        <v>0</v>
      </c>
      <c r="G136" s="56">
        <v>1.4264605285545353E-2</v>
      </c>
      <c r="H136" s="127">
        <v>1.1299123327316963E-2</v>
      </c>
    </row>
    <row r="137" spans="1:8" s="5" customFormat="1" ht="15" customHeight="1" x14ac:dyDescent="0.25">
      <c r="A137" s="46" t="s">
        <v>196</v>
      </c>
      <c r="B137" s="4" t="s">
        <v>69</v>
      </c>
      <c r="C137" s="55">
        <v>0</v>
      </c>
      <c r="D137" s="56">
        <v>0</v>
      </c>
      <c r="E137" s="56">
        <v>0</v>
      </c>
      <c r="F137" s="56">
        <v>0</v>
      </c>
      <c r="G137" s="56">
        <v>0</v>
      </c>
      <c r="H137" s="127">
        <v>1.2120283059842969E-4</v>
      </c>
    </row>
    <row r="138" spans="1:8" s="5" customFormat="1" ht="15" customHeight="1" x14ac:dyDescent="0.25">
      <c r="A138" s="46" t="s">
        <v>197</v>
      </c>
      <c r="B138" s="4" t="s">
        <v>69</v>
      </c>
      <c r="C138" s="55">
        <v>0</v>
      </c>
      <c r="D138" s="56">
        <v>0</v>
      </c>
      <c r="E138" s="56">
        <v>0</v>
      </c>
      <c r="F138" s="56">
        <v>0</v>
      </c>
      <c r="G138" s="56">
        <v>0</v>
      </c>
      <c r="H138" s="127">
        <v>9.3564354293743365E-5</v>
      </c>
    </row>
    <row r="139" spans="1:8" s="5" customFormat="1" ht="15" customHeight="1" x14ac:dyDescent="0.25">
      <c r="A139" s="46" t="s">
        <v>198</v>
      </c>
      <c r="B139" s="4" t="s">
        <v>69</v>
      </c>
      <c r="C139" s="55">
        <v>0</v>
      </c>
      <c r="D139" s="56">
        <v>0</v>
      </c>
      <c r="E139" s="56">
        <v>0</v>
      </c>
      <c r="F139" s="56">
        <v>0</v>
      </c>
      <c r="G139" s="56">
        <v>0</v>
      </c>
      <c r="H139" s="127">
        <v>1.9817636878848458E-4</v>
      </c>
    </row>
    <row r="140" spans="1:8" s="5" customFormat="1" ht="15" customHeight="1" x14ac:dyDescent="0.25">
      <c r="A140" s="46" t="s">
        <v>199</v>
      </c>
      <c r="B140" s="4" t="s">
        <v>69</v>
      </c>
      <c r="C140" s="55">
        <v>0</v>
      </c>
      <c r="D140" s="56">
        <v>0</v>
      </c>
      <c r="E140" s="56">
        <v>0</v>
      </c>
      <c r="F140" s="56">
        <v>0</v>
      </c>
      <c r="G140" s="56">
        <v>8.2874352272450306E-4</v>
      </c>
      <c r="H140" s="127">
        <v>1.2557803408266046E-4</v>
      </c>
    </row>
    <row r="141" spans="1:8" s="5" customFormat="1" ht="15" customHeight="1" x14ac:dyDescent="0.25">
      <c r="A141" s="46" t="s">
        <v>200</v>
      </c>
      <c r="B141" s="4" t="s">
        <v>69</v>
      </c>
      <c r="C141" s="55">
        <v>0</v>
      </c>
      <c r="D141" s="56">
        <v>0</v>
      </c>
      <c r="E141" s="56">
        <v>0</v>
      </c>
      <c r="F141" s="56">
        <v>0</v>
      </c>
      <c r="G141" s="56">
        <v>0</v>
      </c>
      <c r="H141" s="127">
        <v>3.4484647783173474E-4</v>
      </c>
    </row>
    <row r="142" spans="1:8" s="5" customFormat="1" ht="15" customHeight="1" x14ac:dyDescent="0.25">
      <c r="A142" s="46" t="s">
        <v>201</v>
      </c>
      <c r="B142" s="4" t="s">
        <v>69</v>
      </c>
      <c r="C142" s="55">
        <v>0</v>
      </c>
      <c r="D142" s="56">
        <v>0</v>
      </c>
      <c r="E142" s="56">
        <v>0</v>
      </c>
      <c r="F142" s="56">
        <v>0</v>
      </c>
      <c r="G142" s="56">
        <v>1.2540904554519238E-3</v>
      </c>
      <c r="H142" s="127">
        <v>6.9759060092754253E-5</v>
      </c>
    </row>
    <row r="143" spans="1:8" s="5" customFormat="1" ht="15" customHeight="1" x14ac:dyDescent="0.25">
      <c r="A143" s="46" t="s">
        <v>202</v>
      </c>
      <c r="B143" s="4" t="s">
        <v>69</v>
      </c>
      <c r="C143" s="55">
        <v>0</v>
      </c>
      <c r="D143" s="56">
        <v>0</v>
      </c>
      <c r="E143" s="56">
        <v>0</v>
      </c>
      <c r="F143" s="56">
        <v>0</v>
      </c>
      <c r="G143" s="56">
        <v>0</v>
      </c>
      <c r="H143" s="127">
        <v>6.6854252667946658E-5</v>
      </c>
    </row>
    <row r="144" spans="1:8" s="5" customFormat="1" ht="15" customHeight="1" x14ac:dyDescent="0.25">
      <c r="A144" s="46" t="s">
        <v>203</v>
      </c>
      <c r="B144" s="4" t="s">
        <v>69</v>
      </c>
      <c r="C144" s="55">
        <v>0</v>
      </c>
      <c r="D144" s="56">
        <v>0</v>
      </c>
      <c r="E144" s="56">
        <v>0</v>
      </c>
      <c r="F144" s="56">
        <v>0</v>
      </c>
      <c r="G144" s="56">
        <v>0</v>
      </c>
      <c r="H144" s="127">
        <v>2.2302189779381605E-4</v>
      </c>
    </row>
    <row r="145" spans="1:8" s="5" customFormat="1" ht="15" customHeight="1" x14ac:dyDescent="0.25">
      <c r="A145" s="46" t="s">
        <v>204</v>
      </c>
      <c r="B145" s="4" t="s">
        <v>69</v>
      </c>
      <c r="C145" s="55">
        <v>0</v>
      </c>
      <c r="D145" s="56">
        <v>0</v>
      </c>
      <c r="E145" s="56">
        <v>0</v>
      </c>
      <c r="F145" s="56">
        <v>0</v>
      </c>
      <c r="G145" s="56">
        <v>0</v>
      </c>
      <c r="H145" s="127">
        <v>0</v>
      </c>
    </row>
    <row r="146" spans="1:8" s="5" customFormat="1" ht="15" customHeight="1" x14ac:dyDescent="0.25">
      <c r="A146" s="46" t="s">
        <v>205</v>
      </c>
      <c r="B146" s="4" t="s">
        <v>69</v>
      </c>
      <c r="C146" s="55">
        <v>0</v>
      </c>
      <c r="D146" s="56">
        <v>0</v>
      </c>
      <c r="E146" s="56">
        <v>0</v>
      </c>
      <c r="F146" s="56">
        <v>0</v>
      </c>
      <c r="G146" s="56">
        <v>1.069418347957644E-3</v>
      </c>
      <c r="H146" s="127">
        <v>1.0175340838139222E-3</v>
      </c>
    </row>
    <row r="147" spans="1:8" s="5" customFormat="1" ht="15" customHeight="1" x14ac:dyDescent="0.25">
      <c r="A147" s="46" t="s">
        <v>206</v>
      </c>
      <c r="B147" s="4" t="s">
        <v>69</v>
      </c>
      <c r="C147" s="55">
        <v>0</v>
      </c>
      <c r="D147" s="56">
        <v>0</v>
      </c>
      <c r="E147" s="56">
        <v>0</v>
      </c>
      <c r="F147" s="56">
        <v>0</v>
      </c>
      <c r="G147" s="56">
        <v>7.2403042891306694E-3</v>
      </c>
      <c r="H147" s="127">
        <v>3.0132430689585187E-3</v>
      </c>
    </row>
    <row r="148" spans="1:8" s="5" customFormat="1" ht="15" customHeight="1" x14ac:dyDescent="0.25">
      <c r="A148" s="46" t="s">
        <v>207</v>
      </c>
      <c r="B148" s="4" t="s">
        <v>69</v>
      </c>
      <c r="C148" s="55">
        <v>0</v>
      </c>
      <c r="D148" s="56">
        <v>0</v>
      </c>
      <c r="E148" s="56">
        <v>0</v>
      </c>
      <c r="F148" s="56">
        <v>0</v>
      </c>
      <c r="G148" s="56">
        <v>1.0430616811294651E-2</v>
      </c>
      <c r="H148" s="127">
        <v>3.9999281446468173E-4</v>
      </c>
    </row>
    <row r="149" spans="1:8" s="5" customFormat="1" ht="15" customHeight="1" x14ac:dyDescent="0.25">
      <c r="A149" s="46" t="s">
        <v>208</v>
      </c>
      <c r="B149" s="4" t="s">
        <v>69</v>
      </c>
      <c r="C149" s="55">
        <v>0</v>
      </c>
      <c r="D149" s="56">
        <v>0</v>
      </c>
      <c r="E149" s="56">
        <v>0</v>
      </c>
      <c r="F149" s="56">
        <v>2.1071698283352007E-3</v>
      </c>
      <c r="G149" s="56">
        <v>4.235574287828751E-3</v>
      </c>
      <c r="H149" s="127">
        <v>6.5416330636571783E-3</v>
      </c>
    </row>
    <row r="150" spans="1:8" s="5" customFormat="1" ht="15" customHeight="1" x14ac:dyDescent="0.25">
      <c r="A150" s="46" t="s">
        <v>209</v>
      </c>
      <c r="B150" s="4" t="s">
        <v>69</v>
      </c>
      <c r="C150" s="55">
        <v>0</v>
      </c>
      <c r="D150" s="56">
        <v>0</v>
      </c>
      <c r="E150" s="56">
        <v>1.1499601846444571E-2</v>
      </c>
      <c r="F150" s="56">
        <v>0</v>
      </c>
      <c r="G150" s="56">
        <v>7.9774760269448481E-3</v>
      </c>
      <c r="H150" s="127">
        <v>4.8043215969611978E-3</v>
      </c>
    </row>
    <row r="151" spans="1:8" s="5" customFormat="1" ht="15" customHeight="1" x14ac:dyDescent="0.25">
      <c r="A151" s="46" t="s">
        <v>210</v>
      </c>
      <c r="B151" s="4" t="s">
        <v>69</v>
      </c>
      <c r="C151" s="55">
        <v>1.4871075453627305E-2</v>
      </c>
      <c r="D151" s="56">
        <v>0</v>
      </c>
      <c r="E151" s="56">
        <v>2.9649589904976125E-3</v>
      </c>
      <c r="F151" s="56">
        <v>0</v>
      </c>
      <c r="G151" s="56">
        <v>2.9588168162056894E-3</v>
      </c>
      <c r="H151" s="127">
        <v>1.3194788886213467E-3</v>
      </c>
    </row>
    <row r="152" spans="1:8" s="5" customFormat="1" ht="15" customHeight="1" x14ac:dyDescent="0.25">
      <c r="A152" s="46" t="s">
        <v>211</v>
      </c>
      <c r="B152" s="4" t="s">
        <v>69</v>
      </c>
      <c r="C152" s="55">
        <v>1.3394756122096598E-4</v>
      </c>
      <c r="D152" s="56">
        <v>0</v>
      </c>
      <c r="E152" s="56">
        <v>9.1586166422210763E-2</v>
      </c>
      <c r="F152" s="56">
        <v>0</v>
      </c>
      <c r="G152" s="56">
        <v>0</v>
      </c>
      <c r="H152" s="127">
        <v>0</v>
      </c>
    </row>
    <row r="153" spans="1:8" s="5" customFormat="1" ht="15" customHeight="1" x14ac:dyDescent="0.25">
      <c r="A153" s="46" t="s">
        <v>212</v>
      </c>
      <c r="B153" s="4" t="s">
        <v>69</v>
      </c>
      <c r="C153" s="55">
        <v>0</v>
      </c>
      <c r="D153" s="56">
        <v>0</v>
      </c>
      <c r="E153" s="56">
        <v>0</v>
      </c>
      <c r="F153" s="56">
        <v>0</v>
      </c>
      <c r="G153" s="56">
        <v>0</v>
      </c>
      <c r="H153" s="127">
        <v>0</v>
      </c>
    </row>
    <row r="154" spans="1:8" s="5" customFormat="1" ht="15" customHeight="1" x14ac:dyDescent="0.25">
      <c r="A154" s="46" t="s">
        <v>213</v>
      </c>
      <c r="B154" s="4" t="s">
        <v>69</v>
      </c>
      <c r="C154" s="55">
        <v>0</v>
      </c>
      <c r="D154" s="56">
        <v>0</v>
      </c>
      <c r="E154" s="56">
        <v>0</v>
      </c>
      <c r="F154" s="56">
        <v>0</v>
      </c>
      <c r="G154" s="56">
        <v>8.1128548073402431E-5</v>
      </c>
      <c r="H154" s="127">
        <v>4.0637934019120717E-5</v>
      </c>
    </row>
    <row r="155" spans="1:8" s="5" customFormat="1" ht="15" customHeight="1" x14ac:dyDescent="0.25">
      <c r="A155" s="46" t="s">
        <v>214</v>
      </c>
      <c r="B155" s="4" t="s">
        <v>69</v>
      </c>
      <c r="C155" s="55">
        <v>0</v>
      </c>
      <c r="D155" s="56">
        <v>0</v>
      </c>
      <c r="E155" s="56">
        <v>0</v>
      </c>
      <c r="F155" s="56">
        <v>0</v>
      </c>
      <c r="G155" s="56">
        <v>0</v>
      </c>
      <c r="H155" s="127">
        <v>3.7601036974809521E-5</v>
      </c>
    </row>
    <row r="156" spans="1:8" s="5" customFormat="1" ht="15" customHeight="1" x14ac:dyDescent="0.25">
      <c r="A156" s="46" t="s">
        <v>215</v>
      </c>
      <c r="B156" s="4" t="s">
        <v>69</v>
      </c>
      <c r="C156" s="55">
        <v>0</v>
      </c>
      <c r="D156" s="56">
        <v>0</v>
      </c>
      <c r="E156" s="56">
        <v>0</v>
      </c>
      <c r="F156" s="56">
        <v>0</v>
      </c>
      <c r="G156" s="56">
        <v>1.4917052516324391E-2</v>
      </c>
      <c r="H156" s="127">
        <v>8.828459550811768E-3</v>
      </c>
    </row>
    <row r="157" spans="1:8" s="5" customFormat="1" ht="15" customHeight="1" x14ac:dyDescent="0.25">
      <c r="A157" s="46" t="s">
        <v>216</v>
      </c>
      <c r="B157" s="4" t="s">
        <v>69</v>
      </c>
      <c r="C157" s="55">
        <v>0</v>
      </c>
      <c r="D157" s="56">
        <v>0</v>
      </c>
      <c r="E157" s="56">
        <v>0</v>
      </c>
      <c r="F157" s="56">
        <v>0</v>
      </c>
      <c r="G157" s="56">
        <v>0</v>
      </c>
      <c r="H157" s="127">
        <v>0</v>
      </c>
    </row>
    <row r="158" spans="1:8" s="5" customFormat="1" ht="15" customHeight="1" x14ac:dyDescent="0.25">
      <c r="A158" s="46" t="s">
        <v>217</v>
      </c>
      <c r="B158" s="4" t="s">
        <v>69</v>
      </c>
      <c r="C158" s="55">
        <v>0</v>
      </c>
      <c r="D158" s="56">
        <v>0</v>
      </c>
      <c r="E158" s="56">
        <v>0</v>
      </c>
      <c r="F158" s="56">
        <v>0</v>
      </c>
      <c r="G158" s="56">
        <v>0</v>
      </c>
      <c r="H158" s="127">
        <v>1.6572372115749753E-5</v>
      </c>
    </row>
    <row r="159" spans="1:8" s="5" customFormat="1" ht="15" customHeight="1" x14ac:dyDescent="0.25">
      <c r="A159" s="46" t="s">
        <v>218</v>
      </c>
      <c r="B159" s="4" t="s">
        <v>69</v>
      </c>
      <c r="C159" s="55">
        <v>0</v>
      </c>
      <c r="D159" s="56">
        <v>0</v>
      </c>
      <c r="E159" s="56">
        <v>0</v>
      </c>
      <c r="F159" s="56">
        <v>1.628228729129301E-3</v>
      </c>
      <c r="G159" s="56">
        <v>0</v>
      </c>
      <c r="H159" s="127">
        <v>2.7391533756140373E-5</v>
      </c>
    </row>
    <row r="160" spans="1:8" s="5" customFormat="1" ht="15" customHeight="1" x14ac:dyDescent="0.25">
      <c r="A160" s="46" t="s">
        <v>219</v>
      </c>
      <c r="B160" s="4" t="s">
        <v>69</v>
      </c>
      <c r="C160" s="55">
        <v>0</v>
      </c>
      <c r="D160" s="56">
        <v>0</v>
      </c>
      <c r="E160" s="56">
        <v>0</v>
      </c>
      <c r="F160" s="56">
        <v>0</v>
      </c>
      <c r="G160" s="56">
        <v>0</v>
      </c>
      <c r="H160" s="127">
        <v>0</v>
      </c>
    </row>
    <row r="161" spans="1:8" s="5" customFormat="1" ht="15" customHeight="1" x14ac:dyDescent="0.25">
      <c r="A161" s="46" t="s">
        <v>220</v>
      </c>
      <c r="B161" s="4" t="s">
        <v>69</v>
      </c>
      <c r="C161" s="55">
        <v>0</v>
      </c>
      <c r="D161" s="56">
        <v>0</v>
      </c>
      <c r="E161" s="56">
        <v>0</v>
      </c>
      <c r="F161" s="56">
        <v>0</v>
      </c>
      <c r="G161" s="56">
        <v>2.5062613886062627E-3</v>
      </c>
      <c r="H161" s="127">
        <v>2.7239047989921147E-3</v>
      </c>
    </row>
    <row r="162" spans="1:8" s="5" customFormat="1" ht="15" customHeight="1" x14ac:dyDescent="0.25">
      <c r="A162" s="46" t="s">
        <v>221</v>
      </c>
      <c r="B162" s="4" t="s">
        <v>69</v>
      </c>
      <c r="C162" s="55">
        <v>0</v>
      </c>
      <c r="D162" s="56">
        <v>0</v>
      </c>
      <c r="E162" s="56">
        <v>0</v>
      </c>
      <c r="F162" s="56">
        <v>0</v>
      </c>
      <c r="G162" s="56">
        <v>3.9880538469360847E-4</v>
      </c>
      <c r="H162" s="127">
        <v>1.385854031717962E-3</v>
      </c>
    </row>
    <row r="163" spans="1:8" s="5" customFormat="1" ht="15" customHeight="1" x14ac:dyDescent="0.25">
      <c r="A163" s="46" t="s">
        <v>222</v>
      </c>
      <c r="B163" s="4" t="s">
        <v>69</v>
      </c>
      <c r="C163" s="55">
        <v>0</v>
      </c>
      <c r="D163" s="56">
        <v>0</v>
      </c>
      <c r="E163" s="56">
        <v>9.7097343522976193E-2</v>
      </c>
      <c r="F163" s="56">
        <v>0</v>
      </c>
      <c r="G163" s="56">
        <v>0</v>
      </c>
      <c r="H163" s="127">
        <v>0</v>
      </c>
    </row>
    <row r="164" spans="1:8" s="5" customFormat="1" ht="15" customHeight="1" x14ac:dyDescent="0.25">
      <c r="A164" s="46" t="s">
        <v>223</v>
      </c>
      <c r="B164" s="4" t="s">
        <v>69</v>
      </c>
      <c r="C164" s="55">
        <v>0</v>
      </c>
      <c r="D164" s="56">
        <v>0</v>
      </c>
      <c r="E164" s="56">
        <v>0</v>
      </c>
      <c r="F164" s="56">
        <v>0</v>
      </c>
      <c r="G164" s="56">
        <v>2.3032906328744589E-3</v>
      </c>
      <c r="H164" s="127">
        <v>4.150350092250738E-3</v>
      </c>
    </row>
    <row r="165" spans="1:8" s="5" customFormat="1" ht="15" customHeight="1" x14ac:dyDescent="0.25">
      <c r="A165" s="46" t="s">
        <v>224</v>
      </c>
      <c r="B165" s="4" t="s">
        <v>69</v>
      </c>
      <c r="C165" s="55">
        <v>0</v>
      </c>
      <c r="D165" s="56">
        <v>0</v>
      </c>
      <c r="E165" s="56">
        <v>0</v>
      </c>
      <c r="F165" s="56">
        <v>0</v>
      </c>
      <c r="G165" s="56">
        <v>1.2472277966694824E-3</v>
      </c>
      <c r="H165" s="127">
        <v>4.6188540580397575E-4</v>
      </c>
    </row>
    <row r="166" spans="1:8" s="5" customFormat="1" ht="15" customHeight="1" x14ac:dyDescent="0.25">
      <c r="A166" s="46" t="s">
        <v>225</v>
      </c>
      <c r="B166" s="4" t="s">
        <v>69</v>
      </c>
      <c r="C166" s="55">
        <v>0</v>
      </c>
      <c r="D166" s="56">
        <v>0</v>
      </c>
      <c r="E166" s="56">
        <v>0</v>
      </c>
      <c r="F166" s="56">
        <v>0</v>
      </c>
      <c r="G166" s="56">
        <v>0</v>
      </c>
      <c r="H166" s="127">
        <v>0</v>
      </c>
    </row>
    <row r="167" spans="1:8" s="5" customFormat="1" ht="15" customHeight="1" x14ac:dyDescent="0.25">
      <c r="A167" s="46" t="s">
        <v>226</v>
      </c>
      <c r="B167" s="4" t="s">
        <v>69</v>
      </c>
      <c r="C167" s="55">
        <v>4.8398071728083678E-2</v>
      </c>
      <c r="D167" s="56">
        <v>0</v>
      </c>
      <c r="E167" s="56">
        <v>3.5310100488390121E-4</v>
      </c>
      <c r="F167" s="56">
        <v>0</v>
      </c>
      <c r="G167" s="56">
        <v>4.2665718231757735E-3</v>
      </c>
      <c r="H167" s="127">
        <v>1.0875070910736894E-2</v>
      </c>
    </row>
    <row r="168" spans="1:8" s="5" customFormat="1" ht="15" customHeight="1" x14ac:dyDescent="0.25">
      <c r="A168" s="46" t="s">
        <v>227</v>
      </c>
      <c r="B168" s="4" t="s">
        <v>69</v>
      </c>
      <c r="C168" s="55">
        <v>0</v>
      </c>
      <c r="D168" s="56">
        <v>0</v>
      </c>
      <c r="E168" s="56">
        <v>3.7405251579773506E-3</v>
      </c>
      <c r="F168" s="56">
        <v>0</v>
      </c>
      <c r="G168" s="56">
        <v>7.5863888646854399E-3</v>
      </c>
      <c r="H168" s="127">
        <v>2.0874631570868404E-3</v>
      </c>
    </row>
    <row r="169" spans="1:8" s="5" customFormat="1" ht="15" customHeight="1" x14ac:dyDescent="0.25">
      <c r="A169" s="46" t="s">
        <v>228</v>
      </c>
      <c r="B169" s="4" t="s">
        <v>69</v>
      </c>
      <c r="C169" s="55">
        <v>0</v>
      </c>
      <c r="D169" s="56">
        <v>0</v>
      </c>
      <c r="E169" s="56">
        <v>0</v>
      </c>
      <c r="F169" s="56">
        <v>0</v>
      </c>
      <c r="G169" s="56">
        <v>0</v>
      </c>
      <c r="H169" s="127">
        <v>0</v>
      </c>
    </row>
    <row r="170" spans="1:8" s="5" customFormat="1" ht="15" customHeight="1" x14ac:dyDescent="0.25">
      <c r="A170" s="46" t="s">
        <v>229</v>
      </c>
      <c r="B170" s="4" t="s">
        <v>69</v>
      </c>
      <c r="C170" s="55">
        <v>0</v>
      </c>
      <c r="D170" s="56">
        <v>0</v>
      </c>
      <c r="E170" s="56">
        <v>1.0979122874301658E-2</v>
      </c>
      <c r="F170" s="56">
        <v>0</v>
      </c>
      <c r="G170" s="56">
        <v>2.108698814256587E-2</v>
      </c>
      <c r="H170" s="127">
        <v>0.12428062001720074</v>
      </c>
    </row>
    <row r="171" spans="1:8" s="5" customFormat="1" ht="15" customHeight="1" x14ac:dyDescent="0.25">
      <c r="A171" s="46" t="s">
        <v>230</v>
      </c>
      <c r="B171" s="4" t="s">
        <v>69</v>
      </c>
      <c r="C171" s="55">
        <v>0</v>
      </c>
      <c r="D171" s="56">
        <v>0</v>
      </c>
      <c r="E171" s="56">
        <v>0</v>
      </c>
      <c r="F171" s="56">
        <v>0</v>
      </c>
      <c r="G171" s="56">
        <v>0</v>
      </c>
      <c r="H171" s="127">
        <v>0</v>
      </c>
    </row>
    <row r="172" spans="1:8" s="5" customFormat="1" ht="15" customHeight="1" x14ac:dyDescent="0.25">
      <c r="A172" s="46" t="s">
        <v>231</v>
      </c>
      <c r="B172" s="4" t="s">
        <v>69</v>
      </c>
      <c r="C172" s="55">
        <v>3.7857092413482681E-2</v>
      </c>
      <c r="D172" s="56">
        <v>0</v>
      </c>
      <c r="E172" s="56">
        <v>6.6876198338932935E-2</v>
      </c>
      <c r="F172" s="56">
        <v>0</v>
      </c>
      <c r="G172" s="56">
        <v>3.2271949404682869E-4</v>
      </c>
      <c r="H172" s="127">
        <v>2.4850077151670628E-4</v>
      </c>
    </row>
    <row r="173" spans="1:8" s="5" customFormat="1" ht="15" customHeight="1" x14ac:dyDescent="0.25">
      <c r="A173" s="46" t="s">
        <v>232</v>
      </c>
      <c r="B173" s="4" t="s">
        <v>69</v>
      </c>
      <c r="C173" s="55">
        <v>1.8897340129905974E-3</v>
      </c>
      <c r="D173" s="56">
        <v>4.207400119200593E-3</v>
      </c>
      <c r="E173" s="56">
        <v>0</v>
      </c>
      <c r="F173" s="56">
        <v>0</v>
      </c>
      <c r="G173" s="56">
        <v>3.2495089670943325E-3</v>
      </c>
      <c r="H173" s="127">
        <v>1.6248692335664439E-3</v>
      </c>
    </row>
    <row r="174" spans="1:8" s="5" customFormat="1" ht="15" customHeight="1" x14ac:dyDescent="0.25">
      <c r="A174" s="46" t="s">
        <v>233</v>
      </c>
      <c r="B174" s="4" t="s">
        <v>69</v>
      </c>
      <c r="C174" s="55">
        <v>0</v>
      </c>
      <c r="D174" s="56">
        <v>0</v>
      </c>
      <c r="E174" s="56">
        <v>0</v>
      </c>
      <c r="F174" s="56">
        <v>0</v>
      </c>
      <c r="G174" s="56">
        <v>1.0514225259932774E-4</v>
      </c>
      <c r="H174" s="127">
        <v>4.834766056187186E-5</v>
      </c>
    </row>
    <row r="175" spans="1:8" s="5" customFormat="1" ht="15" customHeight="1" x14ac:dyDescent="0.25">
      <c r="A175" s="46" t="s">
        <v>234</v>
      </c>
      <c r="B175" s="4" t="s">
        <v>69</v>
      </c>
      <c r="C175" s="55">
        <v>0</v>
      </c>
      <c r="D175" s="56">
        <v>0</v>
      </c>
      <c r="E175" s="56">
        <v>0</v>
      </c>
      <c r="F175" s="56">
        <v>0</v>
      </c>
      <c r="G175" s="56">
        <v>0</v>
      </c>
      <c r="H175" s="127">
        <v>1.0077205931582736E-4</v>
      </c>
    </row>
    <row r="176" spans="1:8" s="5" customFormat="1" ht="15" customHeight="1" x14ac:dyDescent="0.25">
      <c r="A176" s="46" t="s">
        <v>235</v>
      </c>
      <c r="B176" s="4" t="s">
        <v>69</v>
      </c>
      <c r="C176" s="55">
        <v>0</v>
      </c>
      <c r="D176" s="56">
        <v>0</v>
      </c>
      <c r="E176" s="56">
        <v>0</v>
      </c>
      <c r="F176" s="56">
        <v>0</v>
      </c>
      <c r="G176" s="56">
        <v>2.0442346973716286E-3</v>
      </c>
      <c r="H176" s="127">
        <v>1.1702167514893565E-4</v>
      </c>
    </row>
    <row r="177" spans="1:8" s="5" customFormat="1" ht="15" customHeight="1" x14ac:dyDescent="0.25">
      <c r="A177" s="46" t="s">
        <v>236</v>
      </c>
      <c r="B177" s="4" t="s">
        <v>69</v>
      </c>
      <c r="C177" s="55">
        <v>0</v>
      </c>
      <c r="D177" s="56">
        <v>0</v>
      </c>
      <c r="E177" s="56">
        <v>0</v>
      </c>
      <c r="F177" s="56">
        <v>0</v>
      </c>
      <c r="G177" s="56">
        <v>0</v>
      </c>
      <c r="H177" s="127">
        <v>4.0654100360833651E-5</v>
      </c>
    </row>
    <row r="178" spans="1:8" s="5" customFormat="1" ht="15" customHeight="1" x14ac:dyDescent="0.25">
      <c r="A178" s="46" t="s">
        <v>237</v>
      </c>
      <c r="B178" s="4" t="s">
        <v>69</v>
      </c>
      <c r="C178" s="55">
        <v>0</v>
      </c>
      <c r="D178" s="56">
        <v>0</v>
      </c>
      <c r="E178" s="56">
        <v>0</v>
      </c>
      <c r="F178" s="56">
        <v>0</v>
      </c>
      <c r="G178" s="56">
        <v>6.0317736022374715E-3</v>
      </c>
      <c r="H178" s="127">
        <v>3.6524493909471985E-3</v>
      </c>
    </row>
    <row r="179" spans="1:8" s="5" customFormat="1" ht="15" customHeight="1" x14ac:dyDescent="0.25">
      <c r="A179" s="46" t="s">
        <v>238</v>
      </c>
      <c r="B179" s="4" t="s">
        <v>69</v>
      </c>
      <c r="C179" s="55">
        <v>0</v>
      </c>
      <c r="D179" s="56">
        <v>0</v>
      </c>
      <c r="E179" s="56">
        <v>0</v>
      </c>
      <c r="F179" s="56">
        <v>0</v>
      </c>
      <c r="G179" s="56">
        <v>3.2500698495271153E-3</v>
      </c>
      <c r="H179" s="127">
        <v>1.8278476949424327E-3</v>
      </c>
    </row>
    <row r="180" spans="1:8" s="5" customFormat="1" ht="15" customHeight="1" x14ac:dyDescent="0.25">
      <c r="A180" s="46" t="s">
        <v>239</v>
      </c>
      <c r="B180" s="4" t="s">
        <v>69</v>
      </c>
      <c r="C180" s="55">
        <v>0</v>
      </c>
      <c r="D180" s="56">
        <v>0</v>
      </c>
      <c r="E180" s="56">
        <v>0</v>
      </c>
      <c r="F180" s="56">
        <v>0</v>
      </c>
      <c r="G180" s="56">
        <v>2.5131695831452106E-5</v>
      </c>
      <c r="H180" s="127">
        <v>1.7114831912639605E-4</v>
      </c>
    </row>
    <row r="181" spans="1:8" s="5" customFormat="1" ht="15" customHeight="1" x14ac:dyDescent="0.25">
      <c r="A181" s="46" t="s">
        <v>240</v>
      </c>
      <c r="B181" s="4" t="s">
        <v>69</v>
      </c>
      <c r="C181" s="55">
        <v>0</v>
      </c>
      <c r="D181" s="56">
        <v>0</v>
      </c>
      <c r="E181" s="56">
        <v>1.2075854419090127E-8</v>
      </c>
      <c r="F181" s="56">
        <v>3.4873697637402501E-2</v>
      </c>
      <c r="G181" s="56">
        <v>5.4606919966103326E-3</v>
      </c>
      <c r="H181" s="127">
        <v>5.7958783968539164E-5</v>
      </c>
    </row>
    <row r="182" spans="1:8" s="5" customFormat="1" ht="15" customHeight="1" x14ac:dyDescent="0.25">
      <c r="A182" s="46" t="s">
        <v>241</v>
      </c>
      <c r="B182" s="4" t="s">
        <v>69</v>
      </c>
      <c r="C182" s="55">
        <v>0</v>
      </c>
      <c r="D182" s="56">
        <v>0</v>
      </c>
      <c r="E182" s="56">
        <v>0</v>
      </c>
      <c r="F182" s="56">
        <v>0</v>
      </c>
      <c r="G182" s="56">
        <v>4.7418541436323892E-3</v>
      </c>
      <c r="H182" s="127">
        <v>4.1654999273544732E-3</v>
      </c>
    </row>
    <row r="183" spans="1:8" s="5" customFormat="1" ht="15" customHeight="1" x14ac:dyDescent="0.25">
      <c r="A183" s="46" t="s">
        <v>242</v>
      </c>
      <c r="B183" s="4" t="s">
        <v>69</v>
      </c>
      <c r="C183" s="55">
        <v>0</v>
      </c>
      <c r="D183" s="56">
        <v>0</v>
      </c>
      <c r="E183" s="56">
        <v>0</v>
      </c>
      <c r="F183" s="56">
        <v>0</v>
      </c>
      <c r="G183" s="56">
        <v>0</v>
      </c>
      <c r="H183" s="127">
        <v>0</v>
      </c>
    </row>
    <row r="184" spans="1:8" s="5" customFormat="1" ht="15" customHeight="1" x14ac:dyDescent="0.25">
      <c r="A184" s="46" t="s">
        <v>243</v>
      </c>
      <c r="B184" s="4" t="s">
        <v>69</v>
      </c>
      <c r="C184" s="55">
        <v>0</v>
      </c>
      <c r="D184" s="56">
        <v>0</v>
      </c>
      <c r="E184" s="56">
        <v>0</v>
      </c>
      <c r="F184" s="56">
        <v>0</v>
      </c>
      <c r="G184" s="56">
        <v>2.8469325075638923E-3</v>
      </c>
      <c r="H184" s="127">
        <v>2.277179765235703E-5</v>
      </c>
    </row>
    <row r="185" spans="1:8" s="5" customFormat="1" ht="15" customHeight="1" x14ac:dyDescent="0.25">
      <c r="A185" s="46" t="s">
        <v>244</v>
      </c>
      <c r="B185" s="4" t="s">
        <v>69</v>
      </c>
      <c r="C185" s="55">
        <v>0</v>
      </c>
      <c r="D185" s="56">
        <v>0</v>
      </c>
      <c r="E185" s="56">
        <v>0</v>
      </c>
      <c r="F185" s="56">
        <v>0</v>
      </c>
      <c r="G185" s="56">
        <v>6.8863370627412959E-4</v>
      </c>
      <c r="H185" s="127">
        <v>7.8291455873688359E-4</v>
      </c>
    </row>
    <row r="186" spans="1:8" s="5" customFormat="1" ht="15" customHeight="1" x14ac:dyDescent="0.25">
      <c r="A186" s="46" t="s">
        <v>245</v>
      </c>
      <c r="B186" s="4" t="s">
        <v>69</v>
      </c>
      <c r="C186" s="55">
        <v>0</v>
      </c>
      <c r="D186" s="56">
        <v>0</v>
      </c>
      <c r="E186" s="56">
        <v>0</v>
      </c>
      <c r="F186" s="56">
        <v>0</v>
      </c>
      <c r="G186" s="56">
        <v>3.1458865167268133E-3</v>
      </c>
      <c r="H186" s="127">
        <v>4.7663760414659142E-3</v>
      </c>
    </row>
    <row r="187" spans="1:8" s="5" customFormat="1" ht="15" customHeight="1" x14ac:dyDescent="0.25">
      <c r="A187" s="46" t="s">
        <v>246</v>
      </c>
      <c r="B187" s="4" t="s">
        <v>69</v>
      </c>
      <c r="C187" s="55">
        <v>0</v>
      </c>
      <c r="D187" s="56">
        <v>0</v>
      </c>
      <c r="E187" s="56">
        <v>0</v>
      </c>
      <c r="F187" s="56">
        <v>0</v>
      </c>
      <c r="G187" s="56">
        <v>0</v>
      </c>
      <c r="H187" s="127">
        <v>2.8136116124489162E-4</v>
      </c>
    </row>
    <row r="188" spans="1:8" s="5" customFormat="1" ht="15" customHeight="1" x14ac:dyDescent="0.25">
      <c r="A188" s="46" t="s">
        <v>247</v>
      </c>
      <c r="B188" s="4" t="s">
        <v>69</v>
      </c>
      <c r="C188" s="55">
        <v>0</v>
      </c>
      <c r="D188" s="56">
        <v>0</v>
      </c>
      <c r="E188" s="56">
        <v>0</v>
      </c>
      <c r="F188" s="56">
        <v>0</v>
      </c>
      <c r="G188" s="56">
        <v>5.7820414155573792E-3</v>
      </c>
      <c r="H188" s="127">
        <v>5.9094683185569432E-3</v>
      </c>
    </row>
    <row r="189" spans="1:8" s="5" customFormat="1" ht="15" customHeight="1" x14ac:dyDescent="0.25">
      <c r="A189" s="46" t="s">
        <v>248</v>
      </c>
      <c r="B189" s="4" t="s">
        <v>69</v>
      </c>
      <c r="C189" s="55">
        <v>0</v>
      </c>
      <c r="D189" s="56">
        <v>0</v>
      </c>
      <c r="E189" s="56">
        <v>0</v>
      </c>
      <c r="F189" s="56">
        <v>0</v>
      </c>
      <c r="G189" s="56">
        <v>0</v>
      </c>
      <c r="H189" s="127">
        <v>1.8927654034624282E-4</v>
      </c>
    </row>
    <row r="190" spans="1:8" s="5" customFormat="1" ht="15" customHeight="1" x14ac:dyDescent="0.25">
      <c r="A190" s="46" t="s">
        <v>249</v>
      </c>
      <c r="B190" s="4" t="s">
        <v>69</v>
      </c>
      <c r="C190" s="55">
        <v>0</v>
      </c>
      <c r="D190" s="56">
        <v>0</v>
      </c>
      <c r="E190" s="56">
        <v>0</v>
      </c>
      <c r="F190" s="56">
        <v>0</v>
      </c>
      <c r="G190" s="56">
        <v>0</v>
      </c>
      <c r="H190" s="127">
        <v>1.3065463615915922E-4</v>
      </c>
    </row>
    <row r="191" spans="1:8" s="5" customFormat="1" ht="15" customHeight="1" x14ac:dyDescent="0.25">
      <c r="A191" s="46" t="s">
        <v>250</v>
      </c>
      <c r="B191" s="4" t="s">
        <v>69</v>
      </c>
      <c r="C191" s="55">
        <v>8.5509244926114503E-2</v>
      </c>
      <c r="D191" s="56">
        <v>0</v>
      </c>
      <c r="E191" s="56">
        <v>0.18466891633062968</v>
      </c>
      <c r="F191" s="56">
        <v>0</v>
      </c>
      <c r="G191" s="56">
        <v>2.8442494553800491E-4</v>
      </c>
      <c r="H191" s="127">
        <v>2.6423711876753466E-4</v>
      </c>
    </row>
    <row r="192" spans="1:8" s="5" customFormat="1" ht="15" customHeight="1" x14ac:dyDescent="0.25">
      <c r="A192" s="46" t="s">
        <v>251</v>
      </c>
      <c r="B192" s="4" t="s">
        <v>69</v>
      </c>
      <c r="C192" s="55">
        <v>0</v>
      </c>
      <c r="D192" s="56">
        <v>0</v>
      </c>
      <c r="E192" s="56">
        <v>0</v>
      </c>
      <c r="F192" s="56">
        <v>0</v>
      </c>
      <c r="G192" s="56">
        <v>0</v>
      </c>
      <c r="H192" s="127">
        <v>2.6171467980368167E-6</v>
      </c>
    </row>
    <row r="193" spans="1:8" s="5" customFormat="1" ht="15" customHeight="1" x14ac:dyDescent="0.25">
      <c r="A193" s="46" t="s">
        <v>252</v>
      </c>
      <c r="B193" s="4" t="s">
        <v>69</v>
      </c>
      <c r="C193" s="55">
        <v>0</v>
      </c>
      <c r="D193" s="56">
        <v>0</v>
      </c>
      <c r="E193" s="56">
        <v>0</v>
      </c>
      <c r="F193" s="56">
        <v>0</v>
      </c>
      <c r="G193" s="56">
        <v>0</v>
      </c>
      <c r="H193" s="127">
        <v>8.5355821659741739E-6</v>
      </c>
    </row>
    <row r="194" spans="1:8" s="5" customFormat="1" ht="15" customHeight="1" x14ac:dyDescent="0.25">
      <c r="A194" s="46" t="s">
        <v>253</v>
      </c>
      <c r="B194" s="4" t="s">
        <v>69</v>
      </c>
      <c r="C194" s="55">
        <v>5.157095564334508E-2</v>
      </c>
      <c r="D194" s="56">
        <v>0</v>
      </c>
      <c r="E194" s="56">
        <v>0</v>
      </c>
      <c r="F194" s="56">
        <v>0</v>
      </c>
      <c r="G194" s="56">
        <v>4.4115039424739849E-3</v>
      </c>
      <c r="H194" s="127">
        <v>1.2949026834331711E-3</v>
      </c>
    </row>
    <row r="195" spans="1:8" s="5" customFormat="1" ht="15" customHeight="1" x14ac:dyDescent="0.25">
      <c r="A195" s="46" t="s">
        <v>254</v>
      </c>
      <c r="B195" s="4" t="s">
        <v>69</v>
      </c>
      <c r="C195" s="55">
        <v>0</v>
      </c>
      <c r="D195" s="56">
        <v>0</v>
      </c>
      <c r="E195" s="56">
        <v>0</v>
      </c>
      <c r="F195" s="56">
        <v>0</v>
      </c>
      <c r="G195" s="56">
        <v>3.2254638820347703E-3</v>
      </c>
      <c r="H195" s="127">
        <v>7.0537879840256023E-5</v>
      </c>
    </row>
    <row r="196" spans="1:8" s="5" customFormat="1" ht="15" customHeight="1" x14ac:dyDescent="0.25">
      <c r="A196" s="46" t="s">
        <v>255</v>
      </c>
      <c r="B196" s="4" t="s">
        <v>69</v>
      </c>
      <c r="C196" s="55">
        <v>0</v>
      </c>
      <c r="D196" s="56">
        <v>0</v>
      </c>
      <c r="E196" s="56">
        <v>0</v>
      </c>
      <c r="F196" s="56">
        <v>0</v>
      </c>
      <c r="G196" s="56">
        <v>5.1410268647056627E-4</v>
      </c>
      <c r="H196" s="127">
        <v>4.2689576070441638E-5</v>
      </c>
    </row>
    <row r="197" spans="1:8" s="5" customFormat="1" ht="15" customHeight="1" x14ac:dyDescent="0.25">
      <c r="A197" s="46" t="s">
        <v>256</v>
      </c>
      <c r="B197" s="4" t="s">
        <v>69</v>
      </c>
      <c r="C197" s="55">
        <v>5.0398729464457524E-2</v>
      </c>
      <c r="D197" s="56">
        <v>0</v>
      </c>
      <c r="E197" s="56">
        <v>0</v>
      </c>
      <c r="F197" s="56">
        <v>3.5367427967897103E-2</v>
      </c>
      <c r="G197" s="56">
        <v>9.4273451740781531E-3</v>
      </c>
      <c r="H197" s="127">
        <v>6.3678238413465895E-3</v>
      </c>
    </row>
    <row r="198" spans="1:8" s="5" customFormat="1" ht="15" customHeight="1" x14ac:dyDescent="0.25">
      <c r="A198" s="46" t="s">
        <v>257</v>
      </c>
      <c r="B198" s="4" t="s">
        <v>69</v>
      </c>
      <c r="C198" s="55">
        <v>0</v>
      </c>
      <c r="D198" s="56">
        <v>0</v>
      </c>
      <c r="E198" s="56">
        <v>0</v>
      </c>
      <c r="F198" s="56">
        <v>0</v>
      </c>
      <c r="G198" s="56">
        <v>2.9877354178890926E-4</v>
      </c>
      <c r="H198" s="127">
        <v>4.4475531130416779E-4</v>
      </c>
    </row>
    <row r="199" spans="1:8" s="5" customFormat="1" ht="15" customHeight="1" x14ac:dyDescent="0.25">
      <c r="A199" s="46" t="s">
        <v>258</v>
      </c>
      <c r="B199" s="4" t="s">
        <v>69</v>
      </c>
      <c r="C199" s="55">
        <v>0</v>
      </c>
      <c r="D199" s="56">
        <v>0</v>
      </c>
      <c r="E199" s="56">
        <v>2.6778135578629202E-2</v>
      </c>
      <c r="F199" s="56">
        <v>2.2723883166828766E-2</v>
      </c>
      <c r="G199" s="56">
        <v>1.2941988494718629E-2</v>
      </c>
      <c r="H199" s="127">
        <v>9.5299171718430196E-3</v>
      </c>
    </row>
    <row r="200" spans="1:8" s="5" customFormat="1" ht="15" customHeight="1" x14ac:dyDescent="0.25">
      <c r="A200" s="46" t="s">
        <v>259</v>
      </c>
      <c r="B200" s="4" t="s">
        <v>69</v>
      </c>
      <c r="C200" s="55">
        <v>0</v>
      </c>
      <c r="D200" s="56">
        <v>0</v>
      </c>
      <c r="E200" s="56">
        <v>0</v>
      </c>
      <c r="F200" s="56">
        <v>0</v>
      </c>
      <c r="G200" s="56">
        <v>0</v>
      </c>
      <c r="H200" s="127">
        <v>6.2585387175965928E-5</v>
      </c>
    </row>
    <row r="201" spans="1:8" s="5" customFormat="1" ht="15" customHeight="1" x14ac:dyDescent="0.25">
      <c r="A201" s="46" t="s">
        <v>260</v>
      </c>
      <c r="B201" s="4" t="s">
        <v>69</v>
      </c>
      <c r="C201" s="55">
        <v>0</v>
      </c>
      <c r="D201" s="56">
        <v>0</v>
      </c>
      <c r="E201" s="56">
        <v>0</v>
      </c>
      <c r="F201" s="56">
        <v>0</v>
      </c>
      <c r="G201" s="56">
        <v>1.9674510633775689E-4</v>
      </c>
      <c r="H201" s="127">
        <v>7.2958562433989466E-5</v>
      </c>
    </row>
    <row r="202" spans="1:8" s="5" customFormat="1" ht="15" customHeight="1" x14ac:dyDescent="0.25">
      <c r="A202" s="46" t="s">
        <v>261</v>
      </c>
      <c r="B202" s="4" t="s">
        <v>69</v>
      </c>
      <c r="C202" s="55">
        <v>0</v>
      </c>
      <c r="D202" s="56">
        <v>0</v>
      </c>
      <c r="E202" s="56">
        <v>0</v>
      </c>
      <c r="F202" s="56">
        <v>0</v>
      </c>
      <c r="G202" s="56">
        <v>1.6491603441856646E-3</v>
      </c>
      <c r="H202" s="127">
        <v>7.0246631705199165E-4</v>
      </c>
    </row>
    <row r="203" spans="1:8" s="5" customFormat="1" ht="15" customHeight="1" x14ac:dyDescent="0.25">
      <c r="A203" s="46" t="s">
        <v>262</v>
      </c>
      <c r="B203" s="4" t="s">
        <v>69</v>
      </c>
      <c r="C203" s="55">
        <v>0</v>
      </c>
      <c r="D203" s="56">
        <v>0</v>
      </c>
      <c r="E203" s="56">
        <v>0</v>
      </c>
      <c r="F203" s="56">
        <v>0</v>
      </c>
      <c r="G203" s="56">
        <v>5.3803394141927797E-4</v>
      </c>
      <c r="H203" s="127">
        <v>5.5539620813013161E-4</v>
      </c>
    </row>
    <row r="204" spans="1:8" s="5" customFormat="1" ht="15" customHeight="1" x14ac:dyDescent="0.25">
      <c r="A204" s="46" t="s">
        <v>263</v>
      </c>
      <c r="B204" s="4" t="s">
        <v>69</v>
      </c>
      <c r="C204" s="55">
        <v>0</v>
      </c>
      <c r="D204" s="56">
        <v>0</v>
      </c>
      <c r="E204" s="56">
        <v>0</v>
      </c>
      <c r="F204" s="56">
        <v>0</v>
      </c>
      <c r="G204" s="56">
        <v>2.7992175454883833E-3</v>
      </c>
      <c r="H204" s="127">
        <v>1.1125110566777949E-3</v>
      </c>
    </row>
    <row r="205" spans="1:8" s="5" customFormat="1" ht="15" customHeight="1" x14ac:dyDescent="0.25">
      <c r="A205" s="46" t="s">
        <v>264</v>
      </c>
      <c r="B205" s="4" t="s">
        <v>69</v>
      </c>
      <c r="C205" s="55">
        <v>0</v>
      </c>
      <c r="D205" s="56">
        <v>0</v>
      </c>
      <c r="E205" s="56">
        <v>0</v>
      </c>
      <c r="F205" s="56">
        <v>0</v>
      </c>
      <c r="G205" s="56">
        <v>4.5530047128562886E-5</v>
      </c>
      <c r="H205" s="127">
        <v>2.0182110884197255E-4</v>
      </c>
    </row>
    <row r="206" spans="1:8" s="5" customFormat="1" ht="15" customHeight="1" x14ac:dyDescent="0.25">
      <c r="A206" s="46" t="s">
        <v>265</v>
      </c>
      <c r="B206" s="4" t="s">
        <v>69</v>
      </c>
      <c r="C206" s="55">
        <v>0</v>
      </c>
      <c r="D206" s="56">
        <v>0</v>
      </c>
      <c r="E206" s="56">
        <v>0</v>
      </c>
      <c r="F206" s="56">
        <v>0</v>
      </c>
      <c r="G206" s="56">
        <v>7.3643783462098089E-4</v>
      </c>
      <c r="H206" s="127">
        <v>5.3546598111603244E-4</v>
      </c>
    </row>
    <row r="207" spans="1:8" s="5" customFormat="1" ht="15" customHeight="1" x14ac:dyDescent="0.25">
      <c r="A207" s="46" t="s">
        <v>266</v>
      </c>
      <c r="B207" s="4" t="s">
        <v>69</v>
      </c>
      <c r="C207" s="55">
        <v>0</v>
      </c>
      <c r="D207" s="56">
        <v>0</v>
      </c>
      <c r="E207" s="56">
        <v>0</v>
      </c>
      <c r="F207" s="56">
        <v>0</v>
      </c>
      <c r="G207" s="56">
        <v>3.0808448046220342E-4</v>
      </c>
      <c r="H207" s="127">
        <v>4.6020038599857134E-4</v>
      </c>
    </row>
    <row r="208" spans="1:8" s="5" customFormat="1" ht="15" customHeight="1" x14ac:dyDescent="0.25">
      <c r="A208" s="46" t="s">
        <v>267</v>
      </c>
      <c r="B208" s="4" t="s">
        <v>69</v>
      </c>
      <c r="C208" s="55">
        <v>0</v>
      </c>
      <c r="D208" s="56">
        <v>0</v>
      </c>
      <c r="E208" s="56">
        <v>0</v>
      </c>
      <c r="F208" s="56">
        <v>0</v>
      </c>
      <c r="G208" s="56">
        <v>1.0356320386999218E-3</v>
      </c>
      <c r="H208" s="127">
        <v>6.5144315443401253E-3</v>
      </c>
    </row>
    <row r="209" spans="1:8" s="5" customFormat="1" ht="15" customHeight="1" x14ac:dyDescent="0.25">
      <c r="A209" s="46" t="s">
        <v>268</v>
      </c>
      <c r="B209" s="4" t="s">
        <v>69</v>
      </c>
      <c r="C209" s="55">
        <v>0</v>
      </c>
      <c r="D209" s="56">
        <v>0</v>
      </c>
      <c r="E209" s="56">
        <v>0</v>
      </c>
      <c r="F209" s="56">
        <v>0</v>
      </c>
      <c r="G209" s="56">
        <v>2.0717991773354219E-5</v>
      </c>
      <c r="H209" s="127">
        <v>0</v>
      </c>
    </row>
    <row r="210" spans="1:8" s="5" customFormat="1" ht="15" customHeight="1" x14ac:dyDescent="0.25">
      <c r="A210" s="46" t="s">
        <v>269</v>
      </c>
      <c r="B210" s="4" t="s">
        <v>69</v>
      </c>
      <c r="C210" s="55">
        <v>0</v>
      </c>
      <c r="D210" s="56">
        <v>0</v>
      </c>
      <c r="E210" s="56">
        <v>0</v>
      </c>
      <c r="F210" s="56">
        <v>0</v>
      </c>
      <c r="G210" s="56">
        <v>5.495781584877043E-4</v>
      </c>
      <c r="H210" s="127">
        <v>5.4683778973671515E-4</v>
      </c>
    </row>
    <row r="211" spans="1:8" s="5" customFormat="1" ht="15" customHeight="1" x14ac:dyDescent="0.25">
      <c r="A211" s="46" t="s">
        <v>270</v>
      </c>
      <c r="B211" s="4" t="s">
        <v>69</v>
      </c>
      <c r="C211" s="55">
        <v>0</v>
      </c>
      <c r="D211" s="56">
        <v>0</v>
      </c>
      <c r="E211" s="56">
        <v>0</v>
      </c>
      <c r="F211" s="56">
        <v>0</v>
      </c>
      <c r="G211" s="56">
        <v>5.5791558522256474E-3</v>
      </c>
      <c r="H211" s="127">
        <v>1.3974727663781039E-3</v>
      </c>
    </row>
    <row r="212" spans="1:8" s="5" customFormat="1" ht="15" customHeight="1" x14ac:dyDescent="0.25">
      <c r="A212" s="46" t="s">
        <v>271</v>
      </c>
      <c r="B212" s="4" t="s">
        <v>69</v>
      </c>
      <c r="C212" s="55">
        <v>0</v>
      </c>
      <c r="D212" s="56">
        <v>0</v>
      </c>
      <c r="E212" s="56">
        <v>0</v>
      </c>
      <c r="F212" s="56">
        <v>0</v>
      </c>
      <c r="G212" s="56">
        <v>1.5644845269371657E-3</v>
      </c>
      <c r="H212" s="127">
        <v>4.8386282870677789E-4</v>
      </c>
    </row>
    <row r="213" spans="1:8" s="5" customFormat="1" ht="15" customHeight="1" x14ac:dyDescent="0.25">
      <c r="A213" s="46" t="s">
        <v>272</v>
      </c>
      <c r="B213" s="4" t="s">
        <v>69</v>
      </c>
      <c r="C213" s="55">
        <v>0</v>
      </c>
      <c r="D213" s="56">
        <v>0</v>
      </c>
      <c r="E213" s="56">
        <v>0</v>
      </c>
      <c r="F213" s="56">
        <v>0</v>
      </c>
      <c r="G213" s="56">
        <v>5.8848793064017024E-4</v>
      </c>
      <c r="H213" s="127">
        <v>6.3923219056797635E-5</v>
      </c>
    </row>
    <row r="214" spans="1:8" s="5" customFormat="1" ht="15" customHeight="1" x14ac:dyDescent="0.25">
      <c r="A214" s="46" t="s">
        <v>273</v>
      </c>
      <c r="B214" s="4" t="s">
        <v>69</v>
      </c>
      <c r="C214" s="55">
        <v>0</v>
      </c>
      <c r="D214" s="56">
        <v>0</v>
      </c>
      <c r="E214" s="56">
        <v>0</v>
      </c>
      <c r="F214" s="56">
        <v>0</v>
      </c>
      <c r="G214" s="56">
        <v>0</v>
      </c>
      <c r="H214" s="127">
        <v>1.0995377005062295E-3</v>
      </c>
    </row>
    <row r="215" spans="1:8" s="5" customFormat="1" ht="15" customHeight="1" x14ac:dyDescent="0.25">
      <c r="A215" s="46" t="s">
        <v>274</v>
      </c>
      <c r="B215" s="4" t="s">
        <v>69</v>
      </c>
      <c r="C215" s="55">
        <v>0</v>
      </c>
      <c r="D215" s="56">
        <v>0</v>
      </c>
      <c r="E215" s="56">
        <v>0</v>
      </c>
      <c r="F215" s="56">
        <v>0</v>
      </c>
      <c r="G215" s="56">
        <v>1.9904846149268228E-3</v>
      </c>
      <c r="H215" s="127">
        <v>2.8948185376002282E-4</v>
      </c>
    </row>
    <row r="216" spans="1:8" s="5" customFormat="1" ht="15" customHeight="1" x14ac:dyDescent="0.25">
      <c r="A216" s="46" t="s">
        <v>275</v>
      </c>
      <c r="B216" s="4" t="s">
        <v>69</v>
      </c>
      <c r="C216" s="55">
        <v>0</v>
      </c>
      <c r="D216" s="56">
        <v>0</v>
      </c>
      <c r="E216" s="56">
        <v>0</v>
      </c>
      <c r="F216" s="56">
        <v>0</v>
      </c>
      <c r="G216" s="56">
        <v>0</v>
      </c>
      <c r="H216" s="127">
        <v>1.0083722163383047E-3</v>
      </c>
    </row>
    <row r="217" spans="1:8" s="5" customFormat="1" ht="15" customHeight="1" x14ac:dyDescent="0.25">
      <c r="A217" s="46" t="s">
        <v>276</v>
      </c>
      <c r="B217" s="4" t="s">
        <v>69</v>
      </c>
      <c r="C217" s="55">
        <v>0</v>
      </c>
      <c r="D217" s="56">
        <v>0</v>
      </c>
      <c r="E217" s="56">
        <v>0</v>
      </c>
      <c r="F217" s="56">
        <v>0</v>
      </c>
      <c r="G217" s="56">
        <v>8.9277173425801582E-4</v>
      </c>
      <c r="H217" s="127">
        <v>4.826973367831547E-5</v>
      </c>
    </row>
    <row r="218" spans="1:8" s="5" customFormat="1" ht="15" customHeight="1" x14ac:dyDescent="0.25">
      <c r="A218" s="46" t="s">
        <v>277</v>
      </c>
      <c r="B218" s="4" t="s">
        <v>69</v>
      </c>
      <c r="C218" s="55">
        <v>0</v>
      </c>
      <c r="D218" s="56">
        <v>0</v>
      </c>
      <c r="E218" s="56">
        <v>0</v>
      </c>
      <c r="F218" s="56">
        <v>0</v>
      </c>
      <c r="G218" s="56">
        <v>7.4851172700320864E-3</v>
      </c>
      <c r="H218" s="127">
        <v>9.6356097364934477E-4</v>
      </c>
    </row>
    <row r="219" spans="1:8" s="5" customFormat="1" ht="15" customHeight="1" x14ac:dyDescent="0.25">
      <c r="A219" s="46" t="s">
        <v>278</v>
      </c>
      <c r="B219" s="4" t="s">
        <v>69</v>
      </c>
      <c r="C219" s="55">
        <v>0</v>
      </c>
      <c r="D219" s="56">
        <v>0</v>
      </c>
      <c r="E219" s="56">
        <v>0</v>
      </c>
      <c r="F219" s="56">
        <v>0</v>
      </c>
      <c r="G219" s="56">
        <v>2.939571261235212E-4</v>
      </c>
      <c r="H219" s="127">
        <v>7.6900545289245288E-5</v>
      </c>
    </row>
    <row r="220" spans="1:8" s="5" customFormat="1" ht="15" customHeight="1" x14ac:dyDescent="0.25">
      <c r="A220" s="46" t="s">
        <v>279</v>
      </c>
      <c r="B220" s="4" t="s">
        <v>69</v>
      </c>
      <c r="C220" s="55">
        <v>0</v>
      </c>
      <c r="D220" s="56">
        <v>0</v>
      </c>
      <c r="E220" s="56">
        <v>0</v>
      </c>
      <c r="F220" s="56">
        <v>0</v>
      </c>
      <c r="G220" s="56">
        <v>7.3808091308007944E-4</v>
      </c>
      <c r="H220" s="127">
        <v>5.0502313586903917E-4</v>
      </c>
    </row>
    <row r="221" spans="1:8" s="5" customFormat="1" ht="15" customHeight="1" x14ac:dyDescent="0.25">
      <c r="A221" s="46" t="s">
        <v>280</v>
      </c>
      <c r="B221" s="4" t="s">
        <v>69</v>
      </c>
      <c r="C221" s="55">
        <v>0</v>
      </c>
      <c r="D221" s="56">
        <v>0</v>
      </c>
      <c r="E221" s="56">
        <v>0</v>
      </c>
      <c r="F221" s="56">
        <v>0</v>
      </c>
      <c r="G221" s="56">
        <v>2.3363889207878574E-3</v>
      </c>
      <c r="H221" s="127">
        <v>1.5986464877705696E-3</v>
      </c>
    </row>
    <row r="222" spans="1:8" s="5" customFormat="1" ht="15" customHeight="1" x14ac:dyDescent="0.25">
      <c r="A222" s="46" t="s">
        <v>281</v>
      </c>
      <c r="B222" s="4" t="s">
        <v>69</v>
      </c>
      <c r="C222" s="55">
        <v>1.4566073837764591E-2</v>
      </c>
      <c r="D222" s="56">
        <v>3.2430649170730845E-2</v>
      </c>
      <c r="E222" s="56">
        <v>0</v>
      </c>
      <c r="F222" s="56">
        <v>0</v>
      </c>
      <c r="G222" s="56">
        <v>2.5047222109458697E-2</v>
      </c>
      <c r="H222" s="127">
        <v>1.2524495548124818E-2</v>
      </c>
    </row>
    <row r="223" spans="1:8" s="5" customFormat="1" ht="15" customHeight="1" x14ac:dyDescent="0.25">
      <c r="A223" s="46" t="s">
        <v>282</v>
      </c>
      <c r="B223" s="4" t="s">
        <v>69</v>
      </c>
      <c r="C223" s="55">
        <v>1.6110076809466918E-2</v>
      </c>
      <c r="D223" s="56">
        <v>3.5868296078988483E-2</v>
      </c>
      <c r="E223" s="56">
        <v>0</v>
      </c>
      <c r="F223" s="56">
        <v>0</v>
      </c>
      <c r="G223" s="56">
        <v>2.7702226182665244E-2</v>
      </c>
      <c r="H223" s="127">
        <v>1.385209134097609E-2</v>
      </c>
    </row>
    <row r="224" spans="1:8" s="5" customFormat="1" ht="15" customHeight="1" x14ac:dyDescent="0.25">
      <c r="A224" s="46" t="s">
        <v>283</v>
      </c>
      <c r="B224" s="4" t="s">
        <v>69</v>
      </c>
      <c r="C224" s="55">
        <v>0</v>
      </c>
      <c r="D224" s="56">
        <v>0</v>
      </c>
      <c r="E224" s="56">
        <v>0</v>
      </c>
      <c r="F224" s="56">
        <v>0</v>
      </c>
      <c r="G224" s="56">
        <v>0</v>
      </c>
      <c r="H224" s="127">
        <v>0</v>
      </c>
    </row>
    <row r="225" spans="1:8" s="5" customFormat="1" ht="15" customHeight="1" x14ac:dyDescent="0.25">
      <c r="A225" s="46" t="s">
        <v>284</v>
      </c>
      <c r="B225" s="4" t="s">
        <v>69</v>
      </c>
      <c r="C225" s="55">
        <v>0</v>
      </c>
      <c r="D225" s="56">
        <v>0</v>
      </c>
      <c r="E225" s="56">
        <v>0</v>
      </c>
      <c r="F225" s="56">
        <v>0</v>
      </c>
      <c r="G225" s="56">
        <v>0</v>
      </c>
      <c r="H225" s="127">
        <v>2.4585935908203821E-4</v>
      </c>
    </row>
    <row r="226" spans="1:8" s="5" customFormat="1" ht="15" customHeight="1" x14ac:dyDescent="0.25">
      <c r="A226" s="46" t="s">
        <v>285</v>
      </c>
      <c r="B226" s="4" t="s">
        <v>69</v>
      </c>
      <c r="C226" s="55">
        <v>0</v>
      </c>
      <c r="D226" s="56">
        <v>0</v>
      </c>
      <c r="E226" s="56">
        <v>0</v>
      </c>
      <c r="F226" s="56">
        <v>0</v>
      </c>
      <c r="G226" s="56">
        <v>0</v>
      </c>
      <c r="H226" s="127">
        <v>4.2356891531973265E-5</v>
      </c>
    </row>
    <row r="227" spans="1:8" s="5" customFormat="1" ht="15" customHeight="1" x14ac:dyDescent="0.25">
      <c r="A227" s="46" t="s">
        <v>286</v>
      </c>
      <c r="B227" s="4" t="s">
        <v>69</v>
      </c>
      <c r="C227" s="55">
        <v>0</v>
      </c>
      <c r="D227" s="56">
        <v>0</v>
      </c>
      <c r="E227" s="56">
        <v>0</v>
      </c>
      <c r="F227" s="56">
        <v>2.7835566315793255E-5</v>
      </c>
      <c r="G227" s="56">
        <v>1.7659291979745272E-3</v>
      </c>
      <c r="H227" s="127">
        <v>1.9770183568879225E-4</v>
      </c>
    </row>
    <row r="228" spans="1:8" s="5" customFormat="1" ht="15" customHeight="1" x14ac:dyDescent="0.25">
      <c r="A228" s="46" t="s">
        <v>287</v>
      </c>
      <c r="B228" s="4" t="s">
        <v>69</v>
      </c>
      <c r="C228" s="55">
        <v>0</v>
      </c>
      <c r="D228" s="56">
        <v>0</v>
      </c>
      <c r="E228" s="56">
        <v>1.0196021921201317E-3</v>
      </c>
      <c r="F228" s="56">
        <v>0</v>
      </c>
      <c r="G228" s="56">
        <v>4.4358997089220488E-3</v>
      </c>
      <c r="H228" s="127">
        <v>9.8976820202811081E-3</v>
      </c>
    </row>
    <row r="229" spans="1:8" s="5" customFormat="1" ht="15" customHeight="1" x14ac:dyDescent="0.25">
      <c r="A229" s="46" t="s">
        <v>288</v>
      </c>
      <c r="B229" s="4" t="s">
        <v>69</v>
      </c>
      <c r="C229" s="55">
        <v>0</v>
      </c>
      <c r="D229" s="56">
        <v>0</v>
      </c>
      <c r="E229" s="56">
        <v>0</v>
      </c>
      <c r="F229" s="56">
        <v>0</v>
      </c>
      <c r="G229" s="56">
        <v>6.1549900187459743E-3</v>
      </c>
      <c r="H229" s="127">
        <v>3.6417414664218599E-3</v>
      </c>
    </row>
    <row r="230" spans="1:8" s="5" customFormat="1" ht="15" customHeight="1" x14ac:dyDescent="0.25">
      <c r="A230" s="46" t="s">
        <v>289</v>
      </c>
      <c r="B230" s="4" t="s">
        <v>69</v>
      </c>
      <c r="C230" s="55">
        <v>0</v>
      </c>
      <c r="D230" s="56">
        <v>0</v>
      </c>
      <c r="E230" s="56">
        <v>0</v>
      </c>
      <c r="F230" s="56">
        <v>0</v>
      </c>
      <c r="G230" s="56">
        <v>7.5951729057491377E-4</v>
      </c>
      <c r="H230" s="127">
        <v>8.7095257942021757E-4</v>
      </c>
    </row>
    <row r="231" spans="1:8" s="5" customFormat="1" ht="15" customHeight="1" x14ac:dyDescent="0.25">
      <c r="A231" s="46" t="s">
        <v>290</v>
      </c>
      <c r="B231" s="4" t="s">
        <v>69</v>
      </c>
      <c r="C231" s="55">
        <v>0</v>
      </c>
      <c r="D231" s="56">
        <v>0</v>
      </c>
      <c r="E231" s="56">
        <v>0</v>
      </c>
      <c r="F231" s="56">
        <v>0</v>
      </c>
      <c r="G231" s="56">
        <v>0</v>
      </c>
      <c r="H231" s="127">
        <v>4.0101631497128564E-3</v>
      </c>
    </row>
    <row r="232" spans="1:8" s="5" customFormat="1" ht="15" customHeight="1" x14ac:dyDescent="0.25">
      <c r="A232" s="46" t="s">
        <v>291</v>
      </c>
      <c r="B232" s="4" t="s">
        <v>69</v>
      </c>
      <c r="C232" s="55">
        <v>0</v>
      </c>
      <c r="D232" s="56">
        <v>0</v>
      </c>
      <c r="E232" s="56">
        <v>0</v>
      </c>
      <c r="F232" s="56">
        <v>0</v>
      </c>
      <c r="G232" s="56">
        <v>2.7730251480614703E-7</v>
      </c>
      <c r="H232" s="127">
        <v>2.2601831849223739E-5</v>
      </c>
    </row>
    <row r="233" spans="1:8" s="5" customFormat="1" ht="15" customHeight="1" x14ac:dyDescent="0.25">
      <c r="A233" s="46" t="s">
        <v>292</v>
      </c>
      <c r="B233" s="4" t="s">
        <v>69</v>
      </c>
      <c r="C233" s="55">
        <v>0</v>
      </c>
      <c r="D233" s="56">
        <v>0</v>
      </c>
      <c r="E233" s="56">
        <v>0</v>
      </c>
      <c r="F233" s="56">
        <v>1.4210981065585727E-2</v>
      </c>
      <c r="G233" s="56">
        <v>5.9368413622071983E-3</v>
      </c>
      <c r="H233" s="127">
        <v>1.0636164232154325E-2</v>
      </c>
    </row>
    <row r="234" spans="1:8" s="5" customFormat="1" ht="15" customHeight="1" x14ac:dyDescent="0.25">
      <c r="A234" s="46" t="s">
        <v>293</v>
      </c>
      <c r="B234" s="4" t="s">
        <v>69</v>
      </c>
      <c r="C234" s="55">
        <v>0</v>
      </c>
      <c r="D234" s="56">
        <v>0</v>
      </c>
      <c r="E234" s="56">
        <v>0</v>
      </c>
      <c r="F234" s="56">
        <v>0</v>
      </c>
      <c r="G234" s="56">
        <v>7.2389428644915388E-4</v>
      </c>
      <c r="H234" s="127">
        <v>2.1461810090717387E-5</v>
      </c>
    </row>
    <row r="235" spans="1:8" s="5" customFormat="1" ht="15" customHeight="1" x14ac:dyDescent="0.25">
      <c r="A235" s="46" t="s">
        <v>294</v>
      </c>
      <c r="B235" s="4" t="s">
        <v>69</v>
      </c>
      <c r="C235" s="55">
        <v>0</v>
      </c>
      <c r="D235" s="56">
        <v>0</v>
      </c>
      <c r="E235" s="56">
        <v>0</v>
      </c>
      <c r="F235" s="56">
        <v>0</v>
      </c>
      <c r="G235" s="56">
        <v>4.5333184035079928E-5</v>
      </c>
      <c r="H235" s="127">
        <v>9.5744248707012032E-4</v>
      </c>
    </row>
    <row r="236" spans="1:8" s="5" customFormat="1" ht="15" customHeight="1" x14ac:dyDescent="0.25">
      <c r="A236" s="46" t="s">
        <v>295</v>
      </c>
      <c r="B236" s="4" t="s">
        <v>69</v>
      </c>
      <c r="C236" s="55">
        <v>0</v>
      </c>
      <c r="D236" s="56">
        <v>0</v>
      </c>
      <c r="E236" s="56">
        <v>0</v>
      </c>
      <c r="F236" s="56">
        <v>0</v>
      </c>
      <c r="G236" s="56">
        <v>3.3767058200490676E-4</v>
      </c>
      <c r="H236" s="127">
        <v>5.3724933235730667E-4</v>
      </c>
    </row>
    <row r="237" spans="1:8" s="5" customFormat="1" ht="15" customHeight="1" x14ac:dyDescent="0.25">
      <c r="A237" s="46" t="s">
        <v>296</v>
      </c>
      <c r="B237" s="4" t="s">
        <v>69</v>
      </c>
      <c r="C237" s="55">
        <v>0</v>
      </c>
      <c r="D237" s="56">
        <v>0</v>
      </c>
      <c r="E237" s="56">
        <v>0</v>
      </c>
      <c r="F237" s="56">
        <v>0</v>
      </c>
      <c r="G237" s="56">
        <v>0</v>
      </c>
      <c r="H237" s="127">
        <v>7.9361204629849365E-4</v>
      </c>
    </row>
    <row r="238" spans="1:8" s="5" customFormat="1" ht="15" customHeight="1" x14ac:dyDescent="0.25">
      <c r="A238" s="46" t="s">
        <v>297</v>
      </c>
      <c r="B238" s="4" t="s">
        <v>69</v>
      </c>
      <c r="C238" s="55">
        <v>0</v>
      </c>
      <c r="D238" s="56">
        <v>0</v>
      </c>
      <c r="E238" s="56">
        <v>0</v>
      </c>
      <c r="F238" s="56">
        <v>0</v>
      </c>
      <c r="G238" s="56">
        <v>0</v>
      </c>
      <c r="H238" s="127">
        <v>1.7724327715109827E-3</v>
      </c>
    </row>
    <row r="239" spans="1:8" s="5" customFormat="1" ht="15" customHeight="1" x14ac:dyDescent="0.25">
      <c r="A239" s="46" t="s">
        <v>298</v>
      </c>
      <c r="B239" s="4" t="s">
        <v>69</v>
      </c>
      <c r="C239" s="55">
        <v>0</v>
      </c>
      <c r="D239" s="56">
        <v>0</v>
      </c>
      <c r="E239" s="56">
        <v>0</v>
      </c>
      <c r="F239" s="56">
        <v>0</v>
      </c>
      <c r="G239" s="56">
        <v>6.7334738332939558E-3</v>
      </c>
      <c r="H239" s="127">
        <v>1.9671949549345718E-3</v>
      </c>
    </row>
    <row r="240" spans="1:8" s="5" customFormat="1" ht="15" customHeight="1" x14ac:dyDescent="0.25">
      <c r="A240" s="46" t="s">
        <v>299</v>
      </c>
      <c r="B240" s="4" t="s">
        <v>69</v>
      </c>
      <c r="C240" s="55">
        <v>0</v>
      </c>
      <c r="D240" s="56">
        <v>0</v>
      </c>
      <c r="E240" s="56">
        <v>0</v>
      </c>
      <c r="F240" s="56">
        <v>0</v>
      </c>
      <c r="G240" s="56">
        <v>3.3416264726453975E-3</v>
      </c>
      <c r="H240" s="127">
        <v>3.5270314837002845E-4</v>
      </c>
    </row>
    <row r="241" spans="1:8" s="5" customFormat="1" ht="15" customHeight="1" x14ac:dyDescent="0.25">
      <c r="A241" s="46" t="s">
        <v>300</v>
      </c>
      <c r="B241" s="4" t="s">
        <v>69</v>
      </c>
      <c r="C241" s="55">
        <v>0</v>
      </c>
      <c r="D241" s="56">
        <v>0</v>
      </c>
      <c r="E241" s="56">
        <v>1.1286821547138098E-2</v>
      </c>
      <c r="F241" s="56">
        <v>2.600057853570541E-2</v>
      </c>
      <c r="G241" s="56">
        <v>1.3415259022769804E-2</v>
      </c>
      <c r="H241" s="127">
        <v>2.6638031090795201E-2</v>
      </c>
    </row>
    <row r="242" spans="1:8" s="5" customFormat="1" ht="15" customHeight="1" x14ac:dyDescent="0.25">
      <c r="A242" s="46" t="s">
        <v>301</v>
      </c>
      <c r="B242" s="4" t="s">
        <v>69</v>
      </c>
      <c r="C242" s="55">
        <v>0</v>
      </c>
      <c r="D242" s="56">
        <v>0</v>
      </c>
      <c r="E242" s="56">
        <v>8.3076778582893644E-3</v>
      </c>
      <c r="F242" s="56">
        <v>0</v>
      </c>
      <c r="G242" s="56">
        <v>4.9205552043634767E-3</v>
      </c>
      <c r="H242" s="127">
        <v>2.8197892197610419E-3</v>
      </c>
    </row>
    <row r="243" spans="1:8" s="5" customFormat="1" ht="15" customHeight="1" x14ac:dyDescent="0.25">
      <c r="A243" s="46" t="s">
        <v>302</v>
      </c>
      <c r="B243" s="4" t="s">
        <v>69</v>
      </c>
      <c r="C243" s="55">
        <v>0</v>
      </c>
      <c r="D243" s="56">
        <v>0</v>
      </c>
      <c r="E243" s="56">
        <v>0</v>
      </c>
      <c r="F243" s="56">
        <v>0</v>
      </c>
      <c r="G243" s="56">
        <v>1.2869840797582294E-4</v>
      </c>
      <c r="H243" s="127">
        <v>3.2825440755155814E-4</v>
      </c>
    </row>
    <row r="244" spans="1:8" s="5" customFormat="1" ht="15" customHeight="1" x14ac:dyDescent="0.25">
      <c r="A244" s="46" t="s">
        <v>303</v>
      </c>
      <c r="B244" s="4" t="s">
        <v>69</v>
      </c>
      <c r="C244" s="55">
        <v>0</v>
      </c>
      <c r="D244" s="56">
        <v>0</v>
      </c>
      <c r="E244" s="56">
        <v>0</v>
      </c>
      <c r="F244" s="56">
        <v>0</v>
      </c>
      <c r="G244" s="56">
        <v>1.7442261491329805E-4</v>
      </c>
      <c r="H244" s="127">
        <v>2.6040701796339834E-4</v>
      </c>
    </row>
    <row r="245" spans="1:8" s="5" customFormat="1" ht="15" customHeight="1" x14ac:dyDescent="0.25">
      <c r="A245" s="46" t="s">
        <v>304</v>
      </c>
      <c r="B245" s="4" t="s">
        <v>69</v>
      </c>
      <c r="C245" s="55">
        <v>0</v>
      </c>
      <c r="D245" s="56">
        <v>0</v>
      </c>
      <c r="E245" s="56">
        <v>0</v>
      </c>
      <c r="F245" s="56">
        <v>0</v>
      </c>
      <c r="G245" s="56">
        <v>0</v>
      </c>
      <c r="H245" s="127">
        <v>4.0052768333629882E-5</v>
      </c>
    </row>
    <row r="246" spans="1:8" s="5" customFormat="1" ht="15" customHeight="1" x14ac:dyDescent="0.25">
      <c r="A246" s="46" t="s">
        <v>305</v>
      </c>
      <c r="B246" s="4" t="s">
        <v>69</v>
      </c>
      <c r="C246" s="55">
        <v>0</v>
      </c>
      <c r="D246" s="56">
        <v>0</v>
      </c>
      <c r="E246" s="56">
        <v>4.4922803849045373E-2</v>
      </c>
      <c r="F246" s="56">
        <v>0</v>
      </c>
      <c r="G246" s="56">
        <v>0</v>
      </c>
      <c r="H246" s="127">
        <v>5.03879144673075E-4</v>
      </c>
    </row>
    <row r="247" spans="1:8" s="5" customFormat="1" ht="15" customHeight="1" x14ac:dyDescent="0.25">
      <c r="A247" s="46" t="s">
        <v>306</v>
      </c>
      <c r="B247" s="4" t="s">
        <v>69</v>
      </c>
      <c r="C247" s="55">
        <v>0</v>
      </c>
      <c r="D247" s="56">
        <v>0</v>
      </c>
      <c r="E247" s="56">
        <v>0</v>
      </c>
      <c r="F247" s="56">
        <v>0</v>
      </c>
      <c r="G247" s="56">
        <v>2.1791729290580028E-2</v>
      </c>
      <c r="H247" s="127">
        <v>2.4954913270820601E-2</v>
      </c>
    </row>
    <row r="248" spans="1:8" s="5" customFormat="1" ht="15" customHeight="1" x14ac:dyDescent="0.25">
      <c r="A248" s="46" t="s">
        <v>307</v>
      </c>
      <c r="B248" s="4" t="s">
        <v>69</v>
      </c>
      <c r="C248" s="55">
        <v>0.1093497791777938</v>
      </c>
      <c r="D248" s="56">
        <v>0</v>
      </c>
      <c r="E248" s="56">
        <v>0</v>
      </c>
      <c r="F248" s="56">
        <v>0</v>
      </c>
      <c r="G248" s="56">
        <v>0</v>
      </c>
      <c r="H248" s="127">
        <v>0</v>
      </c>
    </row>
    <row r="249" spans="1:8" s="5" customFormat="1" ht="15" customHeight="1" x14ac:dyDescent="0.25">
      <c r="A249" s="46" t="s">
        <v>308</v>
      </c>
      <c r="B249" s="4" t="s">
        <v>69</v>
      </c>
      <c r="C249" s="55">
        <v>0</v>
      </c>
      <c r="D249" s="56">
        <v>0</v>
      </c>
      <c r="E249" s="56">
        <v>0</v>
      </c>
      <c r="F249" s="56">
        <v>0</v>
      </c>
      <c r="G249" s="56">
        <v>5.1408036361812442E-3</v>
      </c>
      <c r="H249" s="127">
        <v>7.8569386129082319E-3</v>
      </c>
    </row>
    <row r="250" spans="1:8" s="5" customFormat="1" ht="15" customHeight="1" x14ac:dyDescent="0.25">
      <c r="A250" s="46" t="s">
        <v>309</v>
      </c>
      <c r="B250" s="4" t="s">
        <v>69</v>
      </c>
      <c r="C250" s="55">
        <v>0</v>
      </c>
      <c r="D250" s="56">
        <v>0</v>
      </c>
      <c r="E250" s="56">
        <v>3.0763388668836977E-3</v>
      </c>
      <c r="F250" s="56">
        <v>0</v>
      </c>
      <c r="G250" s="56">
        <v>5.9085522542361799E-3</v>
      </c>
      <c r="H250" s="127">
        <v>3.513417887594155E-2</v>
      </c>
    </row>
    <row r="251" spans="1:8" s="5" customFormat="1" ht="15" customHeight="1" x14ac:dyDescent="0.25">
      <c r="A251" s="46" t="s">
        <v>310</v>
      </c>
      <c r="B251" s="4" t="s">
        <v>69</v>
      </c>
      <c r="C251" s="55">
        <v>0</v>
      </c>
      <c r="D251" s="56">
        <v>0</v>
      </c>
      <c r="E251" s="56">
        <v>0</v>
      </c>
      <c r="F251" s="56">
        <v>0</v>
      </c>
      <c r="G251" s="56">
        <v>1.5715650890967391E-2</v>
      </c>
      <c r="H251" s="127">
        <v>4.3934923167963007E-3</v>
      </c>
    </row>
    <row r="252" spans="1:8" s="5" customFormat="1" ht="15" customHeight="1" x14ac:dyDescent="0.25">
      <c r="A252" s="46" t="s">
        <v>311</v>
      </c>
      <c r="B252" s="4" t="s">
        <v>69</v>
      </c>
      <c r="C252" s="55">
        <v>0</v>
      </c>
      <c r="D252" s="56">
        <v>0</v>
      </c>
      <c r="E252" s="56">
        <v>0</v>
      </c>
      <c r="F252" s="56">
        <v>0</v>
      </c>
      <c r="G252" s="56">
        <v>5.9538019221150546E-4</v>
      </c>
      <c r="H252" s="127">
        <v>2.363106862438971E-4</v>
      </c>
    </row>
    <row r="253" spans="1:8" s="5" customFormat="1" ht="15" customHeight="1" x14ac:dyDescent="0.25">
      <c r="A253" s="46" t="s">
        <v>312</v>
      </c>
      <c r="B253" s="4" t="s">
        <v>69</v>
      </c>
      <c r="C253" s="55">
        <v>0</v>
      </c>
      <c r="D253" s="56">
        <v>0</v>
      </c>
      <c r="E253" s="56">
        <v>0</v>
      </c>
      <c r="F253" s="56">
        <v>0</v>
      </c>
      <c r="G253" s="56">
        <v>6.1980170586642307E-3</v>
      </c>
      <c r="H253" s="127">
        <v>6.7577339900899685E-3</v>
      </c>
    </row>
    <row r="254" spans="1:8" s="5" customFormat="1" ht="15" customHeight="1" x14ac:dyDescent="0.25">
      <c r="A254" s="46" t="s">
        <v>313</v>
      </c>
      <c r="B254" s="4" t="s">
        <v>69</v>
      </c>
      <c r="C254" s="55">
        <v>0</v>
      </c>
      <c r="D254" s="56">
        <v>0</v>
      </c>
      <c r="E254" s="56">
        <v>0</v>
      </c>
      <c r="F254" s="56">
        <v>0</v>
      </c>
      <c r="G254" s="56">
        <v>0</v>
      </c>
      <c r="H254" s="127">
        <v>0</v>
      </c>
    </row>
    <row r="255" spans="1:8" s="5" customFormat="1" ht="15" customHeight="1" x14ac:dyDescent="0.25">
      <c r="A255" s="46" t="s">
        <v>68</v>
      </c>
      <c r="B255" s="4" t="s">
        <v>69</v>
      </c>
      <c r="C255" s="55">
        <v>4.2581697588224242E-2</v>
      </c>
      <c r="D255" s="56">
        <v>0</v>
      </c>
      <c r="E255" s="56">
        <v>3.182308940969613E-2</v>
      </c>
      <c r="F255" s="56">
        <v>0</v>
      </c>
      <c r="G255" s="56">
        <v>0</v>
      </c>
      <c r="H255" s="127">
        <v>0</v>
      </c>
    </row>
    <row r="256" spans="1:8" s="5" customFormat="1" ht="15" customHeight="1" thickBot="1" x14ac:dyDescent="0.3">
      <c r="A256" s="32" t="s">
        <v>314</v>
      </c>
      <c r="B256" s="8" t="s">
        <v>69</v>
      </c>
      <c r="C256" s="56">
        <v>0</v>
      </c>
      <c r="D256" s="128">
        <v>0</v>
      </c>
      <c r="E256" s="128">
        <v>6.2589451669348038E-3</v>
      </c>
      <c r="F256" s="128">
        <v>0</v>
      </c>
      <c r="G256" s="128">
        <v>7.8172734350997976E-4</v>
      </c>
      <c r="H256" s="129">
        <v>3.5631926806944545E-3</v>
      </c>
    </row>
    <row r="257" spans="1:8" ht="18.75" customHeight="1" thickBot="1" x14ac:dyDescent="0.3">
      <c r="A257" s="33" t="s">
        <v>7</v>
      </c>
      <c r="B257" s="34"/>
      <c r="C257" s="130">
        <f>SUM(C12:C256)</f>
        <v>1</v>
      </c>
      <c r="D257" s="130">
        <f t="shared" ref="D257:H257" si="0">SUM(D12:D256)</f>
        <v>0.99999999999999978</v>
      </c>
      <c r="E257" s="130">
        <f t="shared" si="0"/>
        <v>1</v>
      </c>
      <c r="F257" s="130">
        <f t="shared" si="0"/>
        <v>1</v>
      </c>
      <c r="G257" s="130">
        <f t="shared" si="0"/>
        <v>0.99999999999999944</v>
      </c>
      <c r="H257" s="131">
        <f t="shared" si="0"/>
        <v>0.99999999999999967</v>
      </c>
    </row>
    <row r="258" spans="1:8" ht="9" customHeight="1" x14ac:dyDescent="0.25">
      <c r="C258" s="64"/>
      <c r="D258" s="64"/>
      <c r="E258" s="64"/>
      <c r="F258" s="64"/>
      <c r="G258" s="64"/>
      <c r="H258" s="64"/>
    </row>
  </sheetData>
  <mergeCells count="3">
    <mergeCell ref="A8:H8"/>
    <mergeCell ref="A10:A11"/>
    <mergeCell ref="B10:B11"/>
  </mergeCells>
  <printOptions horizontalCentered="1"/>
  <pageMargins left="0.23622047244094491" right="0.23622047244094491" top="0.74803149606299213" bottom="0.74803149606299213" header="0.31496062992125984" footer="0.31496062992125984"/>
  <pageSetup paperSize="9" scale="98" fitToHeight="0" orientation="landscape" verticalDpi="0" r:id="rId1"/>
  <headerFooter>
    <oddFooter>&amp;L&amp;D&amp;RPágina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4"/>
  <sheetViews>
    <sheetView showGridLines="0" zoomScaleNormal="100" workbookViewId="0"/>
  </sheetViews>
  <sheetFormatPr baseColWidth="10" defaultRowHeight="15" x14ac:dyDescent="0.25"/>
  <cols>
    <col min="1" max="1" width="26.28515625" style="1" customWidth="1"/>
    <col min="2" max="2" width="28.5703125" style="1" customWidth="1"/>
    <col min="3" max="9" width="14.5703125" style="5" bestFit="1" customWidth="1"/>
    <col min="10" max="16384" width="11.42578125" style="1"/>
  </cols>
  <sheetData>
    <row r="1" spans="1:9" ht="5.0999999999999996" customHeight="1" x14ac:dyDescent="0.25">
      <c r="A1" s="22"/>
      <c r="B1" s="22"/>
      <c r="C1" s="113"/>
      <c r="D1" s="113"/>
      <c r="E1" s="113"/>
      <c r="F1" s="113"/>
      <c r="G1" s="113"/>
      <c r="H1" s="113"/>
      <c r="I1" s="113"/>
    </row>
    <row r="2" spans="1:9" x14ac:dyDescent="0.25">
      <c r="A2" s="22"/>
      <c r="B2" s="22"/>
      <c r="C2" s="113"/>
      <c r="D2" s="113"/>
      <c r="E2" s="113"/>
      <c r="F2" s="113"/>
      <c r="G2" s="113"/>
      <c r="H2" s="113"/>
      <c r="I2" s="113"/>
    </row>
    <row r="3" spans="1:9" x14ac:dyDescent="0.25">
      <c r="A3" s="22"/>
      <c r="B3" s="22"/>
      <c r="C3" s="113"/>
      <c r="D3" s="113"/>
      <c r="E3" s="113"/>
      <c r="F3" s="113"/>
      <c r="G3" s="113"/>
      <c r="H3" s="113"/>
      <c r="I3" s="113"/>
    </row>
    <row r="4" spans="1:9" x14ac:dyDescent="0.25">
      <c r="A4" s="22"/>
      <c r="B4" s="22"/>
      <c r="C4" s="113"/>
      <c r="D4" s="113"/>
      <c r="E4" s="113"/>
      <c r="F4" s="113"/>
      <c r="G4" s="113"/>
      <c r="H4" s="113"/>
      <c r="I4" s="113"/>
    </row>
    <row r="5" spans="1:9" ht="5.0999999999999996" customHeight="1" thickBot="1" x14ac:dyDescent="0.3">
      <c r="A5" s="22"/>
      <c r="B5" s="22"/>
      <c r="C5" s="113"/>
      <c r="D5" s="113"/>
      <c r="E5" s="113"/>
      <c r="F5" s="113"/>
      <c r="G5" s="113"/>
      <c r="H5" s="113"/>
      <c r="I5" s="113"/>
    </row>
    <row r="6" spans="1:9" ht="51.75" customHeight="1" thickBot="1" x14ac:dyDescent="0.3">
      <c r="A6" s="37" t="s">
        <v>335</v>
      </c>
      <c r="B6" s="38"/>
      <c r="C6" s="39"/>
      <c r="D6" s="39"/>
      <c r="E6" s="39"/>
      <c r="F6" s="39"/>
      <c r="G6" s="39"/>
      <c r="H6" s="39"/>
      <c r="I6" s="40"/>
    </row>
    <row r="7" spans="1:9" ht="5.0999999999999996" customHeight="1" x14ac:dyDescent="0.25"/>
    <row r="8" spans="1:9" ht="27.75" customHeight="1" x14ac:dyDescent="0.25">
      <c r="A8" s="96" t="s">
        <v>67</v>
      </c>
      <c r="B8" s="23"/>
      <c r="C8" s="24"/>
      <c r="D8" s="24"/>
      <c r="E8" s="24"/>
      <c r="F8" s="24"/>
      <c r="G8" s="24"/>
      <c r="H8" s="24"/>
      <c r="I8" s="24"/>
    </row>
    <row r="9" spans="1:9" ht="5.0999999999999996" customHeight="1" thickBot="1" x14ac:dyDescent="0.3"/>
    <row r="10" spans="1:9" ht="15" customHeight="1" x14ac:dyDescent="0.25">
      <c r="A10" s="194" t="s">
        <v>316</v>
      </c>
      <c r="B10" s="196" t="s">
        <v>317</v>
      </c>
      <c r="C10" s="27" t="s">
        <v>13</v>
      </c>
      <c r="D10" s="28"/>
      <c r="E10" s="28"/>
      <c r="F10" s="28"/>
      <c r="G10" s="28"/>
      <c r="H10" s="28"/>
      <c r="I10" s="29"/>
    </row>
    <row r="11" spans="1:9" ht="33" customHeight="1" x14ac:dyDescent="0.25">
      <c r="A11" s="195"/>
      <c r="B11" s="197"/>
      <c r="C11" s="25">
        <v>2020</v>
      </c>
      <c r="D11" s="26" t="s">
        <v>61</v>
      </c>
      <c r="E11" s="26" t="s">
        <v>62</v>
      </c>
      <c r="F11" s="26" t="s">
        <v>63</v>
      </c>
      <c r="G11" s="26" t="s">
        <v>64</v>
      </c>
      <c r="H11" s="26" t="s">
        <v>65</v>
      </c>
      <c r="I11" s="30" t="s">
        <v>66</v>
      </c>
    </row>
    <row r="12" spans="1:9" s="5" customFormat="1" x14ac:dyDescent="0.25">
      <c r="A12" s="31" t="s">
        <v>15</v>
      </c>
      <c r="B12" s="4" t="s">
        <v>15</v>
      </c>
      <c r="C12" s="52">
        <f>Input!C46</f>
        <v>145693.46036562356</v>
      </c>
      <c r="D12" s="52">
        <f>Input!D46</f>
        <v>145693.46036562356</v>
      </c>
      <c r="E12" s="52">
        <f>Input!E46</f>
        <v>145693.46036562356</v>
      </c>
      <c r="F12" s="52">
        <f>Input!F46</f>
        <v>145693.46036562356</v>
      </c>
      <c r="G12" s="52">
        <f>Input!G46</f>
        <v>145693.46036562356</v>
      </c>
      <c r="H12" s="52">
        <f>Input!H46</f>
        <v>145693.46036562356</v>
      </c>
      <c r="I12" s="57">
        <f>Input!I46</f>
        <v>145693.46036562356</v>
      </c>
    </row>
    <row r="13" spans="1:9" s="5" customFormat="1" x14ac:dyDescent="0.25">
      <c r="A13" s="46" t="s">
        <v>16</v>
      </c>
      <c r="B13" s="4" t="s">
        <v>16</v>
      </c>
      <c r="C13" s="52">
        <f>Input!C47</f>
        <v>222166.13867623091</v>
      </c>
      <c r="D13" s="53">
        <f>Input!D47</f>
        <v>222166.13867623091</v>
      </c>
      <c r="E13" s="53">
        <f>Input!E47</f>
        <v>222166.13867623091</v>
      </c>
      <c r="F13" s="53">
        <f>Input!F47</f>
        <v>222166.13867623091</v>
      </c>
      <c r="G13" s="53">
        <f>Input!G47</f>
        <v>222166.13867623091</v>
      </c>
      <c r="H13" s="53">
        <f>Input!H47</f>
        <v>222166.13867623091</v>
      </c>
      <c r="I13" s="65">
        <f>Input!I47</f>
        <v>222166.13867623091</v>
      </c>
    </row>
    <row r="14" spans="1:9" s="5" customFormat="1" x14ac:dyDescent="0.25">
      <c r="A14" s="46" t="s">
        <v>58</v>
      </c>
      <c r="B14" s="4" t="s">
        <v>17</v>
      </c>
      <c r="C14" s="52">
        <f>Input!C$48*(Input!C183/Input!C$185)</f>
        <v>54765.56774693379</v>
      </c>
      <c r="D14" s="53">
        <f>Input!D$48*(Input!D183/Input!D$185)</f>
        <v>54765.56774693379</v>
      </c>
      <c r="E14" s="53">
        <f>Input!E$48*(Input!E183/Input!E$185)</f>
        <v>54765.56774693379</v>
      </c>
      <c r="F14" s="53">
        <f>Input!F$48*(Input!F183/Input!F$185)</f>
        <v>54765.56774693379</v>
      </c>
      <c r="G14" s="53">
        <f>Input!G$48*(Input!G183/Input!G$185)</f>
        <v>54765.56774693379</v>
      </c>
      <c r="H14" s="53">
        <f>Input!H$48*(Input!H183/Input!H$185)</f>
        <v>54765.56774693379</v>
      </c>
      <c r="I14" s="65">
        <f>Input!I$48*(Input!I183/Input!I$185)</f>
        <v>54765.56774693379</v>
      </c>
    </row>
    <row r="15" spans="1:9" s="5" customFormat="1" x14ac:dyDescent="0.25">
      <c r="A15" s="46" t="s">
        <v>59</v>
      </c>
      <c r="B15" s="4" t="s">
        <v>17</v>
      </c>
      <c r="C15" s="52">
        <f>Input!C$48*(Input!C184/Input!C$185)</f>
        <v>150605.3113040679</v>
      </c>
      <c r="D15" s="53">
        <f>Input!D$48*(Input!D184/Input!D$185)</f>
        <v>150605.3113040679</v>
      </c>
      <c r="E15" s="53">
        <f>Input!E$48*(Input!E184/Input!E$185)</f>
        <v>150605.3113040679</v>
      </c>
      <c r="F15" s="53">
        <f>Input!F$48*(Input!F184/Input!F$185)</f>
        <v>150605.3113040679</v>
      </c>
      <c r="G15" s="53">
        <f>Input!G$48*(Input!G184/Input!G$185)</f>
        <v>150605.3113040679</v>
      </c>
      <c r="H15" s="53">
        <f>Input!H$48*(Input!H184/Input!H$185)</f>
        <v>150605.3113040679</v>
      </c>
      <c r="I15" s="65">
        <f>Input!I$48*(Input!I184/Input!I$185)</f>
        <v>150605.3113040679</v>
      </c>
    </row>
    <row r="16" spans="1:9" s="5" customFormat="1" x14ac:dyDescent="0.25">
      <c r="A16" s="46" t="s">
        <v>56</v>
      </c>
      <c r="B16" s="4" t="s">
        <v>18</v>
      </c>
      <c r="C16" s="52">
        <f>Input!C$49*(Input!C172/Input!C$174)</f>
        <v>7200.0923955981634</v>
      </c>
      <c r="D16" s="53">
        <f>Input!D$49*(Input!D172/Input!D$174)</f>
        <v>7200.0923955981634</v>
      </c>
      <c r="E16" s="53">
        <f>Input!E$49*(Input!E172/Input!E$174)</f>
        <v>7200.0923955981634</v>
      </c>
      <c r="F16" s="53">
        <f>Input!F$49*(Input!F172/Input!F$174)</f>
        <v>7200.0923955981634</v>
      </c>
      <c r="G16" s="53">
        <f>Input!G$49*(Input!G172/Input!G$174)</f>
        <v>7200.0923955981634</v>
      </c>
      <c r="H16" s="53">
        <f>Input!H$49*(Input!H172/Input!H$174)</f>
        <v>7200.0923955981634</v>
      </c>
      <c r="I16" s="65">
        <f>Input!I$49*(Input!I172/Input!I$174)</f>
        <v>7200.0923955981634</v>
      </c>
    </row>
    <row r="17" spans="1:9" s="5" customFormat="1" x14ac:dyDescent="0.25">
      <c r="A17" s="46" t="s">
        <v>57</v>
      </c>
      <c r="B17" s="8" t="s">
        <v>18</v>
      </c>
      <c r="C17" s="53">
        <f>Input!C$49*(Input!C173/Input!C$174)</f>
        <v>3272.7692707264378</v>
      </c>
      <c r="D17" s="53">
        <f>Input!D$49*(Input!D173/Input!D$174)</f>
        <v>3272.7692707264378</v>
      </c>
      <c r="E17" s="53">
        <f>Input!E$49*(Input!E173/Input!E$174)</f>
        <v>3272.7692707264378</v>
      </c>
      <c r="F17" s="53">
        <f>Input!F$49*(Input!F173/Input!F$174)</f>
        <v>3272.7692707264378</v>
      </c>
      <c r="G17" s="53">
        <f>Input!G$49*(Input!G173/Input!G$174)</f>
        <v>3272.7692707264378</v>
      </c>
      <c r="H17" s="53">
        <f>Input!H$49*(Input!H173/Input!H$174)</f>
        <v>3272.7692707264378</v>
      </c>
      <c r="I17" s="65">
        <f>Input!I$49*(Input!I173/Input!I$174)</f>
        <v>3272.7692707264378</v>
      </c>
    </row>
    <row r="18" spans="1:9" s="5" customFormat="1" x14ac:dyDescent="0.25">
      <c r="A18" s="46" t="s">
        <v>19</v>
      </c>
      <c r="B18" s="8" t="s">
        <v>34</v>
      </c>
      <c r="C18" s="53">
        <f>Input!C50</f>
        <v>180913.38687001137</v>
      </c>
      <c r="D18" s="53">
        <f>Input!D50</f>
        <v>188599.79734732537</v>
      </c>
      <c r="E18" s="53">
        <f>Input!E50</f>
        <v>191559.20685044388</v>
      </c>
      <c r="F18" s="53">
        <f>Input!F50</f>
        <v>191056.52071726345</v>
      </c>
      <c r="G18" s="53">
        <f>Input!G50</f>
        <v>184532.95440921056</v>
      </c>
      <c r="H18" s="53">
        <f>Input!H50</f>
        <v>170385.49766950661</v>
      </c>
      <c r="I18" s="65">
        <f>Input!I50</f>
        <v>144139.82016642581</v>
      </c>
    </row>
    <row r="19" spans="1:9" s="5" customFormat="1" x14ac:dyDescent="0.25">
      <c r="A19" s="46" t="s">
        <v>20</v>
      </c>
      <c r="B19" s="8" t="s">
        <v>34</v>
      </c>
      <c r="C19" s="53">
        <f>Input!C51</f>
        <v>76351.325289433182</v>
      </c>
      <c r="D19" s="53">
        <f>Input!D51</f>
        <v>96203.928531782585</v>
      </c>
      <c r="E19" s="53">
        <f>Input!E51</f>
        <v>119197.91182167834</v>
      </c>
      <c r="F19" s="53">
        <f>Input!F51</f>
        <v>139866.6949402437</v>
      </c>
      <c r="G19" s="53">
        <f>Input!G51</f>
        <v>140143.15328284274</v>
      </c>
      <c r="H19" s="53">
        <f>Input!H51</f>
        <v>129398.89784737163</v>
      </c>
      <c r="I19" s="65">
        <f>Input!I51</f>
        <v>109466.6748083916</v>
      </c>
    </row>
    <row r="20" spans="1:9" s="5" customFormat="1" x14ac:dyDescent="0.25">
      <c r="A20" s="46" t="s">
        <v>21</v>
      </c>
      <c r="B20" s="8" t="s">
        <v>34</v>
      </c>
      <c r="C20" s="53">
        <f>Input!C52</f>
        <v>154657.90215494327</v>
      </c>
      <c r="D20" s="53">
        <f>Input!D52</f>
        <v>155256.42801497827</v>
      </c>
      <c r="E20" s="53">
        <f>Input!E52</f>
        <v>149966.98008057868</v>
      </c>
      <c r="F20" s="53">
        <f>Input!F52</f>
        <v>142028.60010153172</v>
      </c>
      <c r="G20" s="53">
        <f>Input!G52</f>
        <v>135362.35196289956</v>
      </c>
      <c r="H20" s="53">
        <f>Input!H52</f>
        <v>124984.62282118203</v>
      </c>
      <c r="I20" s="65">
        <f>Input!I52</f>
        <v>105732.36163536395</v>
      </c>
    </row>
    <row r="21" spans="1:9" s="5" customFormat="1" x14ac:dyDescent="0.25">
      <c r="A21" s="46" t="s">
        <v>22</v>
      </c>
      <c r="B21" s="8" t="s">
        <v>34</v>
      </c>
      <c r="C21" s="53">
        <f>Input!C53</f>
        <v>147908.57484381611</v>
      </c>
      <c r="D21" s="53">
        <f>Input!D53</f>
        <v>131400.79198676228</v>
      </c>
      <c r="E21" s="53">
        <f>Input!E53</f>
        <v>103979.84656597827</v>
      </c>
      <c r="F21" s="53">
        <f>Input!F53</f>
        <v>74914.183102435476</v>
      </c>
      <c r="G21" s="53">
        <f>Input!G53</f>
        <v>65423.230166552261</v>
      </c>
      <c r="H21" s="53">
        <f>Input!H53</f>
        <v>60407.47392119086</v>
      </c>
      <c r="I21" s="65">
        <f>Input!I53</f>
        <v>51102.485521376577</v>
      </c>
    </row>
    <row r="22" spans="1:9" s="5" customFormat="1" x14ac:dyDescent="0.25">
      <c r="A22" s="46" t="s">
        <v>23</v>
      </c>
      <c r="B22" s="8" t="s">
        <v>34</v>
      </c>
      <c r="C22" s="53">
        <f>Input!C54</f>
        <v>73965.915193565423</v>
      </c>
      <c r="D22" s="53">
        <f>Input!D54</f>
        <v>82420.266019605537</v>
      </c>
      <c r="E22" s="53">
        <f>Input!E54</f>
        <v>90584.694543393722</v>
      </c>
      <c r="F22" s="53">
        <f>Input!F54</f>
        <v>97057.304476499674</v>
      </c>
      <c r="G22" s="53">
        <f>Input!G54</f>
        <v>95359.093585375231</v>
      </c>
      <c r="H22" s="53">
        <f>Input!H54</f>
        <v>88048.265795533385</v>
      </c>
      <c r="I22" s="65">
        <f>Input!I54</f>
        <v>74485.571667318945</v>
      </c>
    </row>
    <row r="23" spans="1:9" s="5" customFormat="1" x14ac:dyDescent="0.25">
      <c r="A23" s="46" t="s">
        <v>24</v>
      </c>
      <c r="B23" s="8" t="s">
        <v>34</v>
      </c>
      <c r="C23" s="53">
        <f>Input!C55</f>
        <v>36082.433438621913</v>
      </c>
      <c r="D23" s="53">
        <f>Input!D55</f>
        <v>38808.592231496674</v>
      </c>
      <c r="E23" s="53">
        <f>Input!E55</f>
        <v>40960.953826190831</v>
      </c>
      <c r="F23" s="53">
        <f>Input!F55</f>
        <v>42360.740576442106</v>
      </c>
      <c r="G23" s="53">
        <f>Input!G55</f>
        <v>41277.283655473402</v>
      </c>
      <c r="H23" s="53">
        <f>Input!H55</f>
        <v>38112.707513949543</v>
      </c>
      <c r="I23" s="65">
        <f>Input!I55</f>
        <v>32241.938910622655</v>
      </c>
    </row>
    <row r="24" spans="1:9" s="144" customFormat="1" ht="30" x14ac:dyDescent="0.25">
      <c r="A24" s="140" t="s">
        <v>318</v>
      </c>
      <c r="B24" s="141" t="s">
        <v>388</v>
      </c>
      <c r="C24" s="142">
        <f>Input!C56+Input!C63</f>
        <v>4399.3503530626467</v>
      </c>
      <c r="D24" s="142">
        <f>Input!D56+Input!D63</f>
        <v>4531.822541397185</v>
      </c>
      <c r="E24" s="142">
        <f>Input!E56+Input!E63</f>
        <v>5159.7296002455596</v>
      </c>
      <c r="F24" s="142">
        <f>Input!F56+Input!F63</f>
        <v>5397.7260928934029</v>
      </c>
      <c r="G24" s="142">
        <f>Input!G56+Input!G63</f>
        <v>5596.8526043556267</v>
      </c>
      <c r="H24" s="142">
        <f>Input!H56+Input!H63</f>
        <v>5658.404411316862</v>
      </c>
      <c r="I24" s="143">
        <f>Input!I56+Input!I63</f>
        <v>5658.404411316862</v>
      </c>
    </row>
    <row r="25" spans="1:9" s="5" customFormat="1" x14ac:dyDescent="0.25">
      <c r="A25" s="46" t="s">
        <v>26</v>
      </c>
      <c r="B25" s="8" t="s">
        <v>26</v>
      </c>
      <c r="C25" s="53">
        <f>Input!C57</f>
        <v>372.1364274193549</v>
      </c>
      <c r="D25" s="53">
        <f>Input!D57</f>
        <v>372.1364274193549</v>
      </c>
      <c r="E25" s="53">
        <f>Input!E57</f>
        <v>372.1364274193549</v>
      </c>
      <c r="F25" s="53">
        <f>Input!F57</f>
        <v>372.1364274193549</v>
      </c>
      <c r="G25" s="53">
        <f>Input!G57</f>
        <v>372.1364274193549</v>
      </c>
      <c r="H25" s="53">
        <f>Input!H57</f>
        <v>372.1364274193549</v>
      </c>
      <c r="I25" s="65">
        <f>Input!I57</f>
        <v>372.1364274193549</v>
      </c>
    </row>
    <row r="26" spans="1:9" s="5" customFormat="1" x14ac:dyDescent="0.25">
      <c r="A26" s="46" t="s">
        <v>27</v>
      </c>
      <c r="B26" s="8" t="s">
        <v>27</v>
      </c>
      <c r="C26" s="53">
        <f>Input!C58</f>
        <v>5766.3935581020078</v>
      </c>
      <c r="D26" s="53">
        <f>Input!D58</f>
        <v>5766.3935581020078</v>
      </c>
      <c r="E26" s="53">
        <f>Input!E58</f>
        <v>5766.3935581020078</v>
      </c>
      <c r="F26" s="53">
        <f>Input!F58</f>
        <v>5766.3935581020078</v>
      </c>
      <c r="G26" s="53">
        <f>Input!G58</f>
        <v>5766.3935581020078</v>
      </c>
      <c r="H26" s="53">
        <f>Input!H58</f>
        <v>5766.3935581020078</v>
      </c>
      <c r="I26" s="65">
        <f>Input!I58</f>
        <v>5766.3935581020078</v>
      </c>
    </row>
    <row r="27" spans="1:9" s="5" customFormat="1" x14ac:dyDescent="0.25">
      <c r="A27" s="46" t="s">
        <v>28</v>
      </c>
      <c r="B27" s="8" t="s">
        <v>28</v>
      </c>
      <c r="C27" s="53">
        <f>Input!C59</f>
        <v>310.49974849932147</v>
      </c>
      <c r="D27" s="53">
        <f>Input!D59</f>
        <v>310.49974849932147</v>
      </c>
      <c r="E27" s="53">
        <f>Input!E59</f>
        <v>310.49974849932147</v>
      </c>
      <c r="F27" s="53">
        <f>Input!F59</f>
        <v>310.49974849932147</v>
      </c>
      <c r="G27" s="53">
        <f>Input!G59</f>
        <v>310.49974849932147</v>
      </c>
      <c r="H27" s="53">
        <f>Input!H59</f>
        <v>310.49974849932147</v>
      </c>
      <c r="I27" s="65">
        <f>Input!I59</f>
        <v>310.49974849932147</v>
      </c>
    </row>
    <row r="28" spans="1:9" s="5" customFormat="1" x14ac:dyDescent="0.25">
      <c r="A28" s="46" t="s">
        <v>29</v>
      </c>
      <c r="B28" s="8" t="s">
        <v>36</v>
      </c>
      <c r="C28" s="53">
        <f>Input!C60</f>
        <v>16906.344908911313</v>
      </c>
      <c r="D28" s="53">
        <f>Input!D60</f>
        <v>17415.854599449198</v>
      </c>
      <c r="E28" s="53">
        <f>Input!E60</f>
        <v>19830.887786886746</v>
      </c>
      <c r="F28" s="53">
        <f>Input!F60</f>
        <v>20746.261201054833</v>
      </c>
      <c r="G28" s="53">
        <f>Input!G60</f>
        <v>21512.134313808067</v>
      </c>
      <c r="H28" s="53">
        <f>Input!H60</f>
        <v>21748.872624778433</v>
      </c>
      <c r="I28" s="65">
        <f>Input!I60</f>
        <v>21748.872624778433</v>
      </c>
    </row>
    <row r="29" spans="1:9" s="5" customFormat="1" x14ac:dyDescent="0.25">
      <c r="A29" s="46" t="s">
        <v>30</v>
      </c>
      <c r="B29" s="8" t="s">
        <v>36</v>
      </c>
      <c r="C29" s="53">
        <f>Input!C61</f>
        <v>13607.811715423386</v>
      </c>
      <c r="D29" s="53">
        <f>Input!D61</f>
        <v>14017.912891838436</v>
      </c>
      <c r="E29" s="53">
        <f>Input!E61</f>
        <v>15961.758062288422</v>
      </c>
      <c r="F29" s="53">
        <f>Input!F61</f>
        <v>16698.536421917055</v>
      </c>
      <c r="G29" s="53">
        <f>Input!G61</f>
        <v>17314.982920104725</v>
      </c>
      <c r="H29" s="53">
        <f>Input!H61</f>
        <v>17505.532112071938</v>
      </c>
      <c r="I29" s="65">
        <f>Input!I61</f>
        <v>17505.532112071938</v>
      </c>
    </row>
    <row r="30" spans="1:9" s="5" customFormat="1" ht="15.75" thickBot="1" x14ac:dyDescent="0.3">
      <c r="A30" s="46" t="s">
        <v>31</v>
      </c>
      <c r="B30" s="8" t="s">
        <v>36</v>
      </c>
      <c r="C30" s="53">
        <f>Input!C62</f>
        <v>5461.8991344761253</v>
      </c>
      <c r="D30" s="53">
        <f>Input!D62</f>
        <v>5626.5054141155051</v>
      </c>
      <c r="E30" s="53">
        <f>Input!E62</f>
        <v>6406.7253698342292</v>
      </c>
      <c r="F30" s="53">
        <f>Input!F62</f>
        <v>6702.4532332786694</v>
      </c>
      <c r="G30" s="53">
        <f>Input!G62</f>
        <v>6949.882332483935</v>
      </c>
      <c r="H30" s="53">
        <f>Input!H62</f>
        <v>7026.3649064970086</v>
      </c>
      <c r="I30" s="65">
        <f>Input!I62</f>
        <v>7026.3649064970086</v>
      </c>
    </row>
    <row r="31" spans="1:9" ht="18.75" customHeight="1" thickBot="1" x14ac:dyDescent="0.3">
      <c r="A31" s="33" t="s">
        <v>7</v>
      </c>
      <c r="B31" s="34"/>
      <c r="C31" s="66">
        <f t="shared" ref="C31:I31" si="0">SUM(C12:C30)</f>
        <v>1300407.3133954662</v>
      </c>
      <c r="D31" s="66">
        <f t="shared" si="0"/>
        <v>1324434.2690719527</v>
      </c>
      <c r="E31" s="66">
        <f t="shared" si="0"/>
        <v>1333761.0640007204</v>
      </c>
      <c r="F31" s="66">
        <f t="shared" si="0"/>
        <v>1326981.3903567614</v>
      </c>
      <c r="G31" s="66">
        <f t="shared" si="0"/>
        <v>1303624.2887263077</v>
      </c>
      <c r="H31" s="66">
        <f t="shared" si="0"/>
        <v>1253429.0091165998</v>
      </c>
      <c r="I31" s="67">
        <f t="shared" si="0"/>
        <v>1159260.3962573654</v>
      </c>
    </row>
    <row r="32" spans="1:9" ht="9" customHeight="1" x14ac:dyDescent="0.25">
      <c r="C32" s="64">
        <f>C31-Input!C64</f>
        <v>0</v>
      </c>
      <c r="D32" s="64">
        <f>D31-Input!D64</f>
        <v>0</v>
      </c>
      <c r="E32" s="64">
        <f>E31-Input!E64</f>
        <v>0</v>
      </c>
      <c r="F32" s="64">
        <f>F31-Input!F64</f>
        <v>0</v>
      </c>
      <c r="G32" s="64">
        <f>G31-Input!G64</f>
        <v>0</v>
      </c>
      <c r="H32" s="64">
        <f>H31-Input!H64</f>
        <v>0</v>
      </c>
      <c r="I32" s="64">
        <f>I31-Input!I64</f>
        <v>0</v>
      </c>
    </row>
    <row r="33" spans="3:9" x14ac:dyDescent="0.25">
      <c r="C33" s="161"/>
      <c r="D33" s="161"/>
      <c r="E33" s="161"/>
      <c r="F33" s="161"/>
      <c r="G33" s="161"/>
      <c r="H33" s="161"/>
      <c r="I33" s="161"/>
    </row>
    <row r="34" spans="3:9" x14ac:dyDescent="0.25">
      <c r="D34" s="162"/>
    </row>
  </sheetData>
  <mergeCells count="2">
    <mergeCell ref="A10:A11"/>
    <mergeCell ref="B10:B11"/>
  </mergeCells>
  <printOptions horizontalCentered="1"/>
  <pageMargins left="0.23622047244094491" right="0.23622047244094491" top="0.74803149606299213" bottom="0.74803149606299213" header="0.31496062992125984" footer="0.31496062992125984"/>
  <pageSetup paperSize="9" scale="85" fitToHeight="0" orientation="landscape" verticalDpi="0" r:id="rId1"/>
  <headerFooter>
    <oddFooter>&amp;L&amp;D&amp;RPágina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72"/>
  <sheetViews>
    <sheetView showGridLines="0" zoomScaleNormal="100" workbookViewId="0"/>
  </sheetViews>
  <sheetFormatPr baseColWidth="10" defaultRowHeight="15" x14ac:dyDescent="0.25"/>
  <cols>
    <col min="1" max="1" width="26.28515625" style="1" customWidth="1"/>
    <col min="2" max="2" width="30" style="1" customWidth="1"/>
    <col min="3" max="9" width="14.5703125" style="5" bestFit="1" customWidth="1"/>
    <col min="10" max="16384" width="11.42578125" style="1"/>
  </cols>
  <sheetData>
    <row r="1" spans="1:9" ht="5.0999999999999996" customHeight="1" x14ac:dyDescent="0.25">
      <c r="A1" s="22"/>
      <c r="B1" s="22"/>
      <c r="C1" s="113"/>
      <c r="D1" s="113"/>
      <c r="E1" s="113"/>
      <c r="F1" s="113"/>
      <c r="G1" s="113"/>
      <c r="H1" s="113"/>
      <c r="I1" s="113"/>
    </row>
    <row r="2" spans="1:9" x14ac:dyDescent="0.25">
      <c r="A2" s="22"/>
      <c r="B2" s="22"/>
      <c r="C2" s="113"/>
      <c r="D2" s="113"/>
      <c r="E2" s="113"/>
      <c r="F2" s="113"/>
      <c r="G2" s="113"/>
      <c r="H2" s="113"/>
      <c r="I2" s="113"/>
    </row>
    <row r="3" spans="1:9" x14ac:dyDescent="0.25">
      <c r="A3" s="22"/>
      <c r="B3" s="22"/>
      <c r="C3" s="113"/>
      <c r="D3" s="113"/>
      <c r="E3" s="113"/>
      <c r="F3" s="113"/>
      <c r="G3" s="113"/>
      <c r="H3" s="113"/>
      <c r="I3" s="113"/>
    </row>
    <row r="4" spans="1:9" x14ac:dyDescent="0.25">
      <c r="A4" s="22"/>
      <c r="B4" s="22"/>
      <c r="C4" s="113"/>
      <c r="D4" s="113"/>
      <c r="E4" s="113"/>
      <c r="F4" s="113"/>
      <c r="G4" s="113"/>
      <c r="H4" s="113"/>
      <c r="I4" s="113"/>
    </row>
    <row r="5" spans="1:9" ht="5.0999999999999996" customHeight="1" thickBot="1" x14ac:dyDescent="0.3">
      <c r="A5" s="22"/>
      <c r="B5" s="22"/>
      <c r="C5" s="113"/>
      <c r="D5" s="113"/>
      <c r="E5" s="113"/>
      <c r="F5" s="113"/>
      <c r="G5" s="113"/>
      <c r="H5" s="113"/>
      <c r="I5" s="113"/>
    </row>
    <row r="6" spans="1:9" ht="51.75" customHeight="1" thickBot="1" x14ac:dyDescent="0.3">
      <c r="A6" s="37" t="s">
        <v>392</v>
      </c>
      <c r="B6" s="38"/>
      <c r="C6" s="39"/>
      <c r="D6" s="39"/>
      <c r="E6" s="39"/>
      <c r="F6" s="39"/>
      <c r="G6" s="39"/>
      <c r="H6" s="39"/>
      <c r="I6" s="40"/>
    </row>
    <row r="7" spans="1:9" ht="5.0999999999999996" customHeight="1" x14ac:dyDescent="0.25"/>
    <row r="8" spans="1:9" ht="27.75" customHeight="1" x14ac:dyDescent="0.25">
      <c r="A8" s="96" t="s">
        <v>67</v>
      </c>
      <c r="B8" s="23"/>
      <c r="C8" s="24"/>
      <c r="D8" s="24"/>
      <c r="E8" s="24"/>
      <c r="F8" s="24"/>
      <c r="G8" s="24"/>
      <c r="H8" s="24"/>
      <c r="I8" s="24"/>
    </row>
    <row r="9" spans="1:9" ht="5.0999999999999996" customHeight="1" thickBot="1" x14ac:dyDescent="0.3"/>
    <row r="10" spans="1:9" ht="15" customHeight="1" x14ac:dyDescent="0.25">
      <c r="A10" s="194" t="s">
        <v>40</v>
      </c>
      <c r="B10" s="196" t="s">
        <v>417</v>
      </c>
      <c r="C10" s="27" t="s">
        <v>13</v>
      </c>
      <c r="D10" s="28"/>
      <c r="E10" s="28"/>
      <c r="F10" s="28"/>
      <c r="G10" s="28"/>
      <c r="H10" s="28"/>
      <c r="I10" s="29"/>
    </row>
    <row r="11" spans="1:9" ht="33" customHeight="1" x14ac:dyDescent="0.25">
      <c r="A11" s="195"/>
      <c r="B11" s="197"/>
      <c r="C11" s="25">
        <v>2020</v>
      </c>
      <c r="D11" s="26" t="s">
        <v>61</v>
      </c>
      <c r="E11" s="26" t="s">
        <v>62</v>
      </c>
      <c r="F11" s="26" t="s">
        <v>63</v>
      </c>
      <c r="G11" s="26" t="s">
        <v>64</v>
      </c>
      <c r="H11" s="26" t="s">
        <v>65</v>
      </c>
      <c r="I11" s="30" t="s">
        <v>66</v>
      </c>
    </row>
    <row r="12" spans="1:9" s="5" customFormat="1" ht="15" customHeight="1" x14ac:dyDescent="0.25">
      <c r="A12" s="54" t="str">
        <f>Input_National_Capacity!A12</f>
        <v>01.1A</v>
      </c>
      <c r="B12" s="4" t="str">
        <f>Input_National_Capacity!B12</f>
        <v>Salida Nacional / National exit</v>
      </c>
      <c r="C12" s="52">
        <f>Input!C$124*Input_National_Capacity!$C12+Input!C$125*Input_National_Capacity!$D12+Input!C$126*Input_National_Capacity!$E12+Input!C$127*Input_National_Capacity!$F12+Input!C$128*Input_National_Capacity!$G12+Input!C$129*Input_National_Capacity!$H12</f>
        <v>12366.856688809927</v>
      </c>
      <c r="D12" s="52">
        <f>Input!D$124*Input_National_Capacity!$C12+Input!D$125*Input_National_Capacity!$D12+Input!D$126*Input_National_Capacity!$E12+Input!D$127*Input_National_Capacity!$F12+Input!D$128*Input_National_Capacity!$G12+Input!D$129*Input_National_Capacity!$H12</f>
        <v>12367.076237686497</v>
      </c>
      <c r="E12" s="52">
        <f>Input!E$124*Input_National_Capacity!$C12+Input!E$125*Input_National_Capacity!$D12+Input!E$126*Input_National_Capacity!$E12+Input!E$127*Input_National_Capacity!$F12+Input!E$128*Input_National_Capacity!$G12+Input!E$129*Input_National_Capacity!$H12</f>
        <v>12376.246983912035</v>
      </c>
      <c r="F12" s="52">
        <f>Input!F$124*Input_National_Capacity!$C12+Input!F$125*Input_National_Capacity!$D12+Input!F$126*Input_National_Capacity!$E12+Input!F$127*Input_National_Capacity!$F12+Input!F$128*Input_National_Capacity!$G12+Input!F$129*Input_National_Capacity!$H12</f>
        <v>12372.975058941756</v>
      </c>
      <c r="G12" s="52">
        <f>Input!G$124*Input_National_Capacity!$C12+Input!G$125*Input_National_Capacity!$D12+Input!G$126*Input_National_Capacity!$E12+Input!G$127*Input_National_Capacity!$F12+Input!G$128*Input_National_Capacity!$G12+Input!G$129*Input_National_Capacity!$H12</f>
        <v>12316.234338728671</v>
      </c>
      <c r="H12" s="52">
        <f>Input!H$124*Input_National_Capacity!$C12+Input!H$125*Input_National_Capacity!$D12+Input!H$126*Input_National_Capacity!$E12+Input!H$127*Input_National_Capacity!$F12+Input!H$128*Input_National_Capacity!$G12+Input!H$129*Input_National_Capacity!$H12</f>
        <v>12181.817827452796</v>
      </c>
      <c r="I12" s="57">
        <f>Input!I$124*Input_National_Capacity!$C12+Input!I$125*Input_National_Capacity!$D12+Input!I$126*Input_National_Capacity!$E12+Input!I$127*Input_National_Capacity!$F12+Input!I$128*Input_National_Capacity!$G12+Input!I$129*Input_National_Capacity!$H12</f>
        <v>11789.521643970309</v>
      </c>
    </row>
    <row r="13" spans="1:9" s="5" customFormat="1" ht="15" customHeight="1" x14ac:dyDescent="0.25">
      <c r="A13" s="46" t="str">
        <f>Input_National_Capacity!A13</f>
        <v>03A_As pontes</v>
      </c>
      <c r="B13" s="4" t="str">
        <f>Input_National_Capacity!B13</f>
        <v>Salida Nacional / National exit</v>
      </c>
      <c r="C13" s="52">
        <f>Input!C$124*Input_National_Capacity!$C13+Input!C$125*Input_National_Capacity!$D13+Input!C$126*Input_National_Capacity!$E13+Input!C$127*Input_National_Capacity!$F13+Input!C$128*Input_National_Capacity!$G13+Input!C$129*Input_National_Capacity!$H13</f>
        <v>18721.881760275031</v>
      </c>
      <c r="D13" s="53">
        <f>Input!D$124*Input_National_Capacity!$C13+Input!D$125*Input_National_Capacity!$D13+Input!D$126*Input_National_Capacity!$E13+Input!D$127*Input_National_Capacity!$F13+Input!D$128*Input_National_Capacity!$G13+Input!D$129*Input_National_Capacity!$H13</f>
        <v>18262.11085118771</v>
      </c>
      <c r="E13" s="53">
        <f>Input!E$124*Input_National_Capacity!$C13+Input!E$125*Input_National_Capacity!$D13+Input!E$126*Input_National_Capacity!$E13+Input!E$127*Input_National_Capacity!$F13+Input!E$128*Input_National_Capacity!$G13+Input!E$129*Input_National_Capacity!$H13</f>
        <v>17759.977406339145</v>
      </c>
      <c r="F13" s="53">
        <f>Input!F$124*Input_National_Capacity!$C13+Input!F$125*Input_National_Capacity!$D13+Input!F$126*Input_National_Capacity!$E13+Input!F$127*Input_National_Capacity!$F13+Input!F$128*Input_National_Capacity!$G13+Input!F$129*Input_National_Capacity!$H13</f>
        <v>17053.49761622653</v>
      </c>
      <c r="G13" s="53">
        <f>Input!G$124*Input_National_Capacity!$C13+Input!G$125*Input_National_Capacity!$D13+Input!G$126*Input_National_Capacity!$E13+Input!G$127*Input_National_Capacity!$F13+Input!G$128*Input_National_Capacity!$G13+Input!G$129*Input_National_Capacity!$H13</f>
        <v>15651.91789618698</v>
      </c>
      <c r="H13" s="53">
        <f>Input!H$124*Input_National_Capacity!$C13+Input!H$125*Input_National_Capacity!$D13+Input!H$126*Input_National_Capacity!$E13+Input!H$127*Input_National_Capacity!$F13+Input!H$128*Input_National_Capacity!$G13+Input!H$129*Input_National_Capacity!$H13</f>
        <v>13262.922517912082</v>
      </c>
      <c r="I13" s="65">
        <f>Input!I$124*Input_National_Capacity!$C13+Input!I$125*Input_National_Capacity!$D13+Input!I$126*Input_National_Capacity!$E13+Input!I$127*Input_National_Capacity!$F13+Input!I$128*Input_National_Capacity!$G13+Input!I$129*Input_National_Capacity!$H13</f>
        <v>7601.1148318049318</v>
      </c>
    </row>
    <row r="14" spans="1:9" s="5" customFormat="1" ht="15" customHeight="1" x14ac:dyDescent="0.25">
      <c r="A14" s="46" t="str">
        <f>Input_National_Capacity!A14</f>
        <v>1.01_Foret</v>
      </c>
      <c r="B14" s="4" t="str">
        <f>Input_National_Capacity!B14</f>
        <v>Salida Nacional / National exit</v>
      </c>
      <c r="C14" s="52">
        <f>Input!C$124*Input_National_Capacity!$C14+Input!C$125*Input_National_Capacity!$D14+Input!C$126*Input_National_Capacity!$E14+Input!C$127*Input_National_Capacity!$F14+Input!C$128*Input_National_Capacity!$G14+Input!C$129*Input_National_Capacity!$H14</f>
        <v>17570.153847235699</v>
      </c>
      <c r="D14" s="53">
        <f>Input!D$124*Input_National_Capacity!$C14+Input!D$125*Input_National_Capacity!$D14+Input!D$126*Input_National_Capacity!$E14+Input!D$127*Input_National_Capacity!$F14+Input!D$128*Input_National_Capacity!$G14+Input!D$129*Input_National_Capacity!$H14</f>
        <v>17452.098340400749</v>
      </c>
      <c r="E14" s="53">
        <f>Input!E$124*Input_National_Capacity!$C14+Input!E$125*Input_National_Capacity!$D14+Input!E$126*Input_National_Capacity!$E14+Input!E$127*Input_National_Capacity!$F14+Input!E$128*Input_National_Capacity!$G14+Input!E$129*Input_National_Capacity!$H14</f>
        <v>17284.195738501174</v>
      </c>
      <c r="F14" s="53">
        <f>Input!F$124*Input_National_Capacity!$C14+Input!F$125*Input_National_Capacity!$D14+Input!F$126*Input_National_Capacity!$E14+Input!F$127*Input_National_Capacity!$F14+Input!F$128*Input_National_Capacity!$G14+Input!F$129*Input_National_Capacity!$H14</f>
        <v>17093.799285301087</v>
      </c>
      <c r="G14" s="53">
        <f>Input!G$124*Input_National_Capacity!$C14+Input!G$125*Input_National_Capacity!$D14+Input!G$126*Input_National_Capacity!$E14+Input!G$127*Input_National_Capacity!$F14+Input!G$128*Input_National_Capacity!$G14+Input!G$129*Input_National_Capacity!$H14</f>
        <v>16869.546305755473</v>
      </c>
      <c r="H14" s="53">
        <f>Input!H$124*Input_National_Capacity!$C14+Input!H$125*Input_National_Capacity!$D14+Input!H$126*Input_National_Capacity!$E14+Input!H$127*Input_National_Capacity!$F14+Input!H$128*Input_National_Capacity!$G14+Input!H$129*Input_National_Capacity!$H14</f>
        <v>16609.949964671701</v>
      </c>
      <c r="I14" s="65">
        <f>Input!I$124*Input_National_Capacity!$C14+Input!I$125*Input_National_Capacity!$D14+Input!I$126*Input_National_Capacity!$E14+Input!I$127*Input_National_Capacity!$F14+Input!I$128*Input_National_Capacity!$G14+Input!I$129*Input_National_Capacity!$H14</f>
        <v>16304.82502632624</v>
      </c>
    </row>
    <row r="15" spans="1:9" s="5" customFormat="1" ht="15" customHeight="1" x14ac:dyDescent="0.25">
      <c r="A15" s="46" t="str">
        <f>Input_National_Capacity!A15</f>
        <v>10_Bonastre</v>
      </c>
      <c r="B15" s="4" t="str">
        <f>Input_National_Capacity!B15</f>
        <v>Salida Nacional / National exit</v>
      </c>
      <c r="C15" s="52">
        <f>Input!C$124*Input_National_Capacity!$C15+Input!C$125*Input_National_Capacity!$D15+Input!C$126*Input_National_Capacity!$E15+Input!C$127*Input_National_Capacity!$F15+Input!C$128*Input_National_Capacity!$G15+Input!C$129*Input_National_Capacity!$H15</f>
        <v>321.74136775290168</v>
      </c>
      <c r="D15" s="53">
        <f>Input!D$124*Input_National_Capacity!$C15+Input!D$125*Input_National_Capacity!$D15+Input!D$126*Input_National_Capacity!$E15+Input!D$127*Input_National_Capacity!$F15+Input!D$128*Input_National_Capacity!$G15+Input!D$129*Input_National_Capacity!$H15</f>
        <v>320.42179564421417</v>
      </c>
      <c r="E15" s="53">
        <f>Input!E$124*Input_National_Capacity!$C15+Input!E$125*Input_National_Capacity!$D15+Input!E$126*Input_National_Capacity!$E15+Input!E$127*Input_National_Capacity!$F15+Input!E$128*Input_National_Capacity!$G15+Input!E$129*Input_National_Capacity!$H15</f>
        <v>318.36069908425679</v>
      </c>
      <c r="F15" s="53">
        <f>Input!F$124*Input_National_Capacity!$C15+Input!F$125*Input_National_Capacity!$D15+Input!F$126*Input_National_Capacity!$E15+Input!F$127*Input_National_Capacity!$F15+Input!F$128*Input_National_Capacity!$G15+Input!F$129*Input_National_Capacity!$H15</f>
        <v>315.74612281867718</v>
      </c>
      <c r="G15" s="53">
        <f>Input!G$124*Input_National_Capacity!$C15+Input!G$125*Input_National_Capacity!$D15+Input!G$126*Input_National_Capacity!$E15+Input!G$127*Input_National_Capacity!$F15+Input!G$128*Input_National_Capacity!$G15+Input!G$129*Input_National_Capacity!$H15</f>
        <v>312.37770259684078</v>
      </c>
      <c r="H15" s="53">
        <f>Input!H$124*Input_National_Capacity!$C15+Input!H$125*Input_National_Capacity!$D15+Input!H$126*Input_National_Capacity!$E15+Input!H$127*Input_National_Capacity!$F15+Input!H$128*Input_National_Capacity!$G15+Input!H$129*Input_National_Capacity!$H15</f>
        <v>308.22343748090907</v>
      </c>
      <c r="I15" s="65">
        <f>Input!I$124*Input_National_Capacity!$C15+Input!I$125*Input_National_Capacity!$D15+Input!I$126*Input_National_Capacity!$E15+Input!I$127*Input_National_Capacity!$F15+Input!I$128*Input_National_Capacity!$G15+Input!I$129*Input_National_Capacity!$H15</f>
        <v>303.1080817092876</v>
      </c>
    </row>
    <row r="16" spans="1:9" s="5" customFormat="1" ht="15" customHeight="1" x14ac:dyDescent="0.25">
      <c r="A16" s="46" t="str">
        <f>Input_National_Capacity!A16</f>
        <v>11_Constanti</v>
      </c>
      <c r="B16" s="4" t="str">
        <f>Input_National_Capacity!B16</f>
        <v>Salida Nacional / National exit</v>
      </c>
      <c r="C16" s="52">
        <f>Input!C$124*Input_National_Capacity!$C16+Input!C$125*Input_National_Capacity!$D16+Input!C$126*Input_National_Capacity!$E16+Input!C$127*Input_National_Capacity!$F16+Input!C$128*Input_National_Capacity!$G16+Input!C$129*Input_National_Capacity!$H16</f>
        <v>27311.711972905934</v>
      </c>
      <c r="D16" s="53">
        <f>Input!D$124*Input_National_Capacity!$C16+Input!D$125*Input_National_Capacity!$D16+Input!D$126*Input_National_Capacity!$E16+Input!D$127*Input_National_Capacity!$F16+Input!D$128*Input_National_Capacity!$G16+Input!D$129*Input_National_Capacity!$H16</f>
        <v>27164.18881709591</v>
      </c>
      <c r="E16" s="53">
        <f>Input!E$124*Input_National_Capacity!$C16+Input!E$125*Input_National_Capacity!$D16+Input!E$126*Input_National_Capacity!$E16+Input!E$127*Input_National_Capacity!$F16+Input!E$128*Input_National_Capacity!$G16+Input!E$129*Input_National_Capacity!$H16</f>
        <v>27013.439261265008</v>
      </c>
      <c r="F16" s="53">
        <f>Input!F$124*Input_National_Capacity!$C16+Input!F$125*Input_National_Capacity!$D16+Input!F$126*Input_National_Capacity!$E16+Input!F$127*Input_National_Capacity!$F16+Input!F$128*Input_National_Capacity!$G16+Input!F$129*Input_National_Capacity!$H16</f>
        <v>26769.959768262757</v>
      </c>
      <c r="G16" s="53">
        <f>Input!G$124*Input_National_Capacity!$C16+Input!G$125*Input_National_Capacity!$D16+Input!G$126*Input_National_Capacity!$E16+Input!G$127*Input_National_Capacity!$F16+Input!G$128*Input_National_Capacity!$G16+Input!G$129*Input_National_Capacity!$H16</f>
        <v>26208.500234371448</v>
      </c>
      <c r="H16" s="53">
        <f>Input!H$124*Input_National_Capacity!$C16+Input!H$125*Input_National_Capacity!$D16+Input!H$126*Input_National_Capacity!$E16+Input!H$127*Input_National_Capacity!$F16+Input!H$128*Input_National_Capacity!$G16+Input!H$129*Input_National_Capacity!$H16</f>
        <v>25195.73312445575</v>
      </c>
      <c r="I16" s="65">
        <f>Input!I$124*Input_National_Capacity!$C16+Input!I$125*Input_National_Capacity!$D16+Input!I$126*Input_National_Capacity!$E16+Input!I$127*Input_National_Capacity!$F16+Input!I$128*Input_National_Capacity!$G16+Input!I$129*Input_National_Capacity!$H16</f>
        <v>22704.197010248459</v>
      </c>
    </row>
    <row r="17" spans="1:9" s="5" customFormat="1" ht="15" customHeight="1" x14ac:dyDescent="0.25">
      <c r="A17" s="46" t="str">
        <f>Input_National_Capacity!A17</f>
        <v>12_Reus</v>
      </c>
      <c r="B17" s="4" t="str">
        <f>Input_National_Capacity!B17</f>
        <v>Salida Nacional / National exit</v>
      </c>
      <c r="C17" s="52">
        <f>Input!C$124*Input_National_Capacity!$C17+Input!C$125*Input_National_Capacity!$D17+Input!C$126*Input_National_Capacity!$E17+Input!C$127*Input_National_Capacity!$F17+Input!C$128*Input_National_Capacity!$G17+Input!C$129*Input_National_Capacity!$H17</f>
        <v>29003.579367925551</v>
      </c>
      <c r="D17" s="53">
        <f>Input!D$124*Input_National_Capacity!$C17+Input!D$125*Input_National_Capacity!$D17+Input!D$126*Input_National_Capacity!$E17+Input!D$127*Input_National_Capacity!$F17+Input!D$128*Input_National_Capacity!$G17+Input!D$129*Input_National_Capacity!$H17</f>
        <v>28846.917655822428</v>
      </c>
      <c r="E17" s="53">
        <f>Input!E$124*Input_National_Capacity!$C17+Input!E$125*Input_National_Capacity!$D17+Input!E$126*Input_National_Capacity!$E17+Input!E$127*Input_National_Capacity!$F17+Input!E$128*Input_National_Capacity!$G17+Input!E$129*Input_National_Capacity!$H17</f>
        <v>28686.829679222548</v>
      </c>
      <c r="F17" s="53">
        <f>Input!F$124*Input_National_Capacity!$C17+Input!F$125*Input_National_Capacity!$D17+Input!F$126*Input_National_Capacity!$E17+Input!F$127*Input_National_Capacity!$F17+Input!F$128*Input_National_Capacity!$G17+Input!F$129*Input_National_Capacity!$H17</f>
        <v>28428.26746215031</v>
      </c>
      <c r="G17" s="53">
        <f>Input!G$124*Input_National_Capacity!$C17+Input!G$125*Input_National_Capacity!$D17+Input!G$126*Input_National_Capacity!$E17+Input!G$127*Input_National_Capacity!$F17+Input!G$128*Input_National_Capacity!$G17+Input!G$129*Input_National_Capacity!$H17</f>
        <v>27832.02742530276</v>
      </c>
      <c r="H17" s="53">
        <f>Input!H$124*Input_National_Capacity!$C17+Input!H$125*Input_National_Capacity!$D17+Input!H$126*Input_National_Capacity!$E17+Input!H$127*Input_National_Capacity!$F17+Input!H$128*Input_National_Capacity!$G17+Input!H$129*Input_National_Capacity!$H17</f>
        <v>26756.52284753025</v>
      </c>
      <c r="I17" s="65">
        <f>Input!I$124*Input_National_Capacity!$C17+Input!I$125*Input_National_Capacity!$D17+Input!I$126*Input_National_Capacity!$E17+Input!I$127*Input_National_Capacity!$F17+Input!I$128*Input_National_Capacity!$G17+Input!I$129*Input_National_Capacity!$H17</f>
        <v>24110.644569809992</v>
      </c>
    </row>
    <row r="18" spans="1:9" s="5" customFormat="1" ht="15" customHeight="1" x14ac:dyDescent="0.25">
      <c r="A18" s="46" t="str">
        <f>Input_National_Capacity!A18</f>
        <v>13_Montroig</v>
      </c>
      <c r="B18" s="4" t="str">
        <f>Input_National_Capacity!B18</f>
        <v>Salida Nacional / National exit</v>
      </c>
      <c r="C18" s="52">
        <f>Input!C$124*Input_National_Capacity!$C18+Input!C$125*Input_National_Capacity!$D18+Input!C$126*Input_National_Capacity!$E18+Input!C$127*Input_National_Capacity!$F18+Input!C$128*Input_National_Capacity!$G18+Input!C$129*Input_National_Capacity!$H18</f>
        <v>24009.996314597465</v>
      </c>
      <c r="D18" s="53">
        <f>Input!D$124*Input_National_Capacity!$C18+Input!D$125*Input_National_Capacity!$D18+Input!D$126*Input_National_Capacity!$E18+Input!D$127*Input_National_Capacity!$F18+Input!D$128*Input_National_Capacity!$G18+Input!D$129*Input_National_Capacity!$H18</f>
        <v>23880.307248206089</v>
      </c>
      <c r="E18" s="53">
        <f>Input!E$124*Input_National_Capacity!$C18+Input!E$125*Input_National_Capacity!$D18+Input!E$126*Input_National_Capacity!$E18+Input!E$127*Input_National_Capacity!$F18+Input!E$128*Input_National_Capacity!$G18+Input!E$129*Input_National_Capacity!$H18</f>
        <v>23747.781821622873</v>
      </c>
      <c r="F18" s="53">
        <f>Input!F$124*Input_National_Capacity!$C18+Input!F$125*Input_National_Capacity!$D18+Input!F$126*Input_National_Capacity!$E18+Input!F$127*Input_National_Capacity!$F18+Input!F$128*Input_National_Capacity!$G18+Input!F$129*Input_National_Capacity!$H18</f>
        <v>23533.73658947253</v>
      </c>
      <c r="G18" s="53">
        <f>Input!G$124*Input_National_Capacity!$C18+Input!G$125*Input_National_Capacity!$D18+Input!G$126*Input_National_Capacity!$E18+Input!G$127*Input_National_Capacity!$F18+Input!G$128*Input_National_Capacity!$G18+Input!G$129*Input_National_Capacity!$H18</f>
        <v>23040.151956151145</v>
      </c>
      <c r="H18" s="53">
        <f>Input!H$124*Input_National_Capacity!$C18+Input!H$125*Input_National_Capacity!$D18+Input!H$126*Input_National_Capacity!$E18+Input!H$127*Input_National_Capacity!$F18+Input!H$128*Input_National_Capacity!$G18+Input!H$129*Input_National_Capacity!$H18</f>
        <v>22149.818365904433</v>
      </c>
      <c r="I18" s="65">
        <f>Input!I$124*Input_National_Capacity!$C18+Input!I$125*Input_National_Capacity!$D18+Input!I$126*Input_National_Capacity!$E18+Input!I$127*Input_National_Capacity!$F18+Input!I$128*Input_National_Capacity!$G18+Input!I$129*Input_National_Capacity!$H18</f>
        <v>19959.48430778502</v>
      </c>
    </row>
    <row r="19" spans="1:9" s="5" customFormat="1" ht="15" customHeight="1" x14ac:dyDescent="0.25">
      <c r="A19" s="46" t="str">
        <f>Input_National_Capacity!A19</f>
        <v>14 Vandellos</v>
      </c>
      <c r="B19" s="4" t="str">
        <f>Input_National_Capacity!B19</f>
        <v>Salida Nacional / National exit</v>
      </c>
      <c r="C19" s="52">
        <f>Input!C$124*Input_National_Capacity!$C19+Input!C$125*Input_National_Capacity!$D19+Input!C$126*Input_National_Capacity!$E19+Input!C$127*Input_National_Capacity!$F19+Input!C$128*Input_National_Capacity!$G19+Input!C$129*Input_National_Capacity!$H19</f>
        <v>4.4856212409580598</v>
      </c>
      <c r="D19" s="53">
        <f>Input!D$124*Input_National_Capacity!$C19+Input!D$125*Input_National_Capacity!$D19+Input!D$126*Input_National_Capacity!$E19+Input!D$127*Input_National_Capacity!$F19+Input!D$128*Input_National_Capacity!$G19+Input!D$129*Input_National_Capacity!$H19</f>
        <v>4.4613923313279686</v>
      </c>
      <c r="E19" s="53">
        <f>Input!E$124*Input_National_Capacity!$C19+Input!E$125*Input_National_Capacity!$D19+Input!E$126*Input_National_Capacity!$E19+Input!E$127*Input_National_Capacity!$F19+Input!E$128*Input_National_Capacity!$G19+Input!E$129*Input_National_Capacity!$H19</f>
        <v>4.4366335241769956</v>
      </c>
      <c r="F19" s="53">
        <f>Input!F$124*Input_National_Capacity!$C19+Input!F$125*Input_National_Capacity!$D19+Input!F$126*Input_National_Capacity!$E19+Input!F$127*Input_National_Capacity!$F19+Input!F$128*Input_National_Capacity!$G19+Input!F$129*Input_National_Capacity!$H19</f>
        <v>4.3966449366204179</v>
      </c>
      <c r="G19" s="53">
        <f>Input!G$124*Input_National_Capacity!$C19+Input!G$125*Input_National_Capacity!$D19+Input!G$126*Input_National_Capacity!$E19+Input!G$127*Input_National_Capacity!$F19+Input!G$128*Input_National_Capacity!$G19+Input!G$129*Input_National_Capacity!$H19</f>
        <v>4.3044319397324999</v>
      </c>
      <c r="H19" s="53">
        <f>Input!H$124*Input_National_Capacity!$C19+Input!H$125*Input_National_Capacity!$D19+Input!H$126*Input_National_Capacity!$E19+Input!H$127*Input_National_Capacity!$F19+Input!H$128*Input_National_Capacity!$G19+Input!H$129*Input_National_Capacity!$H19</f>
        <v>4.1380970843822293</v>
      </c>
      <c r="I19" s="65">
        <f>Input!I$124*Input_National_Capacity!$C19+Input!I$125*Input_National_Capacity!$D19+Input!I$126*Input_National_Capacity!$E19+Input!I$127*Input_National_Capacity!$F19+Input!I$128*Input_National_Capacity!$G19+Input!I$129*Input_National_Capacity!$H19</f>
        <v>3.7288921496059197</v>
      </c>
    </row>
    <row r="20" spans="1:9" s="5" customFormat="1" ht="15" customHeight="1" x14ac:dyDescent="0.25">
      <c r="A20" s="46" t="str">
        <f>Input_National_Capacity!A20</f>
        <v>15.02_Tortosa</v>
      </c>
      <c r="B20" s="4" t="str">
        <f>Input_National_Capacity!B20</f>
        <v>Salida Nacional / National exit</v>
      </c>
      <c r="C20" s="52">
        <f>Input!C$124*Input_National_Capacity!$C20+Input!C$125*Input_National_Capacity!$D20+Input!C$126*Input_National_Capacity!$E20+Input!C$127*Input_National_Capacity!$F20+Input!C$128*Input_National_Capacity!$G20+Input!C$129*Input_National_Capacity!$H20</f>
        <v>5160.3899016367377</v>
      </c>
      <c r="D20" s="53">
        <f>Input!D$124*Input_National_Capacity!$C20+Input!D$125*Input_National_Capacity!$D20+Input!D$126*Input_National_Capacity!$E20+Input!D$127*Input_National_Capacity!$F20+Input!D$128*Input_National_Capacity!$G20+Input!D$129*Input_National_Capacity!$H20</f>
        <v>5239.2644072941275</v>
      </c>
      <c r="E20" s="53">
        <f>Input!E$124*Input_National_Capacity!$C20+Input!E$125*Input_National_Capacity!$D20+Input!E$126*Input_National_Capacity!$E20+Input!E$127*Input_National_Capacity!$F20+Input!E$128*Input_National_Capacity!$G20+Input!E$129*Input_National_Capacity!$H20</f>
        <v>5328.6226390201446</v>
      </c>
      <c r="F20" s="53">
        <f>Input!F$124*Input_National_Capacity!$C20+Input!F$125*Input_National_Capacity!$D20+Input!F$126*Input_National_Capacity!$E20+Input!F$127*Input_National_Capacity!$F20+Input!F$128*Input_National_Capacity!$G20+Input!F$129*Input_National_Capacity!$H20</f>
        <v>5395.5428914539143</v>
      </c>
      <c r="G20" s="53">
        <f>Input!G$124*Input_National_Capacity!$C20+Input!G$125*Input_National_Capacity!$D20+Input!G$126*Input_National_Capacity!$E20+Input!G$127*Input_National_Capacity!$F20+Input!G$128*Input_National_Capacity!$G20+Input!G$129*Input_National_Capacity!$H20</f>
        <v>5438.4309166319199</v>
      </c>
      <c r="H20" s="53">
        <f>Input!H$124*Input_National_Capacity!$C20+Input!H$125*Input_National_Capacity!$D20+Input!H$126*Input_National_Capacity!$E20+Input!H$127*Input_National_Capacity!$F20+Input!H$128*Input_National_Capacity!$G20+Input!H$129*Input_National_Capacity!$H20</f>
        <v>5456.3669783686673</v>
      </c>
      <c r="I20" s="65">
        <f>Input!I$124*Input_National_Capacity!$C20+Input!I$125*Input_National_Capacity!$D20+Input!I$126*Input_National_Capacity!$E20+Input!I$127*Input_National_Capacity!$F20+Input!I$128*Input_National_Capacity!$G20+Input!I$129*Input_National_Capacity!$H20</f>
        <v>5448.457715672992</v>
      </c>
    </row>
    <row r="21" spans="1:9" s="5" customFormat="1" ht="15" customHeight="1" x14ac:dyDescent="0.25">
      <c r="A21" s="46" t="str">
        <f>Input_National_Capacity!A21</f>
        <v>15.04_La Jana</v>
      </c>
      <c r="B21" s="4" t="str">
        <f>Input_National_Capacity!B21</f>
        <v>Salida Nacional / National exit</v>
      </c>
      <c r="C21" s="52">
        <f>Input!C$124*Input_National_Capacity!$C21+Input!C$125*Input_National_Capacity!$D21+Input!C$126*Input_National_Capacity!$E21+Input!C$127*Input_National_Capacity!$F21+Input!C$128*Input_National_Capacity!$G21+Input!C$129*Input_National_Capacity!$H21</f>
        <v>482.03988650115963</v>
      </c>
      <c r="D21" s="53">
        <f>Input!D$124*Input_National_Capacity!$C21+Input!D$125*Input_National_Capacity!$D21+Input!D$126*Input_National_Capacity!$E21+Input!D$127*Input_National_Capacity!$F21+Input!D$128*Input_National_Capacity!$G21+Input!D$129*Input_National_Capacity!$H21</f>
        <v>484.45191347947616</v>
      </c>
      <c r="E21" s="53">
        <f>Input!E$124*Input_National_Capacity!$C21+Input!E$125*Input_National_Capacity!$D21+Input!E$126*Input_National_Capacity!$E21+Input!E$127*Input_National_Capacity!$F21+Input!E$128*Input_National_Capacity!$G21+Input!E$129*Input_National_Capacity!$H21</f>
        <v>486.73472392001827</v>
      </c>
      <c r="F21" s="53">
        <f>Input!F$124*Input_National_Capacity!$C21+Input!F$125*Input_National_Capacity!$D21+Input!F$126*Input_National_Capacity!$E21+Input!F$127*Input_National_Capacity!$F21+Input!F$128*Input_National_Capacity!$G21+Input!F$129*Input_National_Capacity!$H21</f>
        <v>487.59334470497123</v>
      </c>
      <c r="G21" s="53">
        <f>Input!G$124*Input_National_Capacity!$C21+Input!G$125*Input_National_Capacity!$D21+Input!G$126*Input_National_Capacity!$E21+Input!G$127*Input_National_Capacity!$F21+Input!G$128*Input_National_Capacity!$G21+Input!G$129*Input_National_Capacity!$H21</f>
        <v>486.79863332945439</v>
      </c>
      <c r="H21" s="53">
        <f>Input!H$124*Input_National_Capacity!$C21+Input!H$125*Input_National_Capacity!$D21+Input!H$126*Input_National_Capacity!$E21+Input!H$127*Input_National_Capacity!$F21+Input!H$128*Input_National_Capacity!$G21+Input!H$129*Input_National_Capacity!$H21</f>
        <v>484.28481190797447</v>
      </c>
      <c r="I21" s="65">
        <f>Input!I$124*Input_National_Capacity!$C21+Input!I$125*Input_National_Capacity!$D21+Input!I$126*Input_National_Capacity!$E21+Input!I$127*Input_National_Capacity!$F21+Input!I$128*Input_National_Capacity!$G21+Input!I$129*Input_National_Capacity!$H21</f>
        <v>479.87344580427896</v>
      </c>
    </row>
    <row r="22" spans="1:9" s="5" customFormat="1" ht="15" customHeight="1" x14ac:dyDescent="0.25">
      <c r="A22" s="46" t="str">
        <f>Input_National_Capacity!A22</f>
        <v>15.06A_Cabanes</v>
      </c>
      <c r="B22" s="4" t="str">
        <f>Input_National_Capacity!B22</f>
        <v>Salida Nacional / National exit</v>
      </c>
      <c r="C22" s="52">
        <f>Input!C$124*Input_National_Capacity!$C22+Input!C$125*Input_National_Capacity!$D22+Input!C$126*Input_National_Capacity!$E22+Input!C$127*Input_National_Capacity!$F22+Input!C$128*Input_National_Capacity!$G22+Input!C$129*Input_National_Capacity!$H22</f>
        <v>0</v>
      </c>
      <c r="D22" s="53">
        <f>Input!D$124*Input_National_Capacity!$C22+Input!D$125*Input_National_Capacity!$D22+Input!D$126*Input_National_Capacity!$E22+Input!D$127*Input_National_Capacity!$F22+Input!D$128*Input_National_Capacity!$G22+Input!D$129*Input_National_Capacity!$H22</f>
        <v>0</v>
      </c>
      <c r="E22" s="53">
        <f>Input!E$124*Input_National_Capacity!$C22+Input!E$125*Input_National_Capacity!$D22+Input!E$126*Input_National_Capacity!$E22+Input!E$127*Input_National_Capacity!$F22+Input!E$128*Input_National_Capacity!$G22+Input!E$129*Input_National_Capacity!$H22</f>
        <v>0</v>
      </c>
      <c r="F22" s="53">
        <f>Input!F$124*Input_National_Capacity!$C22+Input!F$125*Input_National_Capacity!$D22+Input!F$126*Input_National_Capacity!$E22+Input!F$127*Input_National_Capacity!$F22+Input!F$128*Input_National_Capacity!$G22+Input!F$129*Input_National_Capacity!$H22</f>
        <v>0</v>
      </c>
      <c r="G22" s="53">
        <f>Input!G$124*Input_National_Capacity!$C22+Input!G$125*Input_National_Capacity!$D22+Input!G$126*Input_National_Capacity!$E22+Input!G$127*Input_National_Capacity!$F22+Input!G$128*Input_National_Capacity!$G22+Input!G$129*Input_National_Capacity!$H22</f>
        <v>0</v>
      </c>
      <c r="H22" s="53">
        <f>Input!H$124*Input_National_Capacity!$C22+Input!H$125*Input_National_Capacity!$D22+Input!H$126*Input_National_Capacity!$E22+Input!H$127*Input_National_Capacity!$F22+Input!H$128*Input_National_Capacity!$G22+Input!H$129*Input_National_Capacity!$H22</f>
        <v>0</v>
      </c>
      <c r="I22" s="65">
        <f>Input!I$124*Input_National_Capacity!$C22+Input!I$125*Input_National_Capacity!$D22+Input!I$126*Input_National_Capacity!$E22+Input!I$127*Input_National_Capacity!$F22+Input!I$128*Input_National_Capacity!$G22+Input!I$129*Input_National_Capacity!$H22</f>
        <v>0</v>
      </c>
    </row>
    <row r="23" spans="1:9" s="5" customFormat="1" ht="15" customHeight="1" x14ac:dyDescent="0.25">
      <c r="A23" s="46" t="str">
        <f>Input_National_Capacity!A23</f>
        <v>15.07_Villafames</v>
      </c>
      <c r="B23" s="4" t="str">
        <f>Input_National_Capacity!B23</f>
        <v>Salida Nacional / National exit</v>
      </c>
      <c r="C23" s="52">
        <f>Input!C$124*Input_National_Capacity!$C23+Input!C$125*Input_National_Capacity!$D23+Input!C$126*Input_National_Capacity!$E23+Input!C$127*Input_National_Capacity!$F23+Input!C$128*Input_National_Capacity!$G23+Input!C$129*Input_National_Capacity!$H23</f>
        <v>8979.8056799476581</v>
      </c>
      <c r="D23" s="53">
        <f>Input!D$124*Input_National_Capacity!$C23+Input!D$125*Input_National_Capacity!$D23+Input!D$126*Input_National_Capacity!$E23+Input!D$127*Input_National_Capacity!$F23+Input!D$128*Input_National_Capacity!$G23+Input!D$129*Input_National_Capacity!$H23</f>
        <v>9135.996356515263</v>
      </c>
      <c r="E23" s="53">
        <f>Input!E$124*Input_National_Capacity!$C23+Input!E$125*Input_National_Capacity!$D23+Input!E$126*Input_National_Capacity!$E23+Input!E$127*Input_National_Capacity!$F23+Input!E$128*Input_National_Capacity!$G23+Input!E$129*Input_National_Capacity!$H23</f>
        <v>9314.6662769467785</v>
      </c>
      <c r="F23" s="53">
        <f>Input!F$124*Input_National_Capacity!$C23+Input!F$125*Input_National_Capacity!$D23+Input!F$126*Input_National_Capacity!$E23+Input!F$127*Input_National_Capacity!$F23+Input!F$128*Input_National_Capacity!$G23+Input!F$129*Input_National_Capacity!$H23</f>
        <v>9451.7238288734316</v>
      </c>
      <c r="G23" s="53">
        <f>Input!G$124*Input_National_Capacity!$C23+Input!G$125*Input_National_Capacity!$D23+Input!G$126*Input_National_Capacity!$E23+Input!G$127*Input_National_Capacity!$F23+Input!G$128*Input_National_Capacity!$G23+Input!G$129*Input_National_Capacity!$H23</f>
        <v>9544.7013537361399</v>
      </c>
      <c r="H23" s="53">
        <f>Input!H$124*Input_National_Capacity!$C23+Input!H$125*Input_National_Capacity!$D23+Input!H$126*Input_National_Capacity!$E23+Input!H$127*Input_National_Capacity!$F23+Input!H$128*Input_National_Capacity!$G23+Input!H$129*Input_National_Capacity!$H23</f>
        <v>9591.9214330580307</v>
      </c>
      <c r="I23" s="65">
        <f>Input!I$124*Input_National_Capacity!$C23+Input!I$125*Input_National_Capacity!$D23+Input!I$126*Input_National_Capacity!$E23+Input!I$127*Input_National_Capacity!$F23+Input!I$128*Input_National_Capacity!$G23+Input!I$129*Input_National_Capacity!$H23</f>
        <v>9592.1924658439111</v>
      </c>
    </row>
    <row r="24" spans="1:9" s="5" customFormat="1" ht="15" customHeight="1" x14ac:dyDescent="0.25">
      <c r="A24" s="46" t="str">
        <f>Input_National_Capacity!A24</f>
        <v>15.08_Borriol</v>
      </c>
      <c r="B24" s="4" t="str">
        <f>Input_National_Capacity!B24</f>
        <v>Salida Nacional / National exit</v>
      </c>
      <c r="C24" s="52">
        <f>Input!C$124*Input_National_Capacity!$C24+Input!C$125*Input_National_Capacity!$D24+Input!C$126*Input_National_Capacity!$E24+Input!C$127*Input_National_Capacity!$F24+Input!C$128*Input_National_Capacity!$G24+Input!C$129*Input_National_Capacity!$H24</f>
        <v>0</v>
      </c>
      <c r="D24" s="53">
        <f>Input!D$124*Input_National_Capacity!$C24+Input!D$125*Input_National_Capacity!$D24+Input!D$126*Input_National_Capacity!$E24+Input!D$127*Input_National_Capacity!$F24+Input!D$128*Input_National_Capacity!$G24+Input!D$129*Input_National_Capacity!$H24</f>
        <v>0</v>
      </c>
      <c r="E24" s="53">
        <f>Input!E$124*Input_National_Capacity!$C24+Input!E$125*Input_National_Capacity!$D24+Input!E$126*Input_National_Capacity!$E24+Input!E$127*Input_National_Capacity!$F24+Input!E$128*Input_National_Capacity!$G24+Input!E$129*Input_National_Capacity!$H24</f>
        <v>0</v>
      </c>
      <c r="F24" s="53">
        <f>Input!F$124*Input_National_Capacity!$C24+Input!F$125*Input_National_Capacity!$D24+Input!F$126*Input_National_Capacity!$E24+Input!F$127*Input_National_Capacity!$F24+Input!F$128*Input_National_Capacity!$G24+Input!F$129*Input_National_Capacity!$H24</f>
        <v>0</v>
      </c>
      <c r="G24" s="53">
        <f>Input!G$124*Input_National_Capacity!$C24+Input!G$125*Input_National_Capacity!$D24+Input!G$126*Input_National_Capacity!$E24+Input!G$127*Input_National_Capacity!$F24+Input!G$128*Input_National_Capacity!$G24+Input!G$129*Input_National_Capacity!$H24</f>
        <v>0</v>
      </c>
      <c r="H24" s="53">
        <f>Input!H$124*Input_National_Capacity!$C24+Input!H$125*Input_National_Capacity!$D24+Input!H$126*Input_National_Capacity!$E24+Input!H$127*Input_National_Capacity!$F24+Input!H$128*Input_National_Capacity!$G24+Input!H$129*Input_National_Capacity!$H24</f>
        <v>0</v>
      </c>
      <c r="I24" s="65">
        <f>Input!I$124*Input_National_Capacity!$C24+Input!I$125*Input_National_Capacity!$D24+Input!I$126*Input_National_Capacity!$E24+Input!I$127*Input_National_Capacity!$F24+Input!I$128*Input_National_Capacity!$G24+Input!I$129*Input_National_Capacity!$H24</f>
        <v>0</v>
      </c>
    </row>
    <row r="25" spans="1:9" s="5" customFormat="1" ht="15" customHeight="1" x14ac:dyDescent="0.25">
      <c r="A25" s="46" t="str">
        <f>Input_National_Capacity!A25</f>
        <v>15.09_Villarreal</v>
      </c>
      <c r="B25" s="4" t="str">
        <f>Input_National_Capacity!B25</f>
        <v>Salida Nacional / National exit</v>
      </c>
      <c r="C25" s="52">
        <f>Input!C$124*Input_National_Capacity!$C25+Input!C$125*Input_National_Capacity!$D25+Input!C$126*Input_National_Capacity!$E25+Input!C$127*Input_National_Capacity!$F25+Input!C$128*Input_National_Capacity!$G25+Input!C$129*Input_National_Capacity!$H25</f>
        <v>50133.410859373398</v>
      </c>
      <c r="D25" s="53">
        <f>Input!D$124*Input_National_Capacity!$C25+Input!D$125*Input_National_Capacity!$D25+Input!D$126*Input_National_Capacity!$E25+Input!D$127*Input_National_Capacity!$F25+Input!D$128*Input_National_Capacity!$G25+Input!D$129*Input_National_Capacity!$H25</f>
        <v>51002.882671400788</v>
      </c>
      <c r="E25" s="53">
        <f>Input!E$124*Input_National_Capacity!$C25+Input!E$125*Input_National_Capacity!$D25+Input!E$126*Input_National_Capacity!$E25+Input!E$127*Input_National_Capacity!$F25+Input!E$128*Input_National_Capacity!$G25+Input!E$129*Input_National_Capacity!$H25</f>
        <v>51997.288954952637</v>
      </c>
      <c r="F25" s="53">
        <f>Input!F$124*Input_National_Capacity!$C25+Input!F$125*Input_National_Capacity!$D25+Input!F$126*Input_National_Capacity!$E25+Input!F$127*Input_National_Capacity!$F25+Input!F$128*Input_National_Capacity!$G25+Input!F$129*Input_National_Capacity!$H25</f>
        <v>52759.719715202205</v>
      </c>
      <c r="G25" s="53">
        <f>Input!G$124*Input_National_Capacity!$C25+Input!G$125*Input_National_Capacity!$D25+Input!G$126*Input_National_Capacity!$E25+Input!G$127*Input_National_Capacity!$F25+Input!G$128*Input_National_Capacity!$G25+Input!G$129*Input_National_Capacity!$H25</f>
        <v>53276.357355972228</v>
      </c>
      <c r="H25" s="53">
        <f>Input!H$124*Input_National_Capacity!$C25+Input!H$125*Input_National_Capacity!$D25+Input!H$126*Input_National_Capacity!$E25+Input!H$127*Input_National_Capacity!$F25+Input!H$128*Input_National_Capacity!$G25+Input!H$129*Input_National_Capacity!$H25</f>
        <v>53537.847271372324</v>
      </c>
      <c r="I25" s="65">
        <f>Input!I$124*Input_National_Capacity!$C25+Input!I$125*Input_National_Capacity!$D25+Input!I$126*Input_National_Capacity!$E25+Input!I$127*Input_National_Capacity!$F25+Input!I$128*Input_National_Capacity!$G25+Input!I$129*Input_National_Capacity!$H25</f>
        <v>53537.48844961002</v>
      </c>
    </row>
    <row r="26" spans="1:9" s="5" customFormat="1" ht="15" customHeight="1" x14ac:dyDescent="0.25">
      <c r="A26" s="46" t="str">
        <f>Input_National_Capacity!A26</f>
        <v>15.09X.3_Moncofar</v>
      </c>
      <c r="B26" s="4" t="str">
        <f>Input_National_Capacity!B26</f>
        <v>Salida Nacional / National exit</v>
      </c>
      <c r="C26" s="52">
        <f>Input!C$124*Input_National_Capacity!$C26+Input!C$125*Input_National_Capacity!$D26+Input!C$126*Input_National_Capacity!$E26+Input!C$127*Input_National_Capacity!$F26+Input!C$128*Input_National_Capacity!$G26+Input!C$129*Input_National_Capacity!$H26</f>
        <v>3605.3668262663978</v>
      </c>
      <c r="D26" s="53">
        <f>Input!D$124*Input_National_Capacity!$C26+Input!D$125*Input_National_Capacity!$D26+Input!D$126*Input_National_Capacity!$E26+Input!D$127*Input_National_Capacity!$F26+Input!D$128*Input_National_Capacity!$G26+Input!D$129*Input_National_Capacity!$H26</f>
        <v>3626.695627582993</v>
      </c>
      <c r="E26" s="53">
        <f>Input!E$124*Input_National_Capacity!$C26+Input!E$125*Input_National_Capacity!$D26+Input!E$126*Input_National_Capacity!$E26+Input!E$127*Input_National_Capacity!$F26+Input!E$128*Input_National_Capacity!$G26+Input!E$129*Input_National_Capacity!$H26</f>
        <v>3651.7380815413117</v>
      </c>
      <c r="F26" s="53">
        <f>Input!F$124*Input_National_Capacity!$C26+Input!F$125*Input_National_Capacity!$D26+Input!F$126*Input_National_Capacity!$E26+Input!F$127*Input_National_Capacity!$F26+Input!F$128*Input_National_Capacity!$G26+Input!F$129*Input_National_Capacity!$H26</f>
        <v>3671.9946772728172</v>
      </c>
      <c r="G26" s="53">
        <f>Input!G$124*Input_National_Capacity!$C26+Input!G$125*Input_National_Capacity!$D26+Input!G$126*Input_National_Capacity!$E26+Input!G$127*Input_National_Capacity!$F26+Input!G$128*Input_National_Capacity!$G26+Input!G$129*Input_National_Capacity!$H26</f>
        <v>3687.1697556777763</v>
      </c>
      <c r="H26" s="53">
        <f>Input!H$124*Input_National_Capacity!$C26+Input!H$125*Input_National_Capacity!$D26+Input!H$126*Input_National_Capacity!$E26+Input!H$127*Input_National_Capacity!$F26+Input!H$128*Input_National_Capacity!$G26+Input!H$129*Input_National_Capacity!$H26</f>
        <v>3697.0693779827752</v>
      </c>
      <c r="I26" s="65">
        <f>Input!I$124*Input_National_Capacity!$C26+Input!I$125*Input_National_Capacity!$D26+Input!I$126*Input_National_Capacity!$E26+Input!I$127*Input_National_Capacity!$F26+Input!I$128*Input_National_Capacity!$G26+Input!I$129*Input_National_Capacity!$H26</f>
        <v>3701.5454863933583</v>
      </c>
    </row>
    <row r="27" spans="1:9" s="5" customFormat="1" ht="15" customHeight="1" x14ac:dyDescent="0.25">
      <c r="A27" s="46" t="str">
        <f>Input_National_Capacity!A27</f>
        <v>15.09X_Nules I</v>
      </c>
      <c r="B27" s="4" t="str">
        <f>Input_National_Capacity!B27</f>
        <v>Salida Nacional / National exit</v>
      </c>
      <c r="C27" s="52">
        <f>Input!C$124*Input_National_Capacity!$C27+Input!C$125*Input_National_Capacity!$D27+Input!C$126*Input_National_Capacity!$E27+Input!C$127*Input_National_Capacity!$F27+Input!C$128*Input_National_Capacity!$G27+Input!C$129*Input_National_Capacity!$H27</f>
        <v>1688.1808831652547</v>
      </c>
      <c r="D27" s="53">
        <f>Input!D$124*Input_National_Capacity!$C27+Input!D$125*Input_National_Capacity!$D27+Input!D$126*Input_National_Capacity!$E27+Input!D$127*Input_National_Capacity!$F27+Input!D$128*Input_National_Capacity!$G27+Input!D$129*Input_National_Capacity!$H27</f>
        <v>1710.9545163794849</v>
      </c>
      <c r="E27" s="53">
        <f>Input!E$124*Input_National_Capacity!$C27+Input!E$125*Input_National_Capacity!$D27+Input!E$126*Input_National_Capacity!$E27+Input!E$127*Input_National_Capacity!$F27+Input!E$128*Input_National_Capacity!$G27+Input!E$129*Input_National_Capacity!$H27</f>
        <v>1737.1704264559721</v>
      </c>
      <c r="F27" s="53">
        <f>Input!F$124*Input_National_Capacity!$C27+Input!F$125*Input_National_Capacity!$D27+Input!F$126*Input_National_Capacity!$E27+Input!F$127*Input_National_Capacity!$F27+Input!F$128*Input_National_Capacity!$G27+Input!F$129*Input_National_Capacity!$H27</f>
        <v>1757.5611298720028</v>
      </c>
      <c r="G27" s="53">
        <f>Input!G$124*Input_National_Capacity!$C27+Input!G$125*Input_National_Capacity!$D27+Input!G$126*Input_National_Capacity!$E27+Input!G$127*Input_National_Capacity!$F27+Input!G$128*Input_National_Capacity!$G27+Input!G$129*Input_National_Capacity!$H27</f>
        <v>1771.7948951054166</v>
      </c>
      <c r="H27" s="53">
        <f>Input!H$124*Input_National_Capacity!$C27+Input!H$125*Input_National_Capacity!$D27+Input!H$126*Input_National_Capacity!$E27+Input!H$127*Input_National_Capacity!$F27+Input!H$128*Input_National_Capacity!$G27+Input!H$129*Input_National_Capacity!$H27</f>
        <v>1779.637639425606</v>
      </c>
      <c r="I27" s="65">
        <f>Input!I$124*Input_National_Capacity!$C27+Input!I$125*Input_National_Capacity!$D27+Input!I$126*Input_National_Capacity!$E27+Input!I$127*Input_National_Capacity!$F27+Input!I$128*Input_National_Capacity!$G27+Input!I$129*Input_National_Capacity!$H27</f>
        <v>1780.9356431012475</v>
      </c>
    </row>
    <row r="28" spans="1:9" s="5" customFormat="1" ht="15" customHeight="1" x14ac:dyDescent="0.25">
      <c r="A28" s="46" t="str">
        <f>Input_National_Capacity!A28</f>
        <v>15.10_Chilches</v>
      </c>
      <c r="B28" s="4" t="str">
        <f>Input_National_Capacity!B28</f>
        <v>Salida Nacional / National exit</v>
      </c>
      <c r="C28" s="52">
        <f>Input!C$124*Input_National_Capacity!$C28+Input!C$125*Input_National_Capacity!$D28+Input!C$126*Input_National_Capacity!$E28+Input!C$127*Input_National_Capacity!$F28+Input!C$128*Input_National_Capacity!$G28+Input!C$129*Input_National_Capacity!$H28</f>
        <v>4985.7298134831544</v>
      </c>
      <c r="D28" s="53">
        <f>Input!D$124*Input_National_Capacity!$C28+Input!D$125*Input_National_Capacity!$D28+Input!D$126*Input_National_Capacity!$E28+Input!D$127*Input_National_Capacity!$F28+Input!D$128*Input_National_Capacity!$G28+Input!D$129*Input_National_Capacity!$H28</f>
        <v>5054.4201319251551</v>
      </c>
      <c r="E28" s="53">
        <f>Input!E$124*Input_National_Capacity!$C28+Input!E$125*Input_National_Capacity!$D28+Input!E$126*Input_National_Capacity!$E28+Input!E$127*Input_National_Capacity!$F28+Input!E$128*Input_National_Capacity!$G28+Input!E$129*Input_National_Capacity!$H28</f>
        <v>5133.306928132075</v>
      </c>
      <c r="F28" s="53">
        <f>Input!F$124*Input_National_Capacity!$C28+Input!F$125*Input_National_Capacity!$D28+Input!F$126*Input_National_Capacity!$E28+Input!F$127*Input_National_Capacity!$F28+Input!F$128*Input_National_Capacity!$G28+Input!F$129*Input_National_Capacity!$H28</f>
        <v>5194.3316524482934</v>
      </c>
      <c r="G28" s="53">
        <f>Input!G$124*Input_National_Capacity!$C28+Input!G$125*Input_National_Capacity!$D28+Input!G$126*Input_National_Capacity!$E28+Input!G$127*Input_National_Capacity!$F28+Input!G$128*Input_National_Capacity!$G28+Input!G$129*Input_National_Capacity!$H28</f>
        <v>5236.4374033229415</v>
      </c>
      <c r="H28" s="53">
        <f>Input!H$124*Input_National_Capacity!$C28+Input!H$125*Input_National_Capacity!$D28+Input!H$126*Input_National_Capacity!$E28+Input!H$127*Input_National_Capacity!$F28+Input!H$128*Input_National_Capacity!$G28+Input!H$129*Input_National_Capacity!$H28</f>
        <v>5258.904138214496</v>
      </c>
      <c r="I28" s="65">
        <f>Input!I$124*Input_National_Capacity!$C28+Input!I$125*Input_National_Capacity!$D28+Input!I$126*Input_National_Capacity!$E28+Input!I$127*Input_National_Capacity!$F28+Input!I$128*Input_National_Capacity!$G28+Input!I$129*Input_National_Capacity!$H28</f>
        <v>5261.222705920195</v>
      </c>
    </row>
    <row r="29" spans="1:9" s="5" customFormat="1" ht="15" customHeight="1" x14ac:dyDescent="0.25">
      <c r="A29" s="46" t="str">
        <f>Input_National_Capacity!A29</f>
        <v>15.11_Sagunto</v>
      </c>
      <c r="B29" s="4" t="str">
        <f>Input_National_Capacity!B29</f>
        <v>Salida Nacional / National exit</v>
      </c>
      <c r="C29" s="52">
        <f>Input!C$124*Input_National_Capacity!$C29+Input!C$125*Input_National_Capacity!$D29+Input!C$126*Input_National_Capacity!$E29+Input!C$127*Input_National_Capacity!$F29+Input!C$128*Input_National_Capacity!$G29+Input!C$129*Input_National_Capacity!$H29</f>
        <v>4415.3531248270911</v>
      </c>
      <c r="D29" s="53">
        <f>Input!D$124*Input_National_Capacity!$C29+Input!D$125*Input_National_Capacity!$D29+Input!D$126*Input_National_Capacity!$E29+Input!D$127*Input_National_Capacity!$F29+Input!D$128*Input_National_Capacity!$G29+Input!D$129*Input_National_Capacity!$H29</f>
        <v>4427.0855193704238</v>
      </c>
      <c r="E29" s="53">
        <f>Input!E$124*Input_National_Capacity!$C29+Input!E$125*Input_National_Capacity!$D29+Input!E$126*Input_National_Capacity!$E29+Input!E$127*Input_National_Capacity!$F29+Input!E$128*Input_National_Capacity!$G29+Input!E$129*Input_National_Capacity!$H29</f>
        <v>4442.5975629191425</v>
      </c>
      <c r="F29" s="53">
        <f>Input!F$124*Input_National_Capacity!$C29+Input!F$125*Input_National_Capacity!$D29+Input!F$126*Input_National_Capacity!$E29+Input!F$127*Input_National_Capacity!$F29+Input!F$128*Input_National_Capacity!$G29+Input!F$129*Input_National_Capacity!$H29</f>
        <v>4459.1065299548909</v>
      </c>
      <c r="G29" s="53">
        <f>Input!G$124*Input_National_Capacity!$C29+Input!G$125*Input_National_Capacity!$D29+Input!G$126*Input_National_Capacity!$E29+Input!G$127*Input_National_Capacity!$F29+Input!G$128*Input_National_Capacity!$G29+Input!G$129*Input_National_Capacity!$H29</f>
        <v>4475.5312044423281</v>
      </c>
      <c r="H29" s="53">
        <f>Input!H$124*Input_National_Capacity!$C29+Input!H$125*Input_National_Capacity!$D29+Input!H$126*Input_National_Capacity!$E29+Input!H$127*Input_National_Capacity!$F29+Input!H$128*Input_National_Capacity!$G29+Input!H$129*Input_National_Capacity!$H29</f>
        <v>4491.4063553430688</v>
      </c>
      <c r="I29" s="65">
        <f>Input!I$124*Input_National_Capacity!$C29+Input!I$125*Input_National_Capacity!$D29+Input!I$126*Input_National_Capacity!$E29+Input!I$127*Input_National_Capacity!$F29+Input!I$128*Input_National_Capacity!$G29+Input!I$129*Input_National_Capacity!$H29</f>
        <v>4506.5447712711975</v>
      </c>
    </row>
    <row r="30" spans="1:9" s="5" customFormat="1" ht="15" customHeight="1" x14ac:dyDescent="0.25">
      <c r="A30" s="46" t="str">
        <f>Input_National_Capacity!A30</f>
        <v>15.12_Puzol</v>
      </c>
      <c r="B30" s="4" t="str">
        <f>Input_National_Capacity!B30</f>
        <v>Salida Nacional / National exit</v>
      </c>
      <c r="C30" s="52">
        <f>Input!C$124*Input_National_Capacity!$C30+Input!C$125*Input_National_Capacity!$D30+Input!C$126*Input_National_Capacity!$E30+Input!C$127*Input_National_Capacity!$F30+Input!C$128*Input_National_Capacity!$G30+Input!C$129*Input_National_Capacity!$H30</f>
        <v>0</v>
      </c>
      <c r="D30" s="53">
        <f>Input!D$124*Input_National_Capacity!$C30+Input!D$125*Input_National_Capacity!$D30+Input!D$126*Input_National_Capacity!$E30+Input!D$127*Input_National_Capacity!$F30+Input!D$128*Input_National_Capacity!$G30+Input!D$129*Input_National_Capacity!$H30</f>
        <v>0</v>
      </c>
      <c r="E30" s="53">
        <f>Input!E$124*Input_National_Capacity!$C30+Input!E$125*Input_National_Capacity!$D30+Input!E$126*Input_National_Capacity!$E30+Input!E$127*Input_National_Capacity!$F30+Input!E$128*Input_National_Capacity!$G30+Input!E$129*Input_National_Capacity!$H30</f>
        <v>0</v>
      </c>
      <c r="F30" s="53">
        <f>Input!F$124*Input_National_Capacity!$C30+Input!F$125*Input_National_Capacity!$D30+Input!F$126*Input_National_Capacity!$E30+Input!F$127*Input_National_Capacity!$F30+Input!F$128*Input_National_Capacity!$G30+Input!F$129*Input_National_Capacity!$H30</f>
        <v>0</v>
      </c>
      <c r="G30" s="53">
        <f>Input!G$124*Input_National_Capacity!$C30+Input!G$125*Input_National_Capacity!$D30+Input!G$126*Input_National_Capacity!$E30+Input!G$127*Input_National_Capacity!$F30+Input!G$128*Input_National_Capacity!$G30+Input!G$129*Input_National_Capacity!$H30</f>
        <v>0</v>
      </c>
      <c r="H30" s="53">
        <f>Input!H$124*Input_National_Capacity!$C30+Input!H$125*Input_National_Capacity!$D30+Input!H$126*Input_National_Capacity!$E30+Input!H$127*Input_National_Capacity!$F30+Input!H$128*Input_National_Capacity!$G30+Input!H$129*Input_National_Capacity!$H30</f>
        <v>0</v>
      </c>
      <c r="I30" s="65">
        <f>Input!I$124*Input_National_Capacity!$C30+Input!I$125*Input_National_Capacity!$D30+Input!I$126*Input_National_Capacity!$E30+Input!I$127*Input_National_Capacity!$F30+Input!I$128*Input_National_Capacity!$G30+Input!I$129*Input_National_Capacity!$H30</f>
        <v>0</v>
      </c>
    </row>
    <row r="31" spans="1:9" s="5" customFormat="1" ht="15" customHeight="1" x14ac:dyDescent="0.25">
      <c r="A31" s="46" t="str">
        <f>Input_National_Capacity!A31</f>
        <v>15.14_Paterna</v>
      </c>
      <c r="B31" s="4" t="str">
        <f>Input_National_Capacity!B31</f>
        <v>Salida Nacional / National exit</v>
      </c>
      <c r="C31" s="52">
        <f>Input!C$124*Input_National_Capacity!$C31+Input!C$125*Input_National_Capacity!$D31+Input!C$126*Input_National_Capacity!$E31+Input!C$127*Input_National_Capacity!$F31+Input!C$128*Input_National_Capacity!$G31+Input!C$129*Input_National_Capacity!$H31</f>
        <v>0</v>
      </c>
      <c r="D31" s="53">
        <f>Input!D$124*Input_National_Capacity!$C31+Input!D$125*Input_National_Capacity!$D31+Input!D$126*Input_National_Capacity!$E31+Input!D$127*Input_National_Capacity!$F31+Input!D$128*Input_National_Capacity!$G31+Input!D$129*Input_National_Capacity!$H31</f>
        <v>0</v>
      </c>
      <c r="E31" s="53">
        <f>Input!E$124*Input_National_Capacity!$C31+Input!E$125*Input_National_Capacity!$D31+Input!E$126*Input_National_Capacity!$E31+Input!E$127*Input_National_Capacity!$F31+Input!E$128*Input_National_Capacity!$G31+Input!E$129*Input_National_Capacity!$H31</f>
        <v>0</v>
      </c>
      <c r="F31" s="53">
        <f>Input!F$124*Input_National_Capacity!$C31+Input!F$125*Input_National_Capacity!$D31+Input!F$126*Input_National_Capacity!$E31+Input!F$127*Input_National_Capacity!$F31+Input!F$128*Input_National_Capacity!$G31+Input!F$129*Input_National_Capacity!$H31</f>
        <v>0</v>
      </c>
      <c r="G31" s="53">
        <f>Input!G$124*Input_National_Capacity!$C31+Input!G$125*Input_National_Capacity!$D31+Input!G$126*Input_National_Capacity!$E31+Input!G$127*Input_National_Capacity!$F31+Input!G$128*Input_National_Capacity!$G31+Input!G$129*Input_National_Capacity!$H31</f>
        <v>0</v>
      </c>
      <c r="H31" s="53">
        <f>Input!H$124*Input_National_Capacity!$C31+Input!H$125*Input_National_Capacity!$D31+Input!H$126*Input_National_Capacity!$E31+Input!H$127*Input_National_Capacity!$F31+Input!H$128*Input_National_Capacity!$G31+Input!H$129*Input_National_Capacity!$H31</f>
        <v>0</v>
      </c>
      <c r="I31" s="65">
        <f>Input!I$124*Input_National_Capacity!$C31+Input!I$125*Input_National_Capacity!$D31+Input!I$126*Input_National_Capacity!$E31+Input!I$127*Input_National_Capacity!$F31+Input!I$128*Input_National_Capacity!$G31+Input!I$129*Input_National_Capacity!$H31</f>
        <v>0</v>
      </c>
    </row>
    <row r="32" spans="1:9" s="5" customFormat="1" ht="15" customHeight="1" x14ac:dyDescent="0.25">
      <c r="A32" s="46" t="str">
        <f>Input_National_Capacity!A32</f>
        <v>15.16_Llombay</v>
      </c>
      <c r="B32" s="4" t="str">
        <f>Input_National_Capacity!B32</f>
        <v>Salida Nacional / National exit</v>
      </c>
      <c r="C32" s="52">
        <f>Input!C$124*Input_National_Capacity!$C32+Input!C$125*Input_National_Capacity!$D32+Input!C$126*Input_National_Capacity!$E32+Input!C$127*Input_National_Capacity!$F32+Input!C$128*Input_National_Capacity!$G32+Input!C$129*Input_National_Capacity!$H32</f>
        <v>2996.469648785619</v>
      </c>
      <c r="D32" s="53">
        <f>Input!D$124*Input_National_Capacity!$C32+Input!D$125*Input_National_Capacity!$D32+Input!D$126*Input_National_Capacity!$E32+Input!D$127*Input_National_Capacity!$F32+Input!D$128*Input_National_Capacity!$G32+Input!D$129*Input_National_Capacity!$H32</f>
        <v>3000.6403215593805</v>
      </c>
      <c r="E32" s="53">
        <f>Input!E$124*Input_National_Capacity!$C32+Input!E$125*Input_National_Capacity!$D32+Input!E$126*Input_National_Capacity!$E32+Input!E$127*Input_National_Capacity!$F32+Input!E$128*Input_National_Capacity!$G32+Input!E$129*Input_National_Capacity!$H32</f>
        <v>3006.2095599366103</v>
      </c>
      <c r="F32" s="53">
        <f>Input!F$124*Input_National_Capacity!$C32+Input!F$125*Input_National_Capacity!$D32+Input!F$126*Input_National_Capacity!$E32+Input!F$127*Input_National_Capacity!$F32+Input!F$128*Input_National_Capacity!$G32+Input!F$129*Input_National_Capacity!$H32</f>
        <v>3011.7899367905943</v>
      </c>
      <c r="G32" s="53">
        <f>Input!G$124*Input_National_Capacity!$C32+Input!G$125*Input_National_Capacity!$D32+Input!G$126*Input_National_Capacity!$E32+Input!G$127*Input_National_Capacity!$F32+Input!G$128*Input_National_Capacity!$G32+Input!G$129*Input_National_Capacity!$H32</f>
        <v>3017.3814743982866</v>
      </c>
      <c r="H32" s="53">
        <f>Input!H$124*Input_National_Capacity!$C32+Input!H$125*Input_National_Capacity!$D32+Input!H$126*Input_National_Capacity!$E32+Input!H$127*Input_National_Capacity!$F32+Input!H$128*Input_National_Capacity!$G32+Input!H$129*Input_National_Capacity!$H32</f>
        <v>3022.9841950811938</v>
      </c>
      <c r="I32" s="65">
        <f>Input!I$124*Input_National_Capacity!$C32+Input!I$125*Input_National_Capacity!$D32+Input!I$126*Input_National_Capacity!$E32+Input!I$127*Input_National_Capacity!$F32+Input!I$128*Input_National_Capacity!$G32+Input!I$129*Input_National_Capacity!$H32</f>
        <v>3028.5981212054676</v>
      </c>
    </row>
    <row r="33" spans="1:9" s="5" customFormat="1" ht="15" customHeight="1" x14ac:dyDescent="0.25">
      <c r="A33" s="46" t="str">
        <f>Input_National_Capacity!A33</f>
        <v>15.17_Carlet</v>
      </c>
      <c r="B33" s="4" t="str">
        <f>Input_National_Capacity!B33</f>
        <v>Salida Nacional / National exit</v>
      </c>
      <c r="C33" s="52">
        <f>Input!C$124*Input_National_Capacity!$C33+Input!C$125*Input_National_Capacity!$D33+Input!C$126*Input_National_Capacity!$E33+Input!C$127*Input_National_Capacity!$F33+Input!C$128*Input_National_Capacity!$G33+Input!C$129*Input_National_Capacity!$H33</f>
        <v>2726.009578192708</v>
      </c>
      <c r="D33" s="53">
        <f>Input!D$124*Input_National_Capacity!$C33+Input!D$125*Input_National_Capacity!$D33+Input!D$126*Input_National_Capacity!$E33+Input!D$127*Input_National_Capacity!$F33+Input!D$128*Input_National_Capacity!$G33+Input!D$129*Input_National_Capacity!$H33</f>
        <v>2729.8377610161606</v>
      </c>
      <c r="E33" s="53">
        <f>Input!E$124*Input_National_Capacity!$C33+Input!E$125*Input_National_Capacity!$D33+Input!E$126*Input_National_Capacity!$E33+Input!E$127*Input_National_Capacity!$F33+Input!E$128*Input_National_Capacity!$G33+Input!E$129*Input_National_Capacity!$H33</f>
        <v>2734.6528961288054</v>
      </c>
      <c r="F33" s="53">
        <f>Input!F$124*Input_National_Capacity!$C33+Input!F$125*Input_National_Capacity!$D33+Input!F$126*Input_National_Capacity!$E33+Input!F$127*Input_National_Capacity!$F33+Input!F$128*Input_National_Capacity!$G33+Input!F$129*Input_National_Capacity!$H33</f>
        <v>2739.5351946996179</v>
      </c>
      <c r="G33" s="53">
        <f>Input!G$124*Input_National_Capacity!$C33+Input!G$125*Input_National_Capacity!$D33+Input!G$126*Input_National_Capacity!$E33+Input!G$127*Input_National_Capacity!$F33+Input!G$128*Input_National_Capacity!$G33+Input!G$129*Input_National_Capacity!$H33</f>
        <v>2743.6669781240389</v>
      </c>
      <c r="H33" s="53">
        <f>Input!H$124*Input_National_Capacity!$C33+Input!H$125*Input_National_Capacity!$D33+Input!H$126*Input_National_Capacity!$E33+Input!H$127*Input_National_Capacity!$F33+Input!H$128*Input_National_Capacity!$G33+Input!H$129*Input_National_Capacity!$H33</f>
        <v>2746.7672765351649</v>
      </c>
      <c r="I33" s="65">
        <f>Input!I$124*Input_National_Capacity!$C33+Input!I$125*Input_National_Capacity!$D33+Input!I$126*Input_National_Capacity!$E33+Input!I$127*Input_National_Capacity!$F33+Input!I$128*Input_National_Capacity!$G33+Input!I$129*Input_National_Capacity!$H33</f>
        <v>2748.5233473874841</v>
      </c>
    </row>
    <row r="34" spans="1:9" s="5" customFormat="1" ht="15" customHeight="1" x14ac:dyDescent="0.25">
      <c r="A34" s="46" t="str">
        <f>Input_National_Capacity!A34</f>
        <v>15.19_Alcudia de Crespins</v>
      </c>
      <c r="B34" s="4" t="str">
        <f>Input_National_Capacity!B34</f>
        <v>Salida Nacional / National exit</v>
      </c>
      <c r="C34" s="52">
        <f>Input!C$124*Input_National_Capacity!$C34+Input!C$125*Input_National_Capacity!$D34+Input!C$126*Input_National_Capacity!$E34+Input!C$127*Input_National_Capacity!$F34+Input!C$128*Input_National_Capacity!$G34+Input!C$129*Input_National_Capacity!$H34</f>
        <v>1479.6729929002213</v>
      </c>
      <c r="D34" s="53">
        <f>Input!D$124*Input_National_Capacity!$C34+Input!D$125*Input_National_Capacity!$D34+Input!D$126*Input_National_Capacity!$E34+Input!D$127*Input_National_Capacity!$F34+Input!D$128*Input_National_Capacity!$G34+Input!D$129*Input_National_Capacity!$H34</f>
        <v>1497.4453280392186</v>
      </c>
      <c r="E34" s="53">
        <f>Input!E$124*Input_National_Capacity!$C34+Input!E$125*Input_National_Capacity!$D34+Input!E$126*Input_National_Capacity!$E34+Input!E$127*Input_National_Capacity!$F34+Input!E$128*Input_National_Capacity!$G34+Input!E$129*Input_National_Capacity!$H34</f>
        <v>1517.1402407897403</v>
      </c>
      <c r="F34" s="53">
        <f>Input!F$124*Input_National_Capacity!$C34+Input!F$125*Input_National_Capacity!$D34+Input!F$126*Input_National_Capacity!$E34+Input!F$127*Input_National_Capacity!$F34+Input!F$128*Input_National_Capacity!$G34+Input!F$129*Input_National_Capacity!$H34</f>
        <v>1531.0579720845808</v>
      </c>
      <c r="G34" s="53">
        <f>Input!G$124*Input_National_Capacity!$C34+Input!G$125*Input_National_Capacity!$D34+Input!G$126*Input_National_Capacity!$E34+Input!G$127*Input_National_Capacity!$F34+Input!G$128*Input_National_Capacity!$G34+Input!G$129*Input_National_Capacity!$H34</f>
        <v>1538.6629823156463</v>
      </c>
      <c r="H34" s="53">
        <f>Input!H$124*Input_National_Capacity!$C34+Input!H$125*Input_National_Capacity!$D34+Input!H$126*Input_National_Capacity!$E34+Input!H$127*Input_National_Capacity!$F34+Input!H$128*Input_National_Capacity!$G34+Input!H$129*Input_National_Capacity!$H34</f>
        <v>1539.71123086955</v>
      </c>
      <c r="I34" s="65">
        <f>Input!I$124*Input_National_Capacity!$C34+Input!I$125*Input_National_Capacity!$D34+Input!I$126*Input_National_Capacity!$E34+Input!I$127*Input_National_Capacity!$F34+Input!I$128*Input_National_Capacity!$G34+Input!I$129*Input_National_Capacity!$H34</f>
        <v>1533.8537183762242</v>
      </c>
    </row>
    <row r="35" spans="1:9" s="5" customFormat="1" ht="15" customHeight="1" x14ac:dyDescent="0.25">
      <c r="A35" s="46" t="str">
        <f>Input_National_Capacity!A35</f>
        <v>15.20.04_Denia</v>
      </c>
      <c r="B35" s="4" t="str">
        <f>Input_National_Capacity!B35</f>
        <v>Salida Nacional / National exit</v>
      </c>
      <c r="C35" s="52">
        <f>Input!C$124*Input_National_Capacity!$C35+Input!C$125*Input_National_Capacity!$D35+Input!C$126*Input_National_Capacity!$E35+Input!C$127*Input_National_Capacity!$F35+Input!C$128*Input_National_Capacity!$G35+Input!C$129*Input_National_Capacity!$H35</f>
        <v>125.75726395570761</v>
      </c>
      <c r="D35" s="53">
        <f>Input!D$124*Input_National_Capacity!$C35+Input!D$125*Input_National_Capacity!$D35+Input!D$126*Input_National_Capacity!$E35+Input!D$127*Input_National_Capacity!$F35+Input!D$128*Input_National_Capacity!$G35+Input!D$129*Input_National_Capacity!$H35</f>
        <v>127.28234303963849</v>
      </c>
      <c r="E35" s="53">
        <f>Input!E$124*Input_National_Capacity!$C35+Input!E$125*Input_National_Capacity!$D35+Input!E$126*Input_National_Capacity!$E35+Input!E$127*Input_National_Capacity!$F35+Input!E$128*Input_National_Capacity!$G35+Input!E$129*Input_National_Capacity!$H35</f>
        <v>128.97408982096843</v>
      </c>
      <c r="F35" s="53">
        <f>Input!F$124*Input_National_Capacity!$C35+Input!F$125*Input_National_Capacity!$D35+Input!F$126*Input_National_Capacity!$E35+Input!F$127*Input_National_Capacity!$F35+Input!F$128*Input_National_Capacity!$G35+Input!F$129*Input_National_Capacity!$H35</f>
        <v>130.17285405241336</v>
      </c>
      <c r="G35" s="53">
        <f>Input!G$124*Input_National_Capacity!$C35+Input!G$125*Input_National_Capacity!$D35+Input!G$126*Input_National_Capacity!$E35+Input!G$127*Input_National_Capacity!$F35+Input!G$128*Input_National_Capacity!$G35+Input!G$129*Input_National_Capacity!$H35</f>
        <v>130.83335677480699</v>
      </c>
      <c r="H35" s="53">
        <f>Input!H$124*Input_National_Capacity!$C35+Input!H$125*Input_National_Capacity!$D35+Input!H$126*Input_National_Capacity!$E35+Input!H$127*Input_National_Capacity!$F35+Input!H$128*Input_National_Capacity!$G35+Input!H$129*Input_National_Capacity!$H35</f>
        <v>130.9347976370909</v>
      </c>
      <c r="I35" s="65">
        <f>Input!I$124*Input_National_Capacity!$C35+Input!I$125*Input_National_Capacity!$D35+Input!I$126*Input_National_Capacity!$E35+Input!I$127*Input_National_Capacity!$F35+Input!I$128*Input_National_Capacity!$G35+Input!I$129*Input_National_Capacity!$H35</f>
        <v>130.44779523966901</v>
      </c>
    </row>
    <row r="36" spans="1:9" s="5" customFormat="1" ht="15" customHeight="1" x14ac:dyDescent="0.25">
      <c r="A36" s="46" t="str">
        <f>Input_National_Capacity!A36</f>
        <v>15.20.05_Ibiza</v>
      </c>
      <c r="B36" s="4" t="str">
        <f>Input_National_Capacity!B36</f>
        <v>Salida Nacional / National exit</v>
      </c>
      <c r="C36" s="52">
        <f>Input!C$124*Input_National_Capacity!$C36+Input!C$125*Input_National_Capacity!$D36+Input!C$126*Input_National_Capacity!$E36+Input!C$127*Input_National_Capacity!$F36+Input!C$128*Input_National_Capacity!$G36+Input!C$129*Input_National_Capacity!$H36</f>
        <v>212.29646753185438</v>
      </c>
      <c r="D36" s="53">
        <f>Input!D$124*Input_National_Capacity!$C36+Input!D$125*Input_National_Capacity!$D36+Input!D$126*Input_National_Capacity!$E36+Input!D$127*Input_National_Capacity!$F36+Input!D$128*Input_National_Capacity!$G36+Input!D$129*Input_National_Capacity!$H36</f>
        <v>211.08376525945485</v>
      </c>
      <c r="E36" s="53">
        <f>Input!E$124*Input_National_Capacity!$C36+Input!E$125*Input_National_Capacity!$D36+Input!E$126*Input_National_Capacity!$E36+Input!E$127*Input_National_Capacity!$F36+Input!E$128*Input_National_Capacity!$G36+Input!E$129*Input_National_Capacity!$H36</f>
        <v>209.30527886925472</v>
      </c>
      <c r="F36" s="53">
        <f>Input!F$124*Input_National_Capacity!$C36+Input!F$125*Input_National_Capacity!$D36+Input!F$126*Input_National_Capacity!$E36+Input!F$127*Input_National_Capacity!$F36+Input!F$128*Input_National_Capacity!$G36+Input!F$129*Input_National_Capacity!$H36</f>
        <v>207.20794662454969</v>
      </c>
      <c r="G36" s="53">
        <f>Input!G$124*Input_National_Capacity!$C36+Input!G$125*Input_National_Capacity!$D36+Input!G$126*Input_National_Capacity!$E36+Input!G$127*Input_National_Capacity!$F36+Input!G$128*Input_National_Capacity!$G36+Input!G$129*Input_National_Capacity!$H36</f>
        <v>204.65402487612377</v>
      </c>
      <c r="H36" s="53">
        <f>Input!H$124*Input_National_Capacity!$C36+Input!H$125*Input_National_Capacity!$D36+Input!H$126*Input_National_Capacity!$E36+Input!H$127*Input_National_Capacity!$F36+Input!H$128*Input_National_Capacity!$G36+Input!H$129*Input_National_Capacity!$H36</f>
        <v>201.62378786807307</v>
      </c>
      <c r="I36" s="65">
        <f>Input!I$124*Input_National_Capacity!$C36+Input!I$125*Input_National_Capacity!$D36+Input!I$126*Input_National_Capacity!$E36+Input!I$127*Input_National_Capacity!$F36+Input!I$128*Input_National_Capacity!$G36+Input!I$129*Input_National_Capacity!$H36</f>
        <v>197.99504721800358</v>
      </c>
    </row>
    <row r="37" spans="1:9" s="5" customFormat="1" ht="15" customHeight="1" x14ac:dyDescent="0.25">
      <c r="A37" s="46" t="str">
        <f>Input_National_Capacity!A37</f>
        <v>15.20.06_Mallorca-S. Juan Dios</v>
      </c>
      <c r="B37" s="4" t="str">
        <f>Input_National_Capacity!B37</f>
        <v>Salida Nacional / National exit</v>
      </c>
      <c r="C37" s="52">
        <f>Input!C$124*Input_National_Capacity!$C37+Input!C$125*Input_National_Capacity!$D37+Input!C$126*Input_National_Capacity!$E37+Input!C$127*Input_National_Capacity!$F37+Input!C$128*Input_National_Capacity!$G37+Input!C$129*Input_National_Capacity!$H37</f>
        <v>5236.7164765107909</v>
      </c>
      <c r="D37" s="53">
        <f>Input!D$124*Input_National_Capacity!$C37+Input!D$125*Input_National_Capacity!$D37+Input!D$126*Input_National_Capacity!$E37+Input!D$127*Input_National_Capacity!$F37+Input!D$128*Input_National_Capacity!$G37+Input!D$129*Input_National_Capacity!$H37</f>
        <v>5209.0178397925838</v>
      </c>
      <c r="E37" s="53">
        <f>Input!E$124*Input_National_Capacity!$C37+Input!E$125*Input_National_Capacity!$D37+Input!E$126*Input_National_Capacity!$E37+Input!E$127*Input_National_Capacity!$F37+Input!E$128*Input_National_Capacity!$G37+Input!E$129*Input_National_Capacity!$H37</f>
        <v>5167.9761441821647</v>
      </c>
      <c r="F37" s="53">
        <f>Input!F$124*Input_National_Capacity!$C37+Input!F$125*Input_National_Capacity!$D37+Input!F$126*Input_National_Capacity!$E37+Input!F$127*Input_National_Capacity!$F37+Input!F$128*Input_National_Capacity!$G37+Input!F$129*Input_National_Capacity!$H37</f>
        <v>5118.9734403389984</v>
      </c>
      <c r="G37" s="53">
        <f>Input!G$124*Input_National_Capacity!$C37+Input!G$125*Input_National_Capacity!$D37+Input!G$126*Input_National_Capacity!$E37+Input!G$127*Input_National_Capacity!$F37+Input!G$128*Input_National_Capacity!$G37+Input!G$129*Input_National_Capacity!$H37</f>
        <v>5058.6670188617845</v>
      </c>
      <c r="H37" s="53">
        <f>Input!H$124*Input_National_Capacity!$C37+Input!H$125*Input_National_Capacity!$D37+Input!H$126*Input_National_Capacity!$E37+Input!H$127*Input_National_Capacity!$F37+Input!H$128*Input_National_Capacity!$G37+Input!H$129*Input_National_Capacity!$H37</f>
        <v>4986.5628424009228</v>
      </c>
      <c r="I37" s="65">
        <f>Input!I$124*Input_National_Capacity!$C37+Input!I$125*Input_National_Capacity!$D37+Input!I$126*Input_National_Capacity!$E37+Input!I$127*Input_National_Capacity!$F37+Input!I$128*Input_National_Capacity!$G37+Input!I$129*Input_National_Capacity!$H37</f>
        <v>4899.7159421387059</v>
      </c>
    </row>
    <row r="38" spans="1:9" s="5" customFormat="1" ht="15" customHeight="1" x14ac:dyDescent="0.25">
      <c r="A38" s="46" t="str">
        <f>Input_National_Capacity!A38</f>
        <v>15.20A.1_Onteniente</v>
      </c>
      <c r="B38" s="4" t="str">
        <f>Input_National_Capacity!B38</f>
        <v>Salida Nacional / National exit</v>
      </c>
      <c r="C38" s="52">
        <f>Input!C$124*Input_National_Capacity!$C38+Input!C$125*Input_National_Capacity!$D38+Input!C$126*Input_National_Capacity!$E38+Input!C$127*Input_National_Capacity!$F38+Input!C$128*Input_National_Capacity!$G38+Input!C$129*Input_National_Capacity!$H38</f>
        <v>5372.1587381178397</v>
      </c>
      <c r="D38" s="53">
        <f>Input!D$124*Input_National_Capacity!$C38+Input!D$125*Input_National_Capacity!$D38+Input!D$126*Input_National_Capacity!$E38+Input!D$127*Input_National_Capacity!$F38+Input!D$128*Input_National_Capacity!$G38+Input!D$129*Input_National_Capacity!$H38</f>
        <v>5449.8413522291557</v>
      </c>
      <c r="E38" s="53">
        <f>Input!E$124*Input_National_Capacity!$C38+Input!E$125*Input_National_Capacity!$D38+Input!E$126*Input_National_Capacity!$E38+Input!E$127*Input_National_Capacity!$F38+Input!E$128*Input_National_Capacity!$G38+Input!E$129*Input_National_Capacity!$H38</f>
        <v>5537.6531768959412</v>
      </c>
      <c r="F38" s="53">
        <f>Input!F$124*Input_National_Capacity!$C38+Input!F$125*Input_National_Capacity!$D38+Input!F$126*Input_National_Capacity!$E38+Input!F$127*Input_National_Capacity!$F38+Input!F$128*Input_National_Capacity!$G38+Input!F$129*Input_National_Capacity!$H38</f>
        <v>5603.0360002265634</v>
      </c>
      <c r="G38" s="53">
        <f>Input!G$124*Input_National_Capacity!$C38+Input!G$125*Input_National_Capacity!$D38+Input!G$126*Input_National_Capacity!$E38+Input!G$127*Input_National_Capacity!$F38+Input!G$128*Input_National_Capacity!$G38+Input!G$129*Input_National_Capacity!$H38</f>
        <v>5644.3297030946032</v>
      </c>
      <c r="H38" s="53">
        <f>Input!H$124*Input_National_Capacity!$C38+Input!H$125*Input_National_Capacity!$D38+Input!H$126*Input_National_Capacity!$E38+Input!H$127*Input_National_Capacity!$F38+Input!H$128*Input_National_Capacity!$G38+Input!H$129*Input_National_Capacity!$H38</f>
        <v>5660.611053394724</v>
      </c>
      <c r="I38" s="65">
        <f>Input!I$124*Input_National_Capacity!$C38+Input!I$125*Input_National_Capacity!$D38+Input!I$126*Input_National_Capacity!$E38+Input!I$127*Input_National_Capacity!$F38+Input!I$128*Input_National_Capacity!$G38+Input!I$129*Input_National_Capacity!$H38</f>
        <v>5650.9237860113171</v>
      </c>
    </row>
    <row r="39" spans="1:9" s="5" customFormat="1" ht="15" customHeight="1" x14ac:dyDescent="0.25">
      <c r="A39" s="46" t="str">
        <f>Input_National_Capacity!A39</f>
        <v>15.21_Bañeres</v>
      </c>
      <c r="B39" s="4" t="str">
        <f>Input_National_Capacity!B39</f>
        <v>Salida Nacional / National exit</v>
      </c>
      <c r="C39" s="52">
        <f>Input!C$124*Input_National_Capacity!$C39+Input!C$125*Input_National_Capacity!$D39+Input!C$126*Input_National_Capacity!$E39+Input!C$127*Input_National_Capacity!$F39+Input!C$128*Input_National_Capacity!$G39+Input!C$129*Input_National_Capacity!$H39</f>
        <v>1980.5210117204711</v>
      </c>
      <c r="D39" s="53">
        <f>Input!D$124*Input_National_Capacity!$C39+Input!D$125*Input_National_Capacity!$D39+Input!D$126*Input_National_Capacity!$E39+Input!D$127*Input_National_Capacity!$F39+Input!D$128*Input_National_Capacity!$G39+Input!D$129*Input_National_Capacity!$H39</f>
        <v>2008.1685748602472</v>
      </c>
      <c r="E39" s="53">
        <f>Input!E$124*Input_National_Capacity!$C39+Input!E$125*Input_National_Capacity!$D39+Input!E$126*Input_National_Capacity!$E39+Input!E$127*Input_National_Capacity!$F39+Input!E$128*Input_National_Capacity!$G39+Input!E$129*Input_National_Capacity!$H39</f>
        <v>2039.2527941868905</v>
      </c>
      <c r="F39" s="53">
        <f>Input!F$124*Input_National_Capacity!$C39+Input!F$125*Input_National_Capacity!$D39+Input!F$126*Input_National_Capacity!$E39+Input!F$127*Input_National_Capacity!$F39+Input!F$128*Input_National_Capacity!$G39+Input!F$129*Input_National_Capacity!$H39</f>
        <v>2062.0811597231573</v>
      </c>
      <c r="G39" s="53">
        <f>Input!G$124*Input_National_Capacity!$C39+Input!G$125*Input_National_Capacity!$D39+Input!G$126*Input_National_Capacity!$E39+Input!G$127*Input_National_Capacity!$F39+Input!G$128*Input_National_Capacity!$G39+Input!G$129*Input_National_Capacity!$H39</f>
        <v>2075.9993358418869</v>
      </c>
      <c r="H39" s="53">
        <f>Input!H$124*Input_National_Capacity!$C39+Input!H$125*Input_National_Capacity!$D39+Input!H$126*Input_National_Capacity!$E39+Input!H$127*Input_National_Capacity!$F39+Input!H$128*Input_National_Capacity!$G39+Input!H$129*Input_National_Capacity!$H39</f>
        <v>2080.6649957121758</v>
      </c>
      <c r="I39" s="65">
        <f>Input!I$124*Input_National_Capacity!$C39+Input!I$125*Input_National_Capacity!$D39+Input!I$126*Input_National_Capacity!$E39+Input!I$127*Input_National_Capacity!$F39+Input!I$128*Input_National_Capacity!$G39+Input!I$129*Input_National_Capacity!$H39</f>
        <v>2075.6849826014568</v>
      </c>
    </row>
    <row r="40" spans="1:9" s="5" customFormat="1" ht="15" customHeight="1" x14ac:dyDescent="0.25">
      <c r="A40" s="46" t="str">
        <f>Input_National_Capacity!A40</f>
        <v>15.22_Ibi</v>
      </c>
      <c r="B40" s="4" t="str">
        <f>Input_National_Capacity!B40</f>
        <v>Salida Nacional / National exit</v>
      </c>
      <c r="C40" s="52">
        <f>Input!C$124*Input_National_Capacity!$C40+Input!C$125*Input_National_Capacity!$D40+Input!C$126*Input_National_Capacity!$E40+Input!C$127*Input_National_Capacity!$F40+Input!C$128*Input_National_Capacity!$G40+Input!C$129*Input_National_Capacity!$H40</f>
        <v>522.90637426568628</v>
      </c>
      <c r="D40" s="53">
        <f>Input!D$124*Input_National_Capacity!$C40+Input!D$125*Input_National_Capacity!$D40+Input!D$126*Input_National_Capacity!$E40+Input!D$127*Input_National_Capacity!$F40+Input!D$128*Input_National_Capacity!$G40+Input!D$129*Input_National_Capacity!$H40</f>
        <v>522.09252631519939</v>
      </c>
      <c r="E40" s="53">
        <f>Input!E$124*Input_National_Capacity!$C40+Input!E$125*Input_National_Capacity!$D40+Input!E$126*Input_National_Capacity!$E40+Input!E$127*Input_National_Capacity!$F40+Input!E$128*Input_National_Capacity!$G40+Input!E$129*Input_National_Capacity!$H40</f>
        <v>520.37119478482907</v>
      </c>
      <c r="F40" s="53">
        <f>Input!F$124*Input_National_Capacity!$C40+Input!F$125*Input_National_Capacity!$D40+Input!F$126*Input_National_Capacity!$E40+Input!F$127*Input_National_Capacity!$F40+Input!F$128*Input_National_Capacity!$G40+Input!F$129*Input_National_Capacity!$H40</f>
        <v>517.56993472329611</v>
      </c>
      <c r="G40" s="53">
        <f>Input!G$124*Input_National_Capacity!$C40+Input!G$125*Input_National_Capacity!$D40+Input!G$126*Input_National_Capacity!$E40+Input!G$127*Input_National_Capacity!$F40+Input!G$128*Input_National_Capacity!$G40+Input!G$129*Input_National_Capacity!$H40</f>
        <v>513.38464834419744</v>
      </c>
      <c r="H40" s="53">
        <f>Input!H$124*Input_National_Capacity!$C40+Input!H$125*Input_National_Capacity!$D40+Input!H$126*Input_National_Capacity!$E40+Input!H$127*Input_National_Capacity!$F40+Input!H$128*Input_National_Capacity!$G40+Input!H$129*Input_National_Capacity!$H40</f>
        <v>507.75791935718877</v>
      </c>
      <c r="I40" s="65">
        <f>Input!I$124*Input_National_Capacity!$C40+Input!I$125*Input_National_Capacity!$D40+Input!I$126*Input_National_Capacity!$E40+Input!I$127*Input_National_Capacity!$F40+Input!I$128*Input_National_Capacity!$G40+Input!I$129*Input_National_Capacity!$H40</f>
        <v>500.43043782901498</v>
      </c>
    </row>
    <row r="41" spans="1:9" s="5" customFormat="1" ht="15" customHeight="1" x14ac:dyDescent="0.25">
      <c r="A41" s="46" t="str">
        <f>Input_National_Capacity!A41</f>
        <v>15.23_Tibi</v>
      </c>
      <c r="B41" s="4" t="str">
        <f>Input_National_Capacity!B41</f>
        <v>Salida Nacional / National exit</v>
      </c>
      <c r="C41" s="52">
        <f>Input!C$124*Input_National_Capacity!$C41+Input!C$125*Input_National_Capacity!$D41+Input!C$126*Input_National_Capacity!$E41+Input!C$127*Input_National_Capacity!$F41+Input!C$128*Input_National_Capacity!$G41+Input!C$129*Input_National_Capacity!$H41</f>
        <v>57.179332336610088</v>
      </c>
      <c r="D41" s="53">
        <f>Input!D$124*Input_National_Capacity!$C41+Input!D$125*Input_National_Capacity!$D41+Input!D$126*Input_National_Capacity!$E41+Input!D$127*Input_National_Capacity!$F41+Input!D$128*Input_National_Capacity!$G41+Input!D$129*Input_National_Capacity!$H41</f>
        <v>57.197955326717164</v>
      </c>
      <c r="E41" s="53">
        <f>Input!E$124*Input_National_Capacity!$C41+Input!E$125*Input_National_Capacity!$D41+Input!E$126*Input_National_Capacity!$E41+Input!E$127*Input_National_Capacity!$F41+Input!E$128*Input_National_Capacity!$G41+Input!E$129*Input_National_Capacity!$H41</f>
        <v>57.141417760076401</v>
      </c>
      <c r="F41" s="53">
        <f>Input!F$124*Input_National_Capacity!$C41+Input!F$125*Input_National_Capacity!$D41+Input!F$126*Input_National_Capacity!$E41+Input!F$127*Input_National_Capacity!$F41+Input!F$128*Input_National_Capacity!$G41+Input!F$129*Input_National_Capacity!$H41</f>
        <v>56.952203084983282</v>
      </c>
      <c r="G41" s="53">
        <f>Input!G$124*Input_National_Capacity!$C41+Input!G$125*Input_National_Capacity!$D41+Input!G$126*Input_National_Capacity!$E41+Input!G$127*Input_National_Capacity!$F41+Input!G$128*Input_National_Capacity!$G41+Input!G$129*Input_National_Capacity!$H41</f>
        <v>56.598800529702466</v>
      </c>
      <c r="H41" s="53">
        <f>Input!H$124*Input_National_Capacity!$C41+Input!H$125*Input_National_Capacity!$D41+Input!H$126*Input_National_Capacity!$E41+Input!H$127*Input_National_Capacity!$F41+Input!H$128*Input_National_Capacity!$G41+Input!H$129*Input_National_Capacity!$H41</f>
        <v>56.074494411899579</v>
      </c>
      <c r="I41" s="65">
        <f>Input!I$124*Input_National_Capacity!$C41+Input!I$125*Input_National_Capacity!$D41+Input!I$126*Input_National_Capacity!$E41+Input!I$127*Input_National_Capacity!$F41+Input!I$128*Input_National_Capacity!$G41+Input!I$129*Input_National_Capacity!$H41</f>
        <v>55.352992056630946</v>
      </c>
    </row>
    <row r="42" spans="1:9" s="5" customFormat="1" ht="15" customHeight="1" x14ac:dyDescent="0.25">
      <c r="A42" s="46" t="str">
        <f>Input_National_Capacity!A42</f>
        <v>15.24_Alicante</v>
      </c>
      <c r="B42" s="4" t="str">
        <f>Input_National_Capacity!B42</f>
        <v>Salida Nacional / National exit</v>
      </c>
      <c r="C42" s="52">
        <f>Input!C$124*Input_National_Capacity!$C42+Input!C$125*Input_National_Capacity!$D42+Input!C$126*Input_National_Capacity!$E42+Input!C$127*Input_National_Capacity!$F42+Input!C$128*Input_National_Capacity!$G42+Input!C$129*Input_National_Capacity!$H42</f>
        <v>1811.7493144925647</v>
      </c>
      <c r="D42" s="53">
        <f>Input!D$124*Input_National_Capacity!$C42+Input!D$125*Input_National_Capacity!$D42+Input!D$126*Input_National_Capacity!$E42+Input!D$127*Input_National_Capacity!$F42+Input!D$128*Input_National_Capacity!$G42+Input!D$129*Input_National_Capacity!$H42</f>
        <v>1821.8730568270162</v>
      </c>
      <c r="E42" s="53">
        <f>Input!E$124*Input_National_Capacity!$C42+Input!E$125*Input_National_Capacity!$D42+Input!E$126*Input_National_Capacity!$E42+Input!E$127*Input_National_Capacity!$F42+Input!E$128*Input_National_Capacity!$G42+Input!E$129*Input_National_Capacity!$H42</f>
        <v>1831.7478227212396</v>
      </c>
      <c r="F42" s="53">
        <f>Input!F$124*Input_National_Capacity!$C42+Input!F$125*Input_National_Capacity!$D42+Input!F$126*Input_National_Capacity!$E42+Input!F$127*Input_National_Capacity!$F42+Input!F$128*Input_National_Capacity!$G42+Input!F$129*Input_National_Capacity!$H42</f>
        <v>1836.1263307259173</v>
      </c>
      <c r="G42" s="53">
        <f>Input!G$124*Input_National_Capacity!$C42+Input!G$125*Input_National_Capacity!$D42+Input!G$126*Input_National_Capacity!$E42+Input!G$127*Input_National_Capacity!$F42+Input!G$128*Input_National_Capacity!$G42+Input!G$129*Input_National_Capacity!$H42</f>
        <v>1834.1644760234044</v>
      </c>
      <c r="H42" s="53">
        <f>Input!H$124*Input_National_Capacity!$C42+Input!H$125*Input_National_Capacity!$D42+Input!H$126*Input_National_Capacity!$E42+Input!H$127*Input_National_Capacity!$F42+Input!H$128*Input_National_Capacity!$G42+Input!H$129*Input_National_Capacity!$H42</f>
        <v>1825.6107327592406</v>
      </c>
      <c r="I42" s="65">
        <f>Input!I$124*Input_National_Capacity!$C42+Input!I$125*Input_National_Capacity!$D42+Input!I$126*Input_National_Capacity!$E42+Input!I$127*Input_National_Capacity!$F42+Input!I$128*Input_National_Capacity!$G42+Input!I$129*Input_National_Capacity!$H42</f>
        <v>1809.8147340186047</v>
      </c>
    </row>
    <row r="43" spans="1:9" s="5" customFormat="1" ht="15" customHeight="1" x14ac:dyDescent="0.25">
      <c r="A43" s="46" t="str">
        <f>Input_National_Capacity!A43</f>
        <v>15.26_Elche</v>
      </c>
      <c r="B43" s="4" t="str">
        <f>Input_National_Capacity!B43</f>
        <v>Salida Nacional / National exit</v>
      </c>
      <c r="C43" s="52">
        <f>Input!C$124*Input_National_Capacity!$C43+Input!C$125*Input_National_Capacity!$D43+Input!C$126*Input_National_Capacity!$E43+Input!C$127*Input_National_Capacity!$F43+Input!C$128*Input_National_Capacity!$G43+Input!C$129*Input_National_Capacity!$H43</f>
        <v>3171.9095201689238</v>
      </c>
      <c r="D43" s="53">
        <f>Input!D$124*Input_National_Capacity!$C43+Input!D$125*Input_National_Capacity!$D43+Input!D$126*Input_National_Capacity!$E43+Input!D$127*Input_National_Capacity!$F43+Input!D$128*Input_National_Capacity!$G43+Input!D$129*Input_National_Capacity!$H43</f>
        <v>3189.6336028736978</v>
      </c>
      <c r="E43" s="53">
        <f>Input!E$124*Input_National_Capacity!$C43+Input!E$125*Input_National_Capacity!$D43+Input!E$126*Input_National_Capacity!$E43+Input!E$127*Input_National_Capacity!$F43+Input!E$128*Input_National_Capacity!$G43+Input!E$129*Input_National_Capacity!$H43</f>
        <v>3206.9217915313543</v>
      </c>
      <c r="F43" s="53">
        <f>Input!F$124*Input_National_Capacity!$C43+Input!F$125*Input_National_Capacity!$D43+Input!F$126*Input_National_Capacity!$E43+Input!F$127*Input_National_Capacity!$F43+Input!F$128*Input_National_Capacity!$G43+Input!F$129*Input_National_Capacity!$H43</f>
        <v>3214.5874388221127</v>
      </c>
      <c r="G43" s="53">
        <f>Input!G$124*Input_National_Capacity!$C43+Input!G$125*Input_National_Capacity!$D43+Input!G$126*Input_National_Capacity!$E43+Input!G$127*Input_National_Capacity!$F43+Input!G$128*Input_National_Capacity!$G43+Input!G$129*Input_National_Capacity!$H43</f>
        <v>3211.1527331714401</v>
      </c>
      <c r="H43" s="53">
        <f>Input!H$124*Input_National_Capacity!$C43+Input!H$125*Input_National_Capacity!$D43+Input!H$126*Input_National_Capacity!$E43+Input!H$127*Input_National_Capacity!$F43+Input!H$128*Input_National_Capacity!$G43+Input!H$129*Input_National_Capacity!$H43</f>
        <v>3196.1773171601576</v>
      </c>
      <c r="I43" s="65">
        <f>Input!I$124*Input_National_Capacity!$C43+Input!I$125*Input_National_Capacity!$D43+Input!I$126*Input_National_Capacity!$E43+Input!I$127*Input_National_Capacity!$F43+Input!I$128*Input_National_Capacity!$G43+Input!I$129*Input_National_Capacity!$H43</f>
        <v>3168.5225647144352</v>
      </c>
    </row>
    <row r="44" spans="1:9" s="5" customFormat="1" ht="15" customHeight="1" x14ac:dyDescent="0.25">
      <c r="A44" s="46" t="str">
        <f>Input_National_Capacity!A44</f>
        <v>15.28_16_Callosa Segura</v>
      </c>
      <c r="B44" s="4" t="str">
        <f>Input_National_Capacity!B44</f>
        <v>Salida Nacional / National exit</v>
      </c>
      <c r="C44" s="52">
        <f>Input!C$124*Input_National_Capacity!$C44+Input!C$125*Input_National_Capacity!$D44+Input!C$126*Input_National_Capacity!$E44+Input!C$127*Input_National_Capacity!$F44+Input!C$128*Input_National_Capacity!$G44+Input!C$129*Input_National_Capacity!$H44</f>
        <v>970.36583070249935</v>
      </c>
      <c r="D44" s="53">
        <f>Input!D$124*Input_National_Capacity!$C44+Input!D$125*Input_National_Capacity!$D44+Input!D$126*Input_National_Capacity!$E44+Input!D$127*Input_National_Capacity!$F44+Input!D$128*Input_National_Capacity!$G44+Input!D$129*Input_National_Capacity!$H44</f>
        <v>978.69380566787868</v>
      </c>
      <c r="E44" s="53">
        <f>Input!E$124*Input_National_Capacity!$C44+Input!E$125*Input_National_Capacity!$D44+Input!E$126*Input_National_Capacity!$E44+Input!E$127*Input_National_Capacity!$F44+Input!E$128*Input_National_Capacity!$G44+Input!E$129*Input_National_Capacity!$H44</f>
        <v>987.53839286000721</v>
      </c>
      <c r="F44" s="53">
        <f>Input!F$124*Input_National_Capacity!$C44+Input!F$125*Input_National_Capacity!$D44+Input!F$126*Input_National_Capacity!$E44+Input!F$127*Input_National_Capacity!$F44+Input!F$128*Input_National_Capacity!$G44+Input!F$129*Input_National_Capacity!$H44</f>
        <v>993.04531967577168</v>
      </c>
      <c r="G44" s="53">
        <f>Input!G$124*Input_National_Capacity!$C44+Input!G$125*Input_National_Capacity!$D44+Input!G$126*Input_National_Capacity!$E44+Input!G$127*Input_National_Capacity!$F44+Input!G$128*Input_National_Capacity!$G44+Input!G$129*Input_National_Capacity!$H44</f>
        <v>994.80952351844098</v>
      </c>
      <c r="H44" s="53">
        <f>Input!H$124*Input_National_Capacity!$C44+Input!H$125*Input_National_Capacity!$D44+Input!H$126*Input_National_Capacity!$E44+Input!H$127*Input_National_Capacity!$F44+Input!H$128*Input_National_Capacity!$G44+Input!H$129*Input_National_Capacity!$H44</f>
        <v>992.68448163261155</v>
      </c>
      <c r="I44" s="65">
        <f>Input!I$124*Input_National_Capacity!$C44+Input!I$125*Input_National_Capacity!$D44+Input!I$126*Input_National_Capacity!$E44+Input!I$127*Input_National_Capacity!$F44+Input!I$128*Input_National_Capacity!$G44+Input!I$129*Input_National_Capacity!$H44</f>
        <v>986.37755278347754</v>
      </c>
    </row>
    <row r="45" spans="1:9" s="5" customFormat="1" ht="15" customHeight="1" x14ac:dyDescent="0.25">
      <c r="A45" s="46" t="str">
        <f>Input_National_Capacity!A45</f>
        <v>15.30_San Javier</v>
      </c>
      <c r="B45" s="4" t="str">
        <f>Input_National_Capacity!B45</f>
        <v>Salida Nacional / National exit</v>
      </c>
      <c r="C45" s="52">
        <f>Input!C$124*Input_National_Capacity!$C45+Input!C$125*Input_National_Capacity!$D45+Input!C$126*Input_National_Capacity!$E45+Input!C$127*Input_National_Capacity!$F45+Input!C$128*Input_National_Capacity!$G45+Input!C$129*Input_National_Capacity!$H45</f>
        <v>358.85744172084907</v>
      </c>
      <c r="D45" s="53">
        <f>Input!D$124*Input_National_Capacity!$C45+Input!D$125*Input_National_Capacity!$D45+Input!D$126*Input_National_Capacity!$E45+Input!D$127*Input_National_Capacity!$F45+Input!D$128*Input_National_Capacity!$G45+Input!D$129*Input_National_Capacity!$H45</f>
        <v>362.58227131387275</v>
      </c>
      <c r="E45" s="53">
        <f>Input!E$124*Input_National_Capacity!$C45+Input!E$125*Input_National_Capacity!$D45+Input!E$126*Input_National_Capacity!$E45+Input!E$127*Input_National_Capacity!$F45+Input!E$128*Input_National_Capacity!$G45+Input!E$129*Input_National_Capacity!$H45</f>
        <v>366.6424292683414</v>
      </c>
      <c r="F45" s="53">
        <f>Input!F$124*Input_National_Capacity!$C45+Input!F$125*Input_National_Capacity!$D45+Input!F$126*Input_National_Capacity!$E45+Input!F$127*Input_National_Capacity!$F45+Input!F$128*Input_National_Capacity!$G45+Input!F$129*Input_National_Capacity!$H45</f>
        <v>369.38083133753918</v>
      </c>
      <c r="G45" s="53">
        <f>Input!G$124*Input_National_Capacity!$C45+Input!G$125*Input_National_Capacity!$D45+Input!G$126*Input_National_Capacity!$E45+Input!G$127*Input_National_Capacity!$F45+Input!G$128*Input_National_Capacity!$G45+Input!G$129*Input_National_Capacity!$H45</f>
        <v>370.65811965886292</v>
      </c>
      <c r="H45" s="53">
        <f>Input!H$124*Input_National_Capacity!$C45+Input!H$125*Input_National_Capacity!$D45+Input!H$126*Input_National_Capacity!$E45+Input!H$127*Input_National_Capacity!$F45+Input!H$128*Input_National_Capacity!$G45+Input!H$129*Input_National_Capacity!$H45</f>
        <v>370.41748691275302</v>
      </c>
      <c r="I45" s="65">
        <f>Input!I$124*Input_National_Capacity!$C45+Input!I$125*Input_National_Capacity!$D45+Input!I$126*Input_National_Capacity!$E45+Input!I$127*Input_National_Capacity!$F45+Input!I$128*Input_National_Capacity!$G45+Input!I$129*Input_National_Capacity!$H45</f>
        <v>368.56307197961104</v>
      </c>
    </row>
    <row r="46" spans="1:9" s="5" customFormat="1" ht="15" customHeight="1" x14ac:dyDescent="0.25">
      <c r="A46" s="46" t="str">
        <f>Input_National_Capacity!A46</f>
        <v>15.31.1A_EnergyWorks Cartagena</v>
      </c>
      <c r="B46" s="4" t="str">
        <f>Input_National_Capacity!B46</f>
        <v>Salida Nacional / National exit</v>
      </c>
      <c r="C46" s="52">
        <f>Input!C$124*Input_National_Capacity!$C46+Input!C$125*Input_National_Capacity!$D46+Input!C$126*Input_National_Capacity!$E46+Input!C$127*Input_National_Capacity!$F46+Input!C$128*Input_National_Capacity!$G46+Input!C$129*Input_National_Capacity!$H46</f>
        <v>10921.110826839129</v>
      </c>
      <c r="D46" s="53">
        <f>Input!D$124*Input_National_Capacity!$C46+Input!D$125*Input_National_Capacity!$D46+Input!D$126*Input_National_Capacity!$E46+Input!D$127*Input_National_Capacity!$F46+Input!D$128*Input_National_Capacity!$G46+Input!D$129*Input_National_Capacity!$H46</f>
        <v>10779.16434776021</v>
      </c>
      <c r="E46" s="53">
        <f>Input!E$124*Input_National_Capacity!$C46+Input!E$125*Input_National_Capacity!$D46+Input!E$126*Input_National_Capacity!$E46+Input!E$127*Input_National_Capacity!$F46+Input!E$128*Input_National_Capacity!$G46+Input!E$129*Input_National_Capacity!$H46</f>
        <v>10625.747333151754</v>
      </c>
      <c r="F46" s="53">
        <f>Input!F$124*Input_National_Capacity!$C46+Input!F$125*Input_National_Capacity!$D46+Input!F$126*Input_National_Capacity!$E46+Input!F$127*Input_National_Capacity!$F46+Input!F$128*Input_National_Capacity!$G46+Input!F$129*Input_National_Capacity!$H46</f>
        <v>10405.87282307729</v>
      </c>
      <c r="G46" s="53">
        <f>Input!G$124*Input_National_Capacity!$C46+Input!G$125*Input_National_Capacity!$D46+Input!G$126*Input_National_Capacity!$E46+Input!G$127*Input_National_Capacity!$F46+Input!G$128*Input_National_Capacity!$G46+Input!G$129*Input_National_Capacity!$H46</f>
        <v>9960.3497913381034</v>
      </c>
      <c r="H46" s="53">
        <f>Input!H$124*Input_National_Capacity!$C46+Input!H$125*Input_National_Capacity!$D46+Input!H$126*Input_National_Capacity!$E46+Input!H$127*Input_National_Capacity!$F46+Input!H$128*Input_National_Capacity!$G46+Input!H$129*Input_National_Capacity!$H46</f>
        <v>9194.3621489548241</v>
      </c>
      <c r="I46" s="65">
        <f>Input!I$124*Input_National_Capacity!$C46+Input!I$125*Input_National_Capacity!$D46+Input!I$126*Input_National_Capacity!$E46+Input!I$127*Input_National_Capacity!$F46+Input!I$128*Input_National_Capacity!$G46+Input!I$129*Input_National_Capacity!$H46</f>
        <v>7366.6650751341203</v>
      </c>
    </row>
    <row r="47" spans="1:9" s="5" customFormat="1" ht="15" customHeight="1" x14ac:dyDescent="0.25">
      <c r="A47" s="46" t="str">
        <f>Input_National_Capacity!A47</f>
        <v>15.31_General Electric</v>
      </c>
      <c r="B47" s="4" t="str">
        <f>Input_National_Capacity!B47</f>
        <v>Salida Nacional / National exit</v>
      </c>
      <c r="C47" s="52">
        <f>Input!C$124*Input_National_Capacity!$C47+Input!C$125*Input_National_Capacity!$D47+Input!C$126*Input_National_Capacity!$E47+Input!C$127*Input_National_Capacity!$F47+Input!C$128*Input_National_Capacity!$G47+Input!C$129*Input_National_Capacity!$H47</f>
        <v>2129.4794751379573</v>
      </c>
      <c r="D47" s="53">
        <f>Input!D$124*Input_National_Capacity!$C47+Input!D$125*Input_National_Capacity!$D47+Input!D$126*Input_National_Capacity!$E47+Input!D$127*Input_National_Capacity!$F47+Input!D$128*Input_National_Capacity!$G47+Input!D$129*Input_National_Capacity!$H47</f>
        <v>2101.8016941356977</v>
      </c>
      <c r="E47" s="53">
        <f>Input!E$124*Input_National_Capacity!$C47+Input!E$125*Input_National_Capacity!$D47+Input!E$126*Input_National_Capacity!$E47+Input!E$127*Input_National_Capacity!$F47+Input!E$128*Input_National_Capacity!$G47+Input!E$129*Input_National_Capacity!$H47</f>
        <v>2071.8873027403856</v>
      </c>
      <c r="F47" s="53">
        <f>Input!F$124*Input_National_Capacity!$C47+Input!F$125*Input_National_Capacity!$D47+Input!F$126*Input_National_Capacity!$E47+Input!F$127*Input_National_Capacity!$F47+Input!F$128*Input_National_Capacity!$G47+Input!F$129*Input_National_Capacity!$H47</f>
        <v>2029.0145342341893</v>
      </c>
      <c r="G47" s="53">
        <f>Input!G$124*Input_National_Capacity!$C47+Input!G$125*Input_National_Capacity!$D47+Input!G$126*Input_National_Capacity!$E47+Input!G$127*Input_National_Capacity!$F47+Input!G$128*Input_National_Capacity!$G47+Input!G$129*Input_National_Capacity!$H47</f>
        <v>1942.1431374658052</v>
      </c>
      <c r="H47" s="53">
        <f>Input!H$124*Input_National_Capacity!$C47+Input!H$125*Input_National_Capacity!$D47+Input!H$126*Input_National_Capacity!$E47+Input!H$127*Input_National_Capacity!$F47+Input!H$128*Input_National_Capacity!$G47+Input!H$129*Input_National_Capacity!$H47</f>
        <v>1792.7851656873422</v>
      </c>
      <c r="I47" s="65">
        <f>Input!I$124*Input_National_Capacity!$C47+Input!I$125*Input_National_Capacity!$D47+Input!I$126*Input_National_Capacity!$E47+Input!I$127*Input_National_Capacity!$F47+Input!I$128*Input_National_Capacity!$G47+Input!I$129*Input_National_Capacity!$H47</f>
        <v>1436.4071866354298</v>
      </c>
    </row>
    <row r="48" spans="1:9" s="5" customFormat="1" ht="15" customHeight="1" x14ac:dyDescent="0.25">
      <c r="A48" s="46" t="str">
        <f>Input_National_Capacity!A48</f>
        <v>15.31A.2_Fuente Alamo</v>
      </c>
      <c r="B48" s="4" t="str">
        <f>Input_National_Capacity!B48</f>
        <v>Salida Nacional / National exit</v>
      </c>
      <c r="C48" s="52">
        <f>Input!C$124*Input_National_Capacity!$C48+Input!C$125*Input_National_Capacity!$D48+Input!C$126*Input_National_Capacity!$E48+Input!C$127*Input_National_Capacity!$F48+Input!C$128*Input_National_Capacity!$G48+Input!C$129*Input_National_Capacity!$H48</f>
        <v>4.111502185210651</v>
      </c>
      <c r="D48" s="53">
        <f>Input!D$124*Input_National_Capacity!$C48+Input!D$125*Input_National_Capacity!$D48+Input!D$126*Input_National_Capacity!$E48+Input!D$127*Input_National_Capacity!$F48+Input!D$128*Input_National_Capacity!$G48+Input!D$129*Input_National_Capacity!$H48</f>
        <v>4.0826847459910489</v>
      </c>
      <c r="E48" s="53">
        <f>Input!E$124*Input_National_Capacity!$C48+Input!E$125*Input_National_Capacity!$D48+Input!E$126*Input_National_Capacity!$E48+Input!E$127*Input_National_Capacity!$F48+Input!E$128*Input_National_Capacity!$G48+Input!E$129*Input_National_Capacity!$H48</f>
        <v>4.0417173666002073</v>
      </c>
      <c r="F48" s="53">
        <f>Input!F$124*Input_National_Capacity!$C48+Input!F$125*Input_National_Capacity!$D48+Input!F$126*Input_National_Capacity!$E48+Input!F$127*Input_National_Capacity!$F48+Input!F$128*Input_National_Capacity!$G48+Input!F$129*Input_National_Capacity!$H48</f>
        <v>3.9952976448044719</v>
      </c>
      <c r="G48" s="53">
        <f>Input!G$124*Input_National_Capacity!$C48+Input!G$125*Input_National_Capacity!$D48+Input!G$126*Input_National_Capacity!$E48+Input!G$127*Input_National_Capacity!$F48+Input!G$128*Input_National_Capacity!$G48+Input!G$129*Input_National_Capacity!$H48</f>
        <v>3.9406716274401812</v>
      </c>
      <c r="H48" s="53">
        <f>Input!H$124*Input_National_Capacity!$C48+Input!H$125*Input_National_Capacity!$D48+Input!H$126*Input_National_Capacity!$E48+Input!H$127*Input_National_Capacity!$F48+Input!H$128*Input_National_Capacity!$G48+Input!H$129*Input_National_Capacity!$H48</f>
        <v>3.8774789517159922</v>
      </c>
      <c r="I48" s="65">
        <f>Input!I$124*Input_National_Capacity!$C48+Input!I$125*Input_National_Capacity!$D48+Input!I$126*Input_National_Capacity!$E48+Input!I$127*Input_National_Capacity!$F48+Input!I$128*Input_National_Capacity!$G48+Input!I$129*Input_National_Capacity!$H48</f>
        <v>3.8032510384136859</v>
      </c>
    </row>
    <row r="49" spans="1:9" s="5" customFormat="1" ht="15" customHeight="1" x14ac:dyDescent="0.25">
      <c r="A49" s="46" t="str">
        <f>Input_National_Capacity!A49</f>
        <v>15.31A.4_Lorca</v>
      </c>
      <c r="B49" s="4" t="str">
        <f>Input_National_Capacity!B49</f>
        <v>Salida Nacional / National exit</v>
      </c>
      <c r="C49" s="52">
        <f>Input!C$124*Input_National_Capacity!$C49+Input!C$125*Input_National_Capacity!$D49+Input!C$126*Input_National_Capacity!$E49+Input!C$127*Input_National_Capacity!$F49+Input!C$128*Input_National_Capacity!$G49+Input!C$129*Input_National_Capacity!$H49</f>
        <v>1264.6066411884538</v>
      </c>
      <c r="D49" s="53">
        <f>Input!D$124*Input_National_Capacity!$C49+Input!D$125*Input_National_Capacity!$D49+Input!D$126*Input_National_Capacity!$E49+Input!D$127*Input_National_Capacity!$F49+Input!D$128*Input_National_Capacity!$G49+Input!D$129*Input_National_Capacity!$H49</f>
        <v>1281.8752605405077</v>
      </c>
      <c r="E49" s="53">
        <f>Input!E$124*Input_National_Capacity!$C49+Input!E$125*Input_National_Capacity!$D49+Input!E$126*Input_National_Capacity!$E49+Input!E$127*Input_National_Capacity!$F49+Input!E$128*Input_National_Capacity!$G49+Input!E$129*Input_National_Capacity!$H49</f>
        <v>1301.2521515244334</v>
      </c>
      <c r="F49" s="53">
        <f>Input!F$124*Input_National_Capacity!$C49+Input!F$125*Input_National_Capacity!$D49+Input!F$126*Input_National_Capacity!$E49+Input!F$127*Input_National_Capacity!$F49+Input!F$128*Input_National_Capacity!$G49+Input!F$129*Input_National_Capacity!$H49</f>
        <v>1315.4096801387964</v>
      </c>
      <c r="G49" s="53">
        <f>Input!G$124*Input_National_Capacity!$C49+Input!G$125*Input_National_Capacity!$D49+Input!G$126*Input_National_Capacity!$E49+Input!G$127*Input_National_Capacity!$F49+Input!G$128*Input_National_Capacity!$G49+Input!G$129*Input_National_Capacity!$H49</f>
        <v>1323.9238069591277</v>
      </c>
      <c r="H49" s="53">
        <f>Input!H$124*Input_National_Capacity!$C49+Input!H$125*Input_National_Capacity!$D49+Input!H$126*Input_National_Capacity!$E49+Input!H$127*Input_National_Capacity!$F49+Input!H$128*Input_National_Capacity!$G49+Input!H$129*Input_National_Capacity!$H49</f>
        <v>1326.5775128734942</v>
      </c>
      <c r="I49" s="65">
        <f>Input!I$124*Input_National_Capacity!$C49+Input!I$125*Input_National_Capacity!$D49+Input!I$126*Input_National_Capacity!$E49+Input!I$127*Input_National_Capacity!$F49+Input!I$128*Input_National_Capacity!$G49+Input!I$129*Input_National_Capacity!$H49</f>
        <v>1323.1123801866577</v>
      </c>
    </row>
    <row r="50" spans="1:9" s="5" customFormat="1" ht="15" customHeight="1" x14ac:dyDescent="0.25">
      <c r="A50" s="46" t="str">
        <f>Input_National_Capacity!A50</f>
        <v>15.34_Escombreras</v>
      </c>
      <c r="B50" s="4" t="str">
        <f>Input_National_Capacity!B50</f>
        <v>Salida Nacional / National exit</v>
      </c>
      <c r="C50" s="52">
        <f>Input!C$124*Input_National_Capacity!$C50+Input!C$125*Input_National_Capacity!$D50+Input!C$126*Input_National_Capacity!$E50+Input!C$127*Input_National_Capacity!$F50+Input!C$128*Input_National_Capacity!$G50+Input!C$129*Input_National_Capacity!$H50</f>
        <v>56266.631434399351</v>
      </c>
      <c r="D50" s="53">
        <f>Input!D$124*Input_National_Capacity!$C50+Input!D$125*Input_National_Capacity!$D50+Input!D$126*Input_National_Capacity!$E50+Input!D$127*Input_National_Capacity!$F50+Input!D$128*Input_National_Capacity!$G50+Input!D$129*Input_National_Capacity!$H50</f>
        <v>55535.309287011558</v>
      </c>
      <c r="E50" s="53">
        <f>Input!E$124*Input_National_Capacity!$C50+Input!E$125*Input_National_Capacity!$D50+Input!E$126*Input_National_Capacity!$E50+Input!E$127*Input_National_Capacity!$F50+Input!E$128*Input_National_Capacity!$G50+Input!E$129*Input_National_Capacity!$H50</f>
        <v>54744.889818368705</v>
      </c>
      <c r="F50" s="53">
        <f>Input!F$124*Input_National_Capacity!$C50+Input!F$125*Input_National_Capacity!$D50+Input!F$126*Input_National_Capacity!$E50+Input!F$127*Input_National_Capacity!$F50+Input!F$128*Input_National_Capacity!$G50+Input!F$129*Input_National_Capacity!$H50</f>
        <v>53612.07483129108</v>
      </c>
      <c r="G50" s="53">
        <f>Input!G$124*Input_National_Capacity!$C50+Input!G$125*Input_National_Capacity!$D50+Input!G$126*Input_National_Capacity!$E50+Input!G$127*Input_National_Capacity!$F50+Input!G$128*Input_National_Capacity!$G50+Input!G$129*Input_National_Capacity!$H50</f>
        <v>51316.696584528931</v>
      </c>
      <c r="H50" s="53">
        <f>Input!H$124*Input_National_Capacity!$C50+Input!H$125*Input_National_Capacity!$D50+Input!H$126*Input_National_Capacity!$E50+Input!H$127*Input_National_Capacity!$F50+Input!H$128*Input_National_Capacity!$G50+Input!H$129*Input_National_Capacity!$H50</f>
        <v>47370.253311435743</v>
      </c>
      <c r="I50" s="65">
        <f>Input!I$124*Input_National_Capacity!$C50+Input!I$125*Input_National_Capacity!$D50+Input!I$126*Input_National_Capacity!$E50+Input!I$127*Input_National_Capacity!$F50+Input!I$128*Input_National_Capacity!$G50+Input!I$129*Input_National_Capacity!$H50</f>
        <v>37953.779176435688</v>
      </c>
    </row>
    <row r="51" spans="1:9" s="5" customFormat="1" ht="15" customHeight="1" x14ac:dyDescent="0.25">
      <c r="A51" s="46" t="str">
        <f>Input_National_Capacity!A51</f>
        <v>15_Tivissa</v>
      </c>
      <c r="B51" s="4" t="str">
        <f>Input_National_Capacity!B51</f>
        <v>Salida Nacional / National exit</v>
      </c>
      <c r="C51" s="52">
        <f>Input!C$124*Input_National_Capacity!$C51+Input!C$125*Input_National_Capacity!$D51+Input!C$126*Input_National_Capacity!$E51+Input!C$127*Input_National_Capacity!$F51+Input!C$128*Input_National_Capacity!$G51+Input!C$129*Input_National_Capacity!$H51</f>
        <v>10.381445781821871</v>
      </c>
      <c r="D51" s="53">
        <f>Input!D$124*Input_National_Capacity!$C51+Input!D$125*Input_National_Capacity!$D51+Input!D$126*Input_National_Capacity!$E51+Input!D$127*Input_National_Capacity!$F51+Input!D$128*Input_National_Capacity!$G51+Input!D$129*Input_National_Capacity!$H51</f>
        <v>10.308682429316461</v>
      </c>
      <c r="E51" s="53">
        <f>Input!E$124*Input_National_Capacity!$C51+Input!E$125*Input_National_Capacity!$D51+Input!E$126*Input_National_Capacity!$E51+Input!E$127*Input_National_Capacity!$F51+Input!E$128*Input_National_Capacity!$G51+Input!E$129*Input_National_Capacity!$H51</f>
        <v>10.205240765221232</v>
      </c>
      <c r="F51" s="53">
        <f>Input!F$124*Input_National_Capacity!$C51+Input!F$125*Input_National_Capacity!$D51+Input!F$126*Input_National_Capacity!$E51+Input!F$127*Input_National_Capacity!$F51+Input!F$128*Input_National_Capacity!$G51+Input!F$129*Input_National_Capacity!$H51</f>
        <v>10.088032065499968</v>
      </c>
      <c r="G51" s="53">
        <f>Input!G$124*Input_National_Capacity!$C51+Input!G$125*Input_National_Capacity!$D51+Input!G$126*Input_National_Capacity!$E51+Input!G$127*Input_National_Capacity!$F51+Input!G$128*Input_National_Capacity!$G51+Input!G$129*Input_National_Capacity!$H51</f>
        <v>9.9501026635446124</v>
      </c>
      <c r="H51" s="53">
        <f>Input!H$124*Input_National_Capacity!$C51+Input!H$125*Input_National_Capacity!$D51+Input!H$126*Input_National_Capacity!$E51+Input!H$127*Input_National_Capacity!$F51+Input!H$128*Input_National_Capacity!$G51+Input!H$129*Input_National_Capacity!$H51</f>
        <v>9.7905426518295009</v>
      </c>
      <c r="I51" s="65">
        <f>Input!I$124*Input_National_Capacity!$C51+Input!I$125*Input_National_Capacity!$D51+Input!I$126*Input_National_Capacity!$E51+Input!I$127*Input_National_Capacity!$F51+Input!I$128*Input_National_Capacity!$G51+Input!I$129*Input_National_Capacity!$H51</f>
        <v>9.6031189262098131</v>
      </c>
    </row>
    <row r="52" spans="1:9" s="5" customFormat="1" ht="15" customHeight="1" x14ac:dyDescent="0.25">
      <c r="A52" s="46" t="str">
        <f>Input_National_Capacity!A52</f>
        <v>16A_Benisanet</v>
      </c>
      <c r="B52" s="4" t="str">
        <f>Input_National_Capacity!B52</f>
        <v>Salida Nacional / National exit</v>
      </c>
      <c r="C52" s="52">
        <f>Input!C$124*Input_National_Capacity!$C52+Input!C$125*Input_National_Capacity!$D52+Input!C$126*Input_National_Capacity!$E52+Input!C$127*Input_National_Capacity!$F52+Input!C$128*Input_National_Capacity!$G52+Input!C$129*Input_National_Capacity!$H52</f>
        <v>254.78066607353227</v>
      </c>
      <c r="D52" s="53">
        <f>Input!D$124*Input_National_Capacity!$C52+Input!D$125*Input_National_Capacity!$D52+Input!D$126*Input_National_Capacity!$E52+Input!D$127*Input_National_Capacity!$F52+Input!D$128*Input_National_Capacity!$G52+Input!D$129*Input_National_Capacity!$H52</f>
        <v>252.99491331744377</v>
      </c>
      <c r="E52" s="53">
        <f>Input!E$124*Input_National_Capacity!$C52+Input!E$125*Input_National_Capacity!$D52+Input!E$126*Input_National_Capacity!$E52+Input!E$127*Input_National_Capacity!$F52+Input!E$128*Input_National_Capacity!$G52+Input!E$129*Input_National_Capacity!$H52</f>
        <v>250.45625573238132</v>
      </c>
      <c r="F52" s="53">
        <f>Input!F$124*Input_National_Capacity!$C52+Input!F$125*Input_National_Capacity!$D52+Input!F$126*Input_National_Capacity!$E52+Input!F$127*Input_National_Capacity!$F52+Input!F$128*Input_National_Capacity!$G52+Input!F$129*Input_National_Capacity!$H52</f>
        <v>247.57972858845631</v>
      </c>
      <c r="G52" s="53">
        <f>Input!G$124*Input_National_Capacity!$C52+Input!G$125*Input_National_Capacity!$D52+Input!G$126*Input_National_Capacity!$E52+Input!G$127*Input_National_Capacity!$F52+Input!G$128*Input_National_Capacity!$G52+Input!G$129*Input_National_Capacity!$H52</f>
        <v>244.19467551975526</v>
      </c>
      <c r="H52" s="53">
        <f>Input!H$124*Input_National_Capacity!$C52+Input!H$125*Input_National_Capacity!$D52+Input!H$126*Input_National_Capacity!$E52+Input!H$127*Input_National_Capacity!$F52+Input!H$128*Input_National_Capacity!$G52+Input!H$129*Input_National_Capacity!$H52</f>
        <v>240.27876564382444</v>
      </c>
      <c r="I52" s="65">
        <f>Input!I$124*Input_National_Capacity!$C52+Input!I$125*Input_National_Capacity!$D52+Input!I$126*Input_National_Capacity!$E52+Input!I$127*Input_National_Capacity!$F52+Input!I$128*Input_National_Capacity!$G52+Input!I$129*Input_National_Capacity!$H52</f>
        <v>235.67902658484081</v>
      </c>
    </row>
    <row r="53" spans="1:9" s="5" customFormat="1" ht="15" customHeight="1" x14ac:dyDescent="0.25">
      <c r="A53" s="46" t="str">
        <f>Input_National_Capacity!A53</f>
        <v>19_Caspe</v>
      </c>
      <c r="B53" s="4" t="str">
        <f>Input_National_Capacity!B53</f>
        <v>Salida Nacional / National exit</v>
      </c>
      <c r="C53" s="52">
        <f>Input!C$124*Input_National_Capacity!$C53+Input!C$125*Input_National_Capacity!$D53+Input!C$126*Input_National_Capacity!$E53+Input!C$127*Input_National_Capacity!$F53+Input!C$128*Input_National_Capacity!$G53+Input!C$129*Input_National_Capacity!$H53</f>
        <v>6409.7093265369276</v>
      </c>
      <c r="D53" s="53">
        <f>Input!D$124*Input_National_Capacity!$C53+Input!D$125*Input_National_Capacity!$D53+Input!D$126*Input_National_Capacity!$E53+Input!D$127*Input_National_Capacity!$F53+Input!D$128*Input_National_Capacity!$G53+Input!D$129*Input_National_Capacity!$H53</f>
        <v>6455.5664959966562</v>
      </c>
      <c r="E53" s="53">
        <f>Input!E$124*Input_National_Capacity!$C53+Input!E$125*Input_National_Capacity!$D53+Input!E$126*Input_National_Capacity!$E53+Input!E$127*Input_National_Capacity!$F53+Input!E$128*Input_National_Capacity!$G53+Input!E$129*Input_National_Capacity!$H53</f>
        <v>6506.4844547755783</v>
      </c>
      <c r="F53" s="53">
        <f>Input!F$124*Input_National_Capacity!$C53+Input!F$125*Input_National_Capacity!$D53+Input!F$126*Input_National_Capacity!$E53+Input!F$127*Input_National_Capacity!$F53+Input!F$128*Input_National_Capacity!$G53+Input!F$129*Input_National_Capacity!$H53</f>
        <v>6543.0110803184434</v>
      </c>
      <c r="G53" s="53">
        <f>Input!G$124*Input_National_Capacity!$C53+Input!G$125*Input_National_Capacity!$D53+Input!G$126*Input_National_Capacity!$E53+Input!G$127*Input_National_Capacity!$F53+Input!G$128*Input_National_Capacity!$G53+Input!G$129*Input_National_Capacity!$H53</f>
        <v>6562.9242763894945</v>
      </c>
      <c r="H53" s="53">
        <f>Input!H$124*Input_National_Capacity!$C53+Input!H$125*Input_National_Capacity!$D53+Input!H$126*Input_National_Capacity!$E53+Input!H$127*Input_National_Capacity!$F53+Input!H$128*Input_National_Capacity!$G53+Input!H$129*Input_National_Capacity!$H53</f>
        <v>6565.3416941283667</v>
      </c>
      <c r="I53" s="65">
        <f>Input!I$124*Input_National_Capacity!$C53+Input!I$125*Input_National_Capacity!$D53+Input!I$126*Input_National_Capacity!$E53+Input!I$127*Input_National_Capacity!$F53+Input!I$128*Input_National_Capacity!$G53+Input!I$129*Input_National_Capacity!$H53</f>
        <v>6548.9902596066931</v>
      </c>
    </row>
    <row r="54" spans="1:9" s="5" customFormat="1" ht="15" customHeight="1" x14ac:dyDescent="0.25">
      <c r="A54" s="46" t="str">
        <f>Input_National_Capacity!A54</f>
        <v>20_Andorra</v>
      </c>
      <c r="B54" s="4" t="str">
        <f>Input_National_Capacity!B54</f>
        <v>Salida Nacional / National exit</v>
      </c>
      <c r="C54" s="52">
        <f>Input!C$124*Input_National_Capacity!$C54+Input!C$125*Input_National_Capacity!$D54+Input!C$126*Input_National_Capacity!$E54+Input!C$127*Input_National_Capacity!$F54+Input!C$128*Input_National_Capacity!$G54+Input!C$129*Input_National_Capacity!$H54</f>
        <v>5243.464148877365</v>
      </c>
      <c r="D54" s="53">
        <f>Input!D$124*Input_National_Capacity!$C54+Input!D$125*Input_National_Capacity!$D54+Input!D$126*Input_National_Capacity!$E54+Input!D$127*Input_National_Capacity!$F54+Input!D$128*Input_National_Capacity!$G54+Input!D$129*Input_National_Capacity!$H54</f>
        <v>5170.9109504023645</v>
      </c>
      <c r="E54" s="53">
        <f>Input!E$124*Input_National_Capacity!$C54+Input!E$125*Input_National_Capacity!$D54+Input!E$126*Input_National_Capacity!$E54+Input!E$127*Input_National_Capacity!$F54+Input!E$128*Input_National_Capacity!$G54+Input!E$129*Input_National_Capacity!$H54</f>
        <v>5127.3815137378369</v>
      </c>
      <c r="F54" s="53">
        <f>Input!F$124*Input_National_Capacity!$C54+Input!F$125*Input_National_Capacity!$D54+Input!F$126*Input_National_Capacity!$E54+Input!F$127*Input_National_Capacity!$F54+Input!F$128*Input_National_Capacity!$G54+Input!F$129*Input_National_Capacity!$H54</f>
        <v>5077.9792197068818</v>
      </c>
      <c r="G54" s="53">
        <f>Input!G$124*Input_National_Capacity!$C54+Input!G$125*Input_National_Capacity!$D54+Input!G$126*Input_National_Capacity!$E54+Input!G$127*Input_National_Capacity!$F54+Input!G$128*Input_National_Capacity!$G54+Input!G$129*Input_National_Capacity!$H54</f>
        <v>4958.6428352179328</v>
      </c>
      <c r="H54" s="53">
        <f>Input!H$124*Input_National_Capacity!$C54+Input!H$125*Input_National_Capacity!$D54+Input!H$126*Input_National_Capacity!$E54+Input!H$127*Input_National_Capacity!$F54+Input!H$128*Input_National_Capacity!$G54+Input!H$129*Input_National_Capacity!$H54</f>
        <v>4740.5753367085154</v>
      </c>
      <c r="I54" s="65">
        <f>Input!I$124*Input_National_Capacity!$C54+Input!I$125*Input_National_Capacity!$D54+Input!I$126*Input_National_Capacity!$E54+Input!I$127*Input_National_Capacity!$F54+Input!I$128*Input_National_Capacity!$G54+Input!I$129*Input_National_Capacity!$H54</f>
        <v>4235.3233347532323</v>
      </c>
    </row>
    <row r="55" spans="1:9" s="5" customFormat="1" ht="15" customHeight="1" x14ac:dyDescent="0.25">
      <c r="A55" s="46" t="str">
        <f>Input_National_Capacity!A55</f>
        <v>21.1_Azaila</v>
      </c>
      <c r="B55" s="4" t="str">
        <f>Input_National_Capacity!B55</f>
        <v>Salida Nacional / National exit</v>
      </c>
      <c r="C55" s="52">
        <f>Input!C$124*Input_National_Capacity!$C55+Input!C$125*Input_National_Capacity!$D55+Input!C$126*Input_National_Capacity!$E55+Input!C$127*Input_National_Capacity!$F55+Input!C$128*Input_National_Capacity!$G55+Input!C$129*Input_National_Capacity!$H55</f>
        <v>257.51419760864064</v>
      </c>
      <c r="D55" s="53">
        <f>Input!D$124*Input_National_Capacity!$C55+Input!D$125*Input_National_Capacity!$D55+Input!D$126*Input_National_Capacity!$E55+Input!D$127*Input_National_Capacity!$F55+Input!D$128*Input_National_Capacity!$G55+Input!D$129*Input_National_Capacity!$H55</f>
        <v>251.12265600764556</v>
      </c>
      <c r="E55" s="53">
        <f>Input!E$124*Input_National_Capacity!$C55+Input!E$125*Input_National_Capacity!$D55+Input!E$126*Input_National_Capacity!$E55+Input!E$127*Input_National_Capacity!$F55+Input!E$128*Input_National_Capacity!$G55+Input!E$129*Input_National_Capacity!$H55</f>
        <v>247.20990127974409</v>
      </c>
      <c r="F55" s="53">
        <f>Input!F$124*Input_National_Capacity!$C55+Input!F$125*Input_National_Capacity!$D55+Input!F$126*Input_National_Capacity!$E55+Input!F$127*Input_National_Capacity!$F55+Input!F$128*Input_National_Capacity!$G55+Input!F$129*Input_National_Capacity!$H55</f>
        <v>243.34606459142398</v>
      </c>
      <c r="G55" s="53">
        <f>Input!G$124*Input_National_Capacity!$C55+Input!G$125*Input_National_Capacity!$D55+Input!G$126*Input_National_Capacity!$E55+Input!G$127*Input_National_Capacity!$F55+Input!G$128*Input_National_Capacity!$G55+Input!G$129*Input_National_Capacity!$H55</f>
        <v>234.89284559561472</v>
      </c>
      <c r="H55" s="53">
        <f>Input!H$124*Input_National_Capacity!$C55+Input!H$125*Input_National_Capacity!$D55+Input!H$126*Input_National_Capacity!$E55+Input!H$127*Input_National_Capacity!$F55+Input!H$128*Input_National_Capacity!$G55+Input!H$129*Input_National_Capacity!$H55</f>
        <v>219.90483165315047</v>
      </c>
      <c r="I55" s="65">
        <f>Input!I$124*Input_National_Capacity!$C55+Input!I$125*Input_National_Capacity!$D55+Input!I$126*Input_National_Capacity!$E55+Input!I$127*Input_National_Capacity!$F55+Input!I$128*Input_National_Capacity!$G55+Input!I$129*Input_National_Capacity!$H55</f>
        <v>186.2616356234594</v>
      </c>
    </row>
    <row r="56" spans="1:9" s="5" customFormat="1" ht="15" customHeight="1" x14ac:dyDescent="0.25">
      <c r="A56" s="46" t="str">
        <f>Input_National_Capacity!A56</f>
        <v>22_Epysa</v>
      </c>
      <c r="B56" s="4" t="str">
        <f>Input_National_Capacity!B56</f>
        <v>Salida Nacional / National exit</v>
      </c>
      <c r="C56" s="52">
        <f>Input!C$124*Input_National_Capacity!$C56+Input!C$125*Input_National_Capacity!$D56+Input!C$126*Input_National_Capacity!$E56+Input!C$127*Input_National_Capacity!$F56+Input!C$128*Input_National_Capacity!$G56+Input!C$129*Input_National_Capacity!$H56</f>
        <v>1138.4586268193748</v>
      </c>
      <c r="D56" s="53">
        <f>Input!D$124*Input_National_Capacity!$C56+Input!D$125*Input_National_Capacity!$D56+Input!D$126*Input_National_Capacity!$E56+Input!D$127*Input_National_Capacity!$F56+Input!D$128*Input_National_Capacity!$G56+Input!D$129*Input_National_Capacity!$H56</f>
        <v>1158.3631419972992</v>
      </c>
      <c r="E56" s="53">
        <f>Input!E$124*Input_National_Capacity!$C56+Input!E$125*Input_National_Capacity!$D56+Input!E$126*Input_National_Capacity!$E56+Input!E$127*Input_National_Capacity!$F56+Input!E$128*Input_National_Capacity!$G56+Input!E$129*Input_National_Capacity!$H56</f>
        <v>1181.1405408128276</v>
      </c>
      <c r="F56" s="53">
        <f>Input!F$124*Input_National_Capacity!$C56+Input!F$125*Input_National_Capacity!$D56+Input!F$126*Input_National_Capacity!$E56+Input!F$127*Input_National_Capacity!$F56+Input!F$128*Input_National_Capacity!$G56+Input!F$129*Input_National_Capacity!$H56</f>
        <v>1198.6284099394263</v>
      </c>
      <c r="G56" s="53">
        <f>Input!G$124*Input_National_Capacity!$C56+Input!G$125*Input_National_Capacity!$D56+Input!G$126*Input_National_Capacity!$E56+Input!G$127*Input_National_Capacity!$F56+Input!G$128*Input_National_Capacity!$G56+Input!G$129*Input_National_Capacity!$H56</f>
        <v>1210.5155620858134</v>
      </c>
      <c r="H56" s="53">
        <f>Input!H$124*Input_National_Capacity!$C56+Input!H$125*Input_National_Capacity!$D56+Input!H$126*Input_National_Capacity!$E56+Input!H$127*Input_National_Capacity!$F56+Input!H$128*Input_National_Capacity!$G56+Input!H$129*Input_National_Capacity!$H56</f>
        <v>1216.5889171401609</v>
      </c>
      <c r="I56" s="65">
        <f>Input!I$124*Input_National_Capacity!$C56+Input!I$125*Input_National_Capacity!$D56+Input!I$126*Input_National_Capacity!$E56+Input!I$127*Input_National_Capacity!$F56+Input!I$128*Input_National_Capacity!$G56+Input!I$129*Input_National_Capacity!$H56</f>
        <v>1216.6993721108693</v>
      </c>
    </row>
    <row r="57" spans="1:9" s="5" customFormat="1" ht="15" customHeight="1" x14ac:dyDescent="0.25">
      <c r="A57" s="46" t="str">
        <f>Input_National_Capacity!A57</f>
        <v>23_Mediana Zaragoza</v>
      </c>
      <c r="B57" s="4" t="str">
        <f>Input_National_Capacity!B57</f>
        <v>Salida Nacional / National exit</v>
      </c>
      <c r="C57" s="52">
        <f>Input!C$124*Input_National_Capacity!$C57+Input!C$125*Input_National_Capacity!$D57+Input!C$126*Input_National_Capacity!$E57+Input!C$127*Input_National_Capacity!$F57+Input!C$128*Input_National_Capacity!$G57+Input!C$129*Input_National_Capacity!$H57</f>
        <v>12153.482383889313</v>
      </c>
      <c r="D57" s="53">
        <f>Input!D$124*Input_National_Capacity!$C57+Input!D$125*Input_National_Capacity!$D57+Input!D$126*Input_National_Capacity!$E57+Input!D$127*Input_National_Capacity!$F57+Input!D$128*Input_National_Capacity!$G57+Input!D$129*Input_National_Capacity!$H57</f>
        <v>12182.493949688998</v>
      </c>
      <c r="E57" s="53">
        <f>Input!E$124*Input_National_Capacity!$C57+Input!E$125*Input_National_Capacity!$D57+Input!E$126*Input_National_Capacity!$E57+Input!E$127*Input_National_Capacity!$F57+Input!E$128*Input_National_Capacity!$G57+Input!E$129*Input_National_Capacity!$H57</f>
        <v>12218.607843657916</v>
      </c>
      <c r="F57" s="53">
        <f>Input!F$124*Input_National_Capacity!$C57+Input!F$125*Input_National_Capacity!$D57+Input!F$126*Input_National_Capacity!$E57+Input!F$127*Input_National_Capacity!$F57+Input!F$128*Input_National_Capacity!$G57+Input!F$129*Input_National_Capacity!$H57</f>
        <v>12251.087866966791</v>
      </c>
      <c r="G57" s="53">
        <f>Input!G$124*Input_National_Capacity!$C57+Input!G$125*Input_National_Capacity!$D57+Input!G$126*Input_National_Capacity!$E57+Input!G$127*Input_National_Capacity!$F57+Input!G$128*Input_National_Capacity!$G57+Input!G$129*Input_National_Capacity!$H57</f>
        <v>12279.685827958552</v>
      </c>
      <c r="H57" s="53">
        <f>Input!H$124*Input_National_Capacity!$C57+Input!H$125*Input_National_Capacity!$D57+Input!H$126*Input_National_Capacity!$E57+Input!H$127*Input_National_Capacity!$F57+Input!H$128*Input_National_Capacity!$G57+Input!H$129*Input_National_Capacity!$H57</f>
        <v>12304.251013031326</v>
      </c>
      <c r="I57" s="65">
        <f>Input!I$124*Input_National_Capacity!$C57+Input!I$125*Input_National_Capacity!$D57+Input!I$126*Input_National_Capacity!$E57+Input!I$127*Input_National_Capacity!$F57+Input!I$128*Input_National_Capacity!$G57+Input!I$129*Input_National_Capacity!$H57</f>
        <v>12324.651141970437</v>
      </c>
    </row>
    <row r="58" spans="1:9" s="5" customFormat="1" ht="15" customHeight="1" x14ac:dyDescent="0.25">
      <c r="A58" s="46" t="str">
        <f>Input_National_Capacity!A58</f>
        <v>23A_La Cartuja</v>
      </c>
      <c r="B58" s="4" t="str">
        <f>Input_National_Capacity!B58</f>
        <v>Salida Nacional / National exit</v>
      </c>
      <c r="C58" s="52">
        <f>Input!C$124*Input_National_Capacity!$C58+Input!C$125*Input_National_Capacity!$D58+Input!C$126*Input_National_Capacity!$E58+Input!C$127*Input_National_Capacity!$F58+Input!C$128*Input_National_Capacity!$G58+Input!C$129*Input_National_Capacity!$H58</f>
        <v>302.53155103673896</v>
      </c>
      <c r="D58" s="53">
        <f>Input!D$124*Input_National_Capacity!$C58+Input!D$125*Input_National_Capacity!$D58+Input!D$126*Input_National_Capacity!$E58+Input!D$127*Input_National_Capacity!$F58+Input!D$128*Input_National_Capacity!$G58+Input!D$129*Input_National_Capacity!$H58</f>
        <v>303.01546284600784</v>
      </c>
      <c r="E58" s="53">
        <f>Input!E$124*Input_National_Capacity!$C58+Input!E$125*Input_National_Capacity!$D58+Input!E$126*Input_National_Capacity!$E58+Input!E$127*Input_National_Capacity!$F58+Input!E$128*Input_National_Capacity!$G58+Input!E$129*Input_National_Capacity!$H58</f>
        <v>303.3530127079822</v>
      </c>
      <c r="F58" s="53">
        <f>Input!F$124*Input_National_Capacity!$C58+Input!F$125*Input_National_Capacity!$D58+Input!F$126*Input_National_Capacity!$E58+Input!F$127*Input_National_Capacity!$F58+Input!F$128*Input_National_Capacity!$G58+Input!F$129*Input_National_Capacity!$H58</f>
        <v>303.22291568983638</v>
      </c>
      <c r="G58" s="53">
        <f>Input!G$124*Input_National_Capacity!$C58+Input!G$125*Input_National_Capacity!$D58+Input!G$126*Input_National_Capacity!$E58+Input!G$127*Input_National_Capacity!$F58+Input!G$128*Input_National_Capacity!$G58+Input!G$129*Input_National_Capacity!$H58</f>
        <v>302.49156948688255</v>
      </c>
      <c r="H58" s="53">
        <f>Input!H$124*Input_National_Capacity!$C58+Input!H$125*Input_National_Capacity!$D58+Input!H$126*Input_National_Capacity!$E58+Input!H$127*Input_National_Capacity!$F58+Input!H$128*Input_National_Capacity!$G58+Input!H$129*Input_National_Capacity!$H58</f>
        <v>301.12403436738828</v>
      </c>
      <c r="I58" s="65">
        <f>Input!I$124*Input_National_Capacity!$C58+Input!I$125*Input_National_Capacity!$D58+Input!I$126*Input_National_Capacity!$E58+Input!I$127*Input_National_Capacity!$F58+Input!I$128*Input_National_Capacity!$G58+Input!I$129*Input_National_Capacity!$H58</f>
        <v>299.02590490281563</v>
      </c>
    </row>
    <row r="59" spans="1:9" s="5" customFormat="1" ht="15" customHeight="1" x14ac:dyDescent="0.25">
      <c r="A59" s="46" t="str">
        <f>Input_National_Capacity!A59</f>
        <v>24_Santa Fe</v>
      </c>
      <c r="B59" s="4" t="str">
        <f>Input_National_Capacity!B59</f>
        <v>Salida Nacional / National exit</v>
      </c>
      <c r="C59" s="52">
        <f>Input!C$124*Input_National_Capacity!$C59+Input!C$125*Input_National_Capacity!$D59+Input!C$126*Input_National_Capacity!$E59+Input!C$127*Input_National_Capacity!$F59+Input!C$128*Input_National_Capacity!$G59+Input!C$129*Input_National_Capacity!$H59</f>
        <v>132.48841950530067</v>
      </c>
      <c r="D59" s="53">
        <f>Input!D$124*Input_National_Capacity!$C59+Input!D$125*Input_National_Capacity!$D59+Input!D$126*Input_National_Capacity!$E59+Input!D$127*Input_National_Capacity!$F59+Input!D$128*Input_National_Capacity!$G59+Input!D$129*Input_National_Capacity!$H59</f>
        <v>131.55981073789476</v>
      </c>
      <c r="E59" s="53">
        <f>Input!E$124*Input_National_Capacity!$C59+Input!E$125*Input_National_Capacity!$D59+Input!E$126*Input_National_Capacity!$E59+Input!E$127*Input_National_Capacity!$F59+Input!E$128*Input_National_Capacity!$G59+Input!E$129*Input_National_Capacity!$H59</f>
        <v>130.2396841510014</v>
      </c>
      <c r="F59" s="53">
        <f>Input!F$124*Input_National_Capacity!$C59+Input!F$125*Input_National_Capacity!$D59+Input!F$126*Input_National_Capacity!$E59+Input!F$127*Input_National_Capacity!$F59+Input!F$128*Input_National_Capacity!$G59+Input!F$129*Input_National_Capacity!$H59</f>
        <v>128.74386211381145</v>
      </c>
      <c r="G59" s="53">
        <f>Input!G$124*Input_National_Capacity!$C59+Input!G$125*Input_National_Capacity!$D59+Input!G$126*Input_National_Capacity!$E59+Input!G$127*Input_National_Capacity!$F59+Input!G$128*Input_National_Capacity!$G59+Input!G$129*Input_National_Capacity!$H59</f>
        <v>126.98360165949451</v>
      </c>
      <c r="H59" s="53">
        <f>Input!H$124*Input_National_Capacity!$C59+Input!H$125*Input_National_Capacity!$D59+Input!H$126*Input_National_Capacity!$E59+Input!H$127*Input_National_Capacity!$F59+Input!H$128*Input_National_Capacity!$G59+Input!H$129*Input_National_Capacity!$H59</f>
        <v>124.94729051240951</v>
      </c>
      <c r="I59" s="65">
        <f>Input!I$124*Input_National_Capacity!$C59+Input!I$125*Input_National_Capacity!$D59+Input!I$126*Input_National_Capacity!$E59+Input!I$127*Input_National_Capacity!$F59+Input!I$128*Input_National_Capacity!$G59+Input!I$129*Input_National_Capacity!$H59</f>
        <v>122.55538155223097</v>
      </c>
    </row>
    <row r="60" spans="1:9" s="5" customFormat="1" ht="15" customHeight="1" x14ac:dyDescent="0.25">
      <c r="A60" s="46" t="str">
        <f>Input_National_Capacity!A60</f>
        <v>24A_Zaragoza I+D</v>
      </c>
      <c r="B60" s="4" t="str">
        <f>Input_National_Capacity!B60</f>
        <v>Salida Nacional / National exit</v>
      </c>
      <c r="C60" s="52">
        <f>Input!C$124*Input_National_Capacity!$C60+Input!C$125*Input_National_Capacity!$D60+Input!C$126*Input_National_Capacity!$E60+Input!C$127*Input_National_Capacity!$F60+Input!C$128*Input_National_Capacity!$G60+Input!C$129*Input_National_Capacity!$H60</f>
        <v>1196.6357595342397</v>
      </c>
      <c r="D60" s="53">
        <f>Input!D$124*Input_National_Capacity!$C60+Input!D$125*Input_National_Capacity!$D60+Input!D$126*Input_National_Capacity!$E60+Input!D$127*Input_National_Capacity!$F60+Input!D$128*Input_National_Capacity!$G60+Input!D$129*Input_National_Capacity!$H60</f>
        <v>1201.1959900796869</v>
      </c>
      <c r="E60" s="53">
        <f>Input!E$124*Input_National_Capacity!$C60+Input!E$125*Input_National_Capacity!$D60+Input!E$126*Input_National_Capacity!$E60+Input!E$127*Input_National_Capacity!$F60+Input!E$128*Input_National_Capacity!$G60+Input!E$129*Input_National_Capacity!$H60</f>
        <v>1205.1161446102833</v>
      </c>
      <c r="F60" s="53">
        <f>Input!F$124*Input_National_Capacity!$C60+Input!F$125*Input_National_Capacity!$D60+Input!F$126*Input_National_Capacity!$E60+Input!F$127*Input_National_Capacity!$F60+Input!F$128*Input_National_Capacity!$G60+Input!F$129*Input_National_Capacity!$H60</f>
        <v>1205.6943339778395</v>
      </c>
      <c r="G60" s="53">
        <f>Input!G$124*Input_National_Capacity!$C60+Input!G$125*Input_National_Capacity!$D60+Input!G$126*Input_National_Capacity!$E60+Input!G$127*Input_National_Capacity!$F60+Input!G$128*Input_National_Capacity!$G60+Input!G$129*Input_National_Capacity!$H60</f>
        <v>1202.338617934814</v>
      </c>
      <c r="H60" s="53">
        <f>Input!H$124*Input_National_Capacity!$C60+Input!H$125*Input_National_Capacity!$D60+Input!H$126*Input_National_Capacity!$E60+Input!H$127*Input_National_Capacity!$F60+Input!H$128*Input_National_Capacity!$G60+Input!H$129*Input_National_Capacity!$H60</f>
        <v>1194.891506843665</v>
      </c>
      <c r="I60" s="65">
        <f>Input!I$124*Input_National_Capacity!$C60+Input!I$125*Input_National_Capacity!$D60+Input!I$126*Input_National_Capacity!$E60+Input!I$127*Input_National_Capacity!$F60+Input!I$128*Input_National_Capacity!$G60+Input!I$129*Input_National_Capacity!$H60</f>
        <v>1182.882687336165</v>
      </c>
    </row>
    <row r="61" spans="1:9" s="5" customFormat="1" ht="15" customHeight="1" x14ac:dyDescent="0.25">
      <c r="A61" s="46" t="str">
        <f>Input_National_Capacity!A61</f>
        <v>25A_Barboles</v>
      </c>
      <c r="B61" s="4" t="str">
        <f>Input_National_Capacity!B61</f>
        <v>Salida Nacional / National exit</v>
      </c>
      <c r="C61" s="52">
        <f>Input!C$124*Input_National_Capacity!$C61+Input!C$125*Input_National_Capacity!$D61+Input!C$126*Input_National_Capacity!$E61+Input!C$127*Input_National_Capacity!$F61+Input!C$128*Input_National_Capacity!$G61+Input!C$129*Input_National_Capacity!$H61</f>
        <v>0</v>
      </c>
      <c r="D61" s="53">
        <f>Input!D$124*Input_National_Capacity!$C61+Input!D$125*Input_National_Capacity!$D61+Input!D$126*Input_National_Capacity!$E61+Input!D$127*Input_National_Capacity!$F61+Input!D$128*Input_National_Capacity!$G61+Input!D$129*Input_National_Capacity!$H61</f>
        <v>0</v>
      </c>
      <c r="E61" s="53">
        <f>Input!E$124*Input_National_Capacity!$C61+Input!E$125*Input_National_Capacity!$D61+Input!E$126*Input_National_Capacity!$E61+Input!E$127*Input_National_Capacity!$F61+Input!E$128*Input_National_Capacity!$G61+Input!E$129*Input_National_Capacity!$H61</f>
        <v>0</v>
      </c>
      <c r="F61" s="53">
        <f>Input!F$124*Input_National_Capacity!$C61+Input!F$125*Input_National_Capacity!$D61+Input!F$126*Input_National_Capacity!$E61+Input!F$127*Input_National_Capacity!$F61+Input!F$128*Input_National_Capacity!$G61+Input!F$129*Input_National_Capacity!$H61</f>
        <v>0</v>
      </c>
      <c r="G61" s="53">
        <f>Input!G$124*Input_National_Capacity!$C61+Input!G$125*Input_National_Capacity!$D61+Input!G$126*Input_National_Capacity!$E61+Input!G$127*Input_National_Capacity!$F61+Input!G$128*Input_National_Capacity!$G61+Input!G$129*Input_National_Capacity!$H61</f>
        <v>0</v>
      </c>
      <c r="H61" s="53">
        <f>Input!H$124*Input_National_Capacity!$C61+Input!H$125*Input_National_Capacity!$D61+Input!H$126*Input_National_Capacity!$E61+Input!H$127*Input_National_Capacity!$F61+Input!H$128*Input_National_Capacity!$G61+Input!H$129*Input_National_Capacity!$H61</f>
        <v>0</v>
      </c>
      <c r="I61" s="65">
        <f>Input!I$124*Input_National_Capacity!$C61+Input!I$125*Input_National_Capacity!$D61+Input!I$126*Input_National_Capacity!$E61+Input!I$127*Input_National_Capacity!$F61+Input!I$128*Input_National_Capacity!$G61+Input!I$129*Input_National_Capacity!$H61</f>
        <v>0</v>
      </c>
    </row>
    <row r="62" spans="1:9" s="5" customFormat="1" ht="15" customHeight="1" x14ac:dyDescent="0.25">
      <c r="A62" s="46" t="str">
        <f>Input_National_Capacity!A62</f>
        <v>25X_General Motors</v>
      </c>
      <c r="B62" s="4" t="str">
        <f>Input_National_Capacity!B62</f>
        <v>Salida Nacional / National exit</v>
      </c>
      <c r="C62" s="52">
        <f>Input!C$124*Input_National_Capacity!$C62+Input!C$125*Input_National_Capacity!$D62+Input!C$126*Input_National_Capacity!$E62+Input!C$127*Input_National_Capacity!$F62+Input!C$128*Input_National_Capacity!$G62+Input!C$129*Input_National_Capacity!$H62</f>
        <v>2206.8850602486077</v>
      </c>
      <c r="D62" s="53">
        <f>Input!D$124*Input_National_Capacity!$C62+Input!D$125*Input_National_Capacity!$D62+Input!D$126*Input_National_Capacity!$E62+Input!D$127*Input_National_Capacity!$F62+Input!D$128*Input_National_Capacity!$G62+Input!D$129*Input_National_Capacity!$H62</f>
        <v>2214.3747706676877</v>
      </c>
      <c r="E62" s="53">
        <f>Input!E$124*Input_National_Capacity!$C62+Input!E$125*Input_National_Capacity!$D62+Input!E$126*Input_National_Capacity!$E62+Input!E$127*Input_National_Capacity!$F62+Input!E$128*Input_National_Capacity!$G62+Input!E$129*Input_National_Capacity!$H62</f>
        <v>2224.394569235772</v>
      </c>
      <c r="F62" s="53">
        <f>Input!F$124*Input_National_Capacity!$C62+Input!F$125*Input_National_Capacity!$D62+Input!F$126*Input_National_Capacity!$E62+Input!F$127*Input_National_Capacity!$F62+Input!F$128*Input_National_Capacity!$G62+Input!F$129*Input_National_Capacity!$H62</f>
        <v>2235.1736439818542</v>
      </c>
      <c r="G62" s="53">
        <f>Input!G$124*Input_National_Capacity!$C62+Input!G$125*Input_National_Capacity!$D62+Input!G$126*Input_National_Capacity!$E62+Input!G$127*Input_National_Capacity!$F62+Input!G$128*Input_National_Capacity!$G62+Input!G$129*Input_National_Capacity!$H62</f>
        <v>2246.2430454650284</v>
      </c>
      <c r="H62" s="53">
        <f>Input!H$124*Input_National_Capacity!$C62+Input!H$125*Input_National_Capacity!$D62+Input!H$126*Input_National_Capacity!$E62+Input!H$127*Input_National_Capacity!$F62+Input!H$128*Input_National_Capacity!$G62+Input!H$129*Input_National_Capacity!$H62</f>
        <v>2257.3672616219342</v>
      </c>
      <c r="I62" s="65">
        <f>Input!I$124*Input_National_Capacity!$C62+Input!I$125*Input_National_Capacity!$D62+Input!I$126*Input_National_Capacity!$E62+Input!I$127*Input_National_Capacity!$F62+Input!I$128*Input_National_Capacity!$G62+Input!I$129*Input_National_Capacity!$H62</f>
        <v>2268.5465638642718</v>
      </c>
    </row>
    <row r="63" spans="1:9" s="5" customFormat="1" ht="15" customHeight="1" x14ac:dyDescent="0.25">
      <c r="A63" s="46" t="str">
        <f>Input_National_Capacity!A63</f>
        <v>26A_Magallon</v>
      </c>
      <c r="B63" s="4" t="str">
        <f>Input_National_Capacity!B63</f>
        <v>Salida Nacional / National exit</v>
      </c>
      <c r="C63" s="52">
        <f>Input!C$124*Input_National_Capacity!$C63+Input!C$125*Input_National_Capacity!$D63+Input!C$126*Input_National_Capacity!$E63+Input!C$127*Input_National_Capacity!$F63+Input!C$128*Input_National_Capacity!$G63+Input!C$129*Input_National_Capacity!$H63</f>
        <v>1351.8370340886477</v>
      </c>
      <c r="D63" s="53">
        <f>Input!D$124*Input_National_Capacity!$C63+Input!D$125*Input_National_Capacity!$D63+Input!D$126*Input_National_Capacity!$E63+Input!D$127*Input_National_Capacity!$F63+Input!D$128*Input_National_Capacity!$G63+Input!D$129*Input_National_Capacity!$H63</f>
        <v>1367.4847548033449</v>
      </c>
      <c r="E63" s="53">
        <f>Input!E$124*Input_National_Capacity!$C63+Input!E$125*Input_National_Capacity!$D63+Input!E$126*Input_National_Capacity!$E63+Input!E$127*Input_National_Capacity!$F63+Input!E$128*Input_National_Capacity!$G63+Input!E$129*Input_National_Capacity!$H63</f>
        <v>1384.757163640905</v>
      </c>
      <c r="F63" s="53">
        <f>Input!F$124*Input_National_Capacity!$C63+Input!F$125*Input_National_Capacity!$D63+Input!F$126*Input_National_Capacity!$E63+Input!F$127*Input_National_Capacity!$F63+Input!F$128*Input_National_Capacity!$G63+Input!F$129*Input_National_Capacity!$H63</f>
        <v>1396.8313749123211</v>
      </c>
      <c r="G63" s="53">
        <f>Input!G$124*Input_National_Capacity!$C63+Input!G$125*Input_National_Capacity!$D63+Input!G$126*Input_National_Capacity!$E63+Input!G$127*Input_National_Capacity!$F63+Input!G$128*Input_National_Capacity!$G63+Input!G$129*Input_National_Capacity!$H63</f>
        <v>1403.2085794914542</v>
      </c>
      <c r="H63" s="53">
        <f>Input!H$124*Input_National_Capacity!$C63+Input!H$125*Input_National_Capacity!$D63+Input!H$126*Input_National_Capacity!$E63+Input!H$127*Input_National_Capacity!$F63+Input!H$128*Input_National_Capacity!$G63+Input!H$129*Input_National_Capacity!$H63</f>
        <v>1403.6682145177085</v>
      </c>
      <c r="I63" s="65">
        <f>Input!I$124*Input_National_Capacity!$C63+Input!I$125*Input_National_Capacity!$D63+Input!I$126*Input_National_Capacity!$E63+Input!I$127*Input_National_Capacity!$F63+Input!I$128*Input_National_Capacity!$G63+Input!I$129*Input_National_Capacity!$H63</f>
        <v>1397.8801398653036</v>
      </c>
    </row>
    <row r="64" spans="1:9" s="5" customFormat="1" ht="15" customHeight="1" x14ac:dyDescent="0.25">
      <c r="A64" s="46" t="str">
        <f>Input_National_Capacity!A64</f>
        <v>27X_Ribaforada</v>
      </c>
      <c r="B64" s="4" t="str">
        <f>Input_National_Capacity!B64</f>
        <v>Salida Nacional / National exit</v>
      </c>
      <c r="C64" s="52">
        <f>Input!C$124*Input_National_Capacity!$C64+Input!C$125*Input_National_Capacity!$D64+Input!C$126*Input_National_Capacity!$E64+Input!C$127*Input_National_Capacity!$F64+Input!C$128*Input_National_Capacity!$G64+Input!C$129*Input_National_Capacity!$H64</f>
        <v>1196.5196784994266</v>
      </c>
      <c r="D64" s="53">
        <f>Input!D$124*Input_National_Capacity!$C64+Input!D$125*Input_National_Capacity!$D64+Input!D$126*Input_National_Capacity!$E64+Input!D$127*Input_National_Capacity!$F64+Input!D$128*Input_National_Capacity!$G64+Input!D$129*Input_National_Capacity!$H64</f>
        <v>1209.1173252853287</v>
      </c>
      <c r="E64" s="53">
        <f>Input!E$124*Input_National_Capacity!$C64+Input!E$125*Input_National_Capacity!$D64+Input!E$126*Input_National_Capacity!$E64+Input!E$127*Input_National_Capacity!$F64+Input!E$128*Input_National_Capacity!$G64+Input!E$129*Input_National_Capacity!$H64</f>
        <v>1222.872887105262</v>
      </c>
      <c r="F64" s="53">
        <f>Input!F$124*Input_National_Capacity!$C64+Input!F$125*Input_National_Capacity!$D64+Input!F$126*Input_National_Capacity!$E64+Input!F$127*Input_National_Capacity!$F64+Input!F$128*Input_National_Capacity!$G64+Input!F$129*Input_National_Capacity!$H64</f>
        <v>1232.1972392189627</v>
      </c>
      <c r="G64" s="53">
        <f>Input!G$124*Input_National_Capacity!$C64+Input!G$125*Input_National_Capacity!$D64+Input!G$126*Input_National_Capacity!$E64+Input!G$127*Input_National_Capacity!$F64+Input!G$128*Input_National_Capacity!$G64+Input!G$129*Input_National_Capacity!$H64</f>
        <v>1236.6286116277124</v>
      </c>
      <c r="H64" s="53">
        <f>Input!H$124*Input_National_Capacity!$C64+Input!H$125*Input_National_Capacity!$D64+Input!H$126*Input_National_Capacity!$E64+Input!H$127*Input_National_Capacity!$F64+Input!H$128*Input_National_Capacity!$G64+Input!H$129*Input_National_Capacity!$H64</f>
        <v>1235.9768708263009</v>
      </c>
      <c r="I64" s="65">
        <f>Input!I$124*Input_National_Capacity!$C64+Input!I$125*Input_National_Capacity!$D64+Input!I$126*Input_National_Capacity!$E64+Input!I$127*Input_National_Capacity!$F64+Input!I$128*Input_National_Capacity!$G64+Input!I$129*Input_National_Capacity!$H64</f>
        <v>1229.925806418566</v>
      </c>
    </row>
    <row r="65" spans="1:9" s="5" customFormat="1" ht="15" customHeight="1" x14ac:dyDescent="0.25">
      <c r="A65" s="46" t="str">
        <f>Input_National_Capacity!A65</f>
        <v>28_Tudela</v>
      </c>
      <c r="B65" s="4" t="str">
        <f>Input_National_Capacity!B65</f>
        <v>Salida Nacional / National exit</v>
      </c>
      <c r="C65" s="52">
        <f>Input!C$124*Input_National_Capacity!$C65+Input!C$125*Input_National_Capacity!$D65+Input!C$126*Input_National_Capacity!$E65+Input!C$127*Input_National_Capacity!$F65+Input!C$128*Input_National_Capacity!$G65+Input!C$129*Input_National_Capacity!$H65</f>
        <v>2262.5507981743067</v>
      </c>
      <c r="D65" s="53">
        <f>Input!D$124*Input_National_Capacity!$C65+Input!D$125*Input_National_Capacity!$D65+Input!D$126*Input_National_Capacity!$E65+Input!D$127*Input_National_Capacity!$F65+Input!D$128*Input_National_Capacity!$G65+Input!D$129*Input_National_Capacity!$H65</f>
        <v>2286.5296245284603</v>
      </c>
      <c r="E65" s="53">
        <f>Input!E$124*Input_National_Capacity!$C65+Input!E$125*Input_National_Capacity!$D65+Input!E$126*Input_National_Capacity!$E65+Input!E$127*Input_National_Capacity!$F65+Input!E$128*Input_National_Capacity!$G65+Input!E$129*Input_National_Capacity!$H65</f>
        <v>2312.7332081855275</v>
      </c>
      <c r="F65" s="53">
        <f>Input!F$124*Input_National_Capacity!$C65+Input!F$125*Input_National_Capacity!$D65+Input!F$126*Input_National_Capacity!$E65+Input!F$127*Input_National_Capacity!$F65+Input!F$128*Input_National_Capacity!$G65+Input!F$129*Input_National_Capacity!$H65</f>
        <v>2330.5362906837036</v>
      </c>
      <c r="G65" s="53">
        <f>Input!G$124*Input_National_Capacity!$C65+Input!G$125*Input_National_Capacity!$D65+Input!G$126*Input_National_Capacity!$E65+Input!G$127*Input_National_Capacity!$F65+Input!G$128*Input_National_Capacity!$G65+Input!G$129*Input_National_Capacity!$H65</f>
        <v>2339.0682389370309</v>
      </c>
      <c r="H65" s="53">
        <f>Input!H$124*Input_National_Capacity!$C65+Input!H$125*Input_National_Capacity!$D65+Input!H$126*Input_National_Capacity!$E65+Input!H$127*Input_National_Capacity!$F65+Input!H$128*Input_National_Capacity!$G65+Input!H$129*Input_National_Capacity!$H65</f>
        <v>2337.9688817721594</v>
      </c>
      <c r="I65" s="65">
        <f>Input!I$124*Input_National_Capacity!$C65+Input!I$125*Input_National_Capacity!$D65+Input!I$126*Input_National_Capacity!$E65+Input!I$127*Input_National_Capacity!$F65+Input!I$128*Input_National_Capacity!$G65+Input!I$129*Input_National_Capacity!$H65</f>
        <v>2326.6432999133394</v>
      </c>
    </row>
    <row r="66" spans="1:9" s="5" customFormat="1" ht="15" customHeight="1" x14ac:dyDescent="0.25">
      <c r="A66" s="46" t="str">
        <f>Input_National_Capacity!A66</f>
        <v>28A_Tudela Norte</v>
      </c>
      <c r="B66" s="4" t="str">
        <f>Input_National_Capacity!B66</f>
        <v>Salida Nacional / National exit</v>
      </c>
      <c r="C66" s="52">
        <f>Input!C$124*Input_National_Capacity!$C66+Input!C$125*Input_National_Capacity!$D66+Input!C$126*Input_National_Capacity!$E66+Input!C$127*Input_National_Capacity!$F66+Input!C$128*Input_National_Capacity!$G66+Input!C$129*Input_National_Capacity!$H66</f>
        <v>22560.878687369757</v>
      </c>
      <c r="D66" s="53">
        <f>Input!D$124*Input_National_Capacity!$C66+Input!D$125*Input_National_Capacity!$D66+Input!D$126*Input_National_Capacity!$E66+Input!D$127*Input_National_Capacity!$F66+Input!D$128*Input_National_Capacity!$G66+Input!D$129*Input_National_Capacity!$H66</f>
        <v>22082.415010408102</v>
      </c>
      <c r="E66" s="53">
        <f>Input!E$124*Input_National_Capacity!$C66+Input!E$125*Input_National_Capacity!$D66+Input!E$126*Input_National_Capacity!$E66+Input!E$127*Input_National_Capacity!$F66+Input!E$128*Input_National_Capacity!$G66+Input!E$129*Input_National_Capacity!$H66</f>
        <v>21559.958665950424</v>
      </c>
      <c r="F66" s="53">
        <f>Input!F$124*Input_National_Capacity!$C66+Input!F$125*Input_National_Capacity!$D66+Input!F$126*Input_National_Capacity!$E66+Input!F$127*Input_National_Capacity!$F66+Input!F$128*Input_National_Capacity!$G66+Input!F$129*Input_National_Capacity!$H66</f>
        <v>20806.537105234616</v>
      </c>
      <c r="G66" s="53">
        <f>Input!G$124*Input_National_Capacity!$C66+Input!G$125*Input_National_Capacity!$D66+Input!G$126*Input_National_Capacity!$E66+Input!G$127*Input_National_Capacity!$F66+Input!G$128*Input_National_Capacity!$G66+Input!G$129*Input_National_Capacity!$H66</f>
        <v>19285.871388187184</v>
      </c>
      <c r="H66" s="53">
        <f>Input!H$124*Input_National_Capacity!$C66+Input!H$125*Input_National_Capacity!$D66+Input!H$126*Input_National_Capacity!$E66+Input!H$127*Input_National_Capacity!$F66+Input!H$128*Input_National_Capacity!$G66+Input!H$129*Input_National_Capacity!$H66</f>
        <v>16678.670028612254</v>
      </c>
      <c r="I66" s="65">
        <f>Input!I$124*Input_National_Capacity!$C66+Input!I$125*Input_National_Capacity!$D66+Input!I$126*Input_National_Capacity!$E66+Input!I$127*Input_National_Capacity!$F66+Input!I$128*Input_National_Capacity!$G66+Input!I$129*Input_National_Capacity!$H66</f>
        <v>10490.757311439151</v>
      </c>
    </row>
    <row r="67" spans="1:9" s="5" customFormat="1" ht="15" customHeight="1" x14ac:dyDescent="0.25">
      <c r="A67" s="46" t="str">
        <f>Input_National_Capacity!A67</f>
        <v>29_Alfaro</v>
      </c>
      <c r="B67" s="4" t="str">
        <f>Input_National_Capacity!B67</f>
        <v>Salida Nacional / National exit</v>
      </c>
      <c r="C67" s="52">
        <f>Input!C$124*Input_National_Capacity!$C67+Input!C$125*Input_National_Capacity!$D67+Input!C$126*Input_National_Capacity!$E67+Input!C$127*Input_National_Capacity!$F67+Input!C$128*Input_National_Capacity!$G67+Input!C$129*Input_National_Capacity!$H67</f>
        <v>621.96038595252753</v>
      </c>
      <c r="D67" s="53">
        <f>Input!D$124*Input_National_Capacity!$C67+Input!D$125*Input_National_Capacity!$D67+Input!D$126*Input_National_Capacity!$E67+Input!D$127*Input_National_Capacity!$F67+Input!D$128*Input_National_Capacity!$G67+Input!D$129*Input_National_Capacity!$H67</f>
        <v>619.84539864002033</v>
      </c>
      <c r="E67" s="53">
        <f>Input!E$124*Input_National_Capacity!$C67+Input!E$125*Input_National_Capacity!$D67+Input!E$126*Input_National_Capacity!$E67+Input!E$127*Input_National_Capacity!$F67+Input!E$128*Input_National_Capacity!$G67+Input!E$129*Input_National_Capacity!$H67</f>
        <v>616.39446564183186</v>
      </c>
      <c r="F67" s="53">
        <f>Input!F$124*Input_National_Capacity!$C67+Input!F$125*Input_National_Capacity!$D67+Input!F$126*Input_National_Capacity!$E67+Input!F$127*Input_National_Capacity!$F67+Input!F$128*Input_National_Capacity!$G67+Input!F$129*Input_National_Capacity!$H67</f>
        <v>611.81451092978148</v>
      </c>
      <c r="G67" s="53">
        <f>Input!G$124*Input_National_Capacity!$C67+Input!G$125*Input_National_Capacity!$D67+Input!G$126*Input_National_Capacity!$E67+Input!G$127*Input_National_Capacity!$F67+Input!G$128*Input_National_Capacity!$G67+Input!G$129*Input_National_Capacity!$H67</f>
        <v>605.72526494296289</v>
      </c>
      <c r="H67" s="53">
        <f>Input!H$124*Input_National_Capacity!$C67+Input!H$125*Input_National_Capacity!$D67+Input!H$126*Input_National_Capacity!$E67+Input!H$127*Input_National_Capacity!$F67+Input!H$128*Input_National_Capacity!$G67+Input!H$129*Input_National_Capacity!$H67</f>
        <v>598.06309537671495</v>
      </c>
      <c r="I67" s="65">
        <f>Input!I$124*Input_National_Capacity!$C67+Input!I$125*Input_National_Capacity!$D67+Input!I$126*Input_National_Capacity!$E67+Input!I$127*Input_National_Capacity!$F67+Input!I$128*Input_National_Capacity!$G67+Input!I$129*Input_National_Capacity!$H67</f>
        <v>588.49758788034865</v>
      </c>
    </row>
    <row r="68" spans="1:9" s="5" customFormat="1" ht="15" customHeight="1" x14ac:dyDescent="0.25">
      <c r="A68" s="46" t="str">
        <f>Input_National_Capacity!A68</f>
        <v>30_Rioja Baja</v>
      </c>
      <c r="B68" s="4" t="str">
        <f>Input_National_Capacity!B68</f>
        <v>Salida Nacional / National exit</v>
      </c>
      <c r="C68" s="52">
        <f>Input!C$124*Input_National_Capacity!$C68+Input!C$125*Input_National_Capacity!$D68+Input!C$126*Input_National_Capacity!$E68+Input!C$127*Input_National_Capacity!$F68+Input!C$128*Input_National_Capacity!$G68+Input!C$129*Input_National_Capacity!$H68</f>
        <v>976.7057223500135</v>
      </c>
      <c r="D68" s="53">
        <f>Input!D$124*Input_National_Capacity!$C68+Input!D$125*Input_National_Capacity!$D68+Input!D$126*Input_National_Capacity!$E68+Input!D$127*Input_National_Capacity!$F68+Input!D$128*Input_National_Capacity!$G68+Input!D$129*Input_National_Capacity!$H68</f>
        <v>985.00968491595972</v>
      </c>
      <c r="E68" s="53">
        <f>Input!E$124*Input_National_Capacity!$C68+Input!E$125*Input_National_Capacity!$D68+Input!E$126*Input_National_Capacity!$E68+Input!E$127*Input_National_Capacity!$F68+Input!E$128*Input_National_Capacity!$G68+Input!E$129*Input_National_Capacity!$H68</f>
        <v>993.81609307652764</v>
      </c>
      <c r="F68" s="53">
        <f>Input!F$124*Input_National_Capacity!$C68+Input!F$125*Input_National_Capacity!$D68+Input!F$126*Input_National_Capacity!$E68+Input!F$127*Input_National_Capacity!$F68+Input!F$128*Input_National_Capacity!$G68+Input!F$129*Input_National_Capacity!$H68</f>
        <v>999.27366487087511</v>
      </c>
      <c r="G68" s="53">
        <f>Input!G$124*Input_National_Capacity!$C68+Input!G$125*Input_National_Capacity!$D68+Input!G$126*Input_National_Capacity!$E68+Input!G$127*Input_National_Capacity!$F68+Input!G$128*Input_National_Capacity!$G68+Input!G$129*Input_National_Capacity!$H68</f>
        <v>1000.9734217463379</v>
      </c>
      <c r="H68" s="53">
        <f>Input!H$124*Input_National_Capacity!$C68+Input!H$125*Input_National_Capacity!$D68+Input!H$126*Input_National_Capacity!$E68+Input!H$127*Input_National_Capacity!$F68+Input!H$128*Input_National_Capacity!$G68+Input!H$129*Input_National_Capacity!$H68</f>
        <v>998.76820228682732</v>
      </c>
      <c r="I68" s="65">
        <f>Input!I$124*Input_National_Capacity!$C68+Input!I$125*Input_National_Capacity!$D68+Input!I$126*Input_National_Capacity!$E68+Input!I$127*Input_National_Capacity!$F68+Input!I$128*Input_National_Capacity!$G68+Input!I$129*Input_National_Capacity!$H68</f>
        <v>992.36195018690182</v>
      </c>
    </row>
    <row r="69" spans="1:9" s="5" customFormat="1" ht="15" customHeight="1" x14ac:dyDescent="0.25">
      <c r="A69" s="46" t="str">
        <f>Input_National_Capacity!A69</f>
        <v>32_Sequero</v>
      </c>
      <c r="B69" s="4" t="str">
        <f>Input_National_Capacity!B69</f>
        <v>Salida Nacional / National exit</v>
      </c>
      <c r="C69" s="52">
        <f>Input!C$124*Input_National_Capacity!$C69+Input!C$125*Input_National_Capacity!$D69+Input!C$126*Input_National_Capacity!$E69+Input!C$127*Input_National_Capacity!$F69+Input!C$128*Input_National_Capacity!$G69+Input!C$129*Input_National_Capacity!$H69</f>
        <v>0</v>
      </c>
      <c r="D69" s="53">
        <f>Input!D$124*Input_National_Capacity!$C69+Input!D$125*Input_National_Capacity!$D69+Input!D$126*Input_National_Capacity!$E69+Input!D$127*Input_National_Capacity!$F69+Input!D$128*Input_National_Capacity!$G69+Input!D$129*Input_National_Capacity!$H69</f>
        <v>0</v>
      </c>
      <c r="E69" s="53">
        <f>Input!E$124*Input_National_Capacity!$C69+Input!E$125*Input_National_Capacity!$D69+Input!E$126*Input_National_Capacity!$E69+Input!E$127*Input_National_Capacity!$F69+Input!E$128*Input_National_Capacity!$G69+Input!E$129*Input_National_Capacity!$H69</f>
        <v>0</v>
      </c>
      <c r="F69" s="53">
        <f>Input!F$124*Input_National_Capacity!$C69+Input!F$125*Input_National_Capacity!$D69+Input!F$126*Input_National_Capacity!$E69+Input!F$127*Input_National_Capacity!$F69+Input!F$128*Input_National_Capacity!$G69+Input!F$129*Input_National_Capacity!$H69</f>
        <v>0</v>
      </c>
      <c r="G69" s="53">
        <f>Input!G$124*Input_National_Capacity!$C69+Input!G$125*Input_National_Capacity!$D69+Input!G$126*Input_National_Capacity!$E69+Input!G$127*Input_National_Capacity!$F69+Input!G$128*Input_National_Capacity!$G69+Input!G$129*Input_National_Capacity!$H69</f>
        <v>0</v>
      </c>
      <c r="H69" s="53">
        <f>Input!H$124*Input_National_Capacity!$C69+Input!H$125*Input_National_Capacity!$D69+Input!H$126*Input_National_Capacity!$E69+Input!H$127*Input_National_Capacity!$F69+Input!H$128*Input_National_Capacity!$G69+Input!H$129*Input_National_Capacity!$H69</f>
        <v>0</v>
      </c>
      <c r="I69" s="65">
        <f>Input!I$124*Input_National_Capacity!$C69+Input!I$125*Input_National_Capacity!$D69+Input!I$126*Input_National_Capacity!$E69+Input!I$127*Input_National_Capacity!$F69+Input!I$128*Input_National_Capacity!$G69+Input!I$129*Input_National_Capacity!$H69</f>
        <v>0</v>
      </c>
    </row>
    <row r="70" spans="1:9" s="5" customFormat="1" ht="15" customHeight="1" x14ac:dyDescent="0.25">
      <c r="A70" s="46" t="str">
        <f>Input_National_Capacity!A70</f>
        <v>33_Logroño</v>
      </c>
      <c r="B70" s="4" t="str">
        <f>Input_National_Capacity!B70</f>
        <v>Salida Nacional / National exit</v>
      </c>
      <c r="C70" s="52">
        <f>Input!C$124*Input_National_Capacity!$C70+Input!C$125*Input_National_Capacity!$D70+Input!C$126*Input_National_Capacity!$E70+Input!C$127*Input_National_Capacity!$F70+Input!C$128*Input_National_Capacity!$G70+Input!C$129*Input_National_Capacity!$H70</f>
        <v>29488.842573816735</v>
      </c>
      <c r="D70" s="53">
        <f>Input!D$124*Input_National_Capacity!$C70+Input!D$125*Input_National_Capacity!$D70+Input!D$126*Input_National_Capacity!$E70+Input!D$127*Input_National_Capacity!$F70+Input!D$128*Input_National_Capacity!$G70+Input!D$129*Input_National_Capacity!$H70</f>
        <v>28925.127650811377</v>
      </c>
      <c r="E70" s="53">
        <f>Input!E$124*Input_National_Capacity!$C70+Input!E$125*Input_National_Capacity!$D70+Input!E$126*Input_National_Capacity!$E70+Input!E$127*Input_National_Capacity!$F70+Input!E$128*Input_National_Capacity!$G70+Input!E$129*Input_National_Capacity!$H70</f>
        <v>28299.948869125539</v>
      </c>
      <c r="F70" s="53">
        <f>Input!F$124*Input_National_Capacity!$C70+Input!F$125*Input_National_Capacity!$D70+Input!F$126*Input_National_Capacity!$E70+Input!F$127*Input_National_Capacity!$F70+Input!F$128*Input_National_Capacity!$G70+Input!F$129*Input_National_Capacity!$H70</f>
        <v>27410.541043048594</v>
      </c>
      <c r="G70" s="53">
        <f>Input!G$124*Input_National_Capacity!$C70+Input!G$125*Input_National_Capacity!$D70+Input!G$126*Input_National_Capacity!$E70+Input!G$127*Input_National_Capacity!$F70+Input!G$128*Input_National_Capacity!$G70+Input!G$129*Input_National_Capacity!$H70</f>
        <v>25654.076386762528</v>
      </c>
      <c r="H70" s="53">
        <f>Input!H$124*Input_National_Capacity!$C70+Input!H$125*Input_National_Capacity!$D70+Input!H$126*Input_National_Capacity!$E70+Input!H$127*Input_National_Capacity!$F70+Input!H$128*Input_National_Capacity!$G70+Input!H$129*Input_National_Capacity!$H70</f>
        <v>22672.944013910586</v>
      </c>
      <c r="I70" s="65">
        <f>Input!I$124*Input_National_Capacity!$C70+Input!I$125*Input_National_Capacity!$D70+Input!I$126*Input_National_Capacity!$E70+Input!I$127*Input_National_Capacity!$F70+Input!I$128*Input_National_Capacity!$G70+Input!I$129*Input_National_Capacity!$H70</f>
        <v>15674.060289709761</v>
      </c>
    </row>
    <row r="71" spans="1:9" s="5" customFormat="1" ht="15" customHeight="1" x14ac:dyDescent="0.25">
      <c r="A71" s="46" t="str">
        <f>Input_National_Capacity!A71</f>
        <v>33X_Navarrete</v>
      </c>
      <c r="B71" s="4" t="str">
        <f>Input_National_Capacity!B71</f>
        <v>Salida Nacional / National exit</v>
      </c>
      <c r="C71" s="52">
        <f>Input!C$124*Input_National_Capacity!$C71+Input!C$125*Input_National_Capacity!$D71+Input!C$126*Input_National_Capacity!$E71+Input!C$127*Input_National_Capacity!$F71+Input!C$128*Input_National_Capacity!$G71+Input!C$129*Input_National_Capacity!$H71</f>
        <v>152.63450997042602</v>
      </c>
      <c r="D71" s="53">
        <f>Input!D$124*Input_National_Capacity!$C71+Input!D$125*Input_National_Capacity!$D71+Input!D$126*Input_National_Capacity!$E71+Input!D$127*Input_National_Capacity!$F71+Input!D$128*Input_National_Capacity!$G71+Input!D$129*Input_National_Capacity!$H71</f>
        <v>151.8454033281493</v>
      </c>
      <c r="E71" s="53">
        <f>Input!E$124*Input_National_Capacity!$C71+Input!E$125*Input_National_Capacity!$D71+Input!E$126*Input_National_Capacity!$E71+Input!E$127*Input_National_Capacity!$F71+Input!E$128*Input_National_Capacity!$G71+Input!E$129*Input_National_Capacity!$H71</f>
        <v>150.6680339297796</v>
      </c>
      <c r="F71" s="53">
        <f>Input!F$124*Input_National_Capacity!$C71+Input!F$125*Input_National_Capacity!$D71+Input!F$126*Input_National_Capacity!$E71+Input!F$127*Input_National_Capacity!$F71+Input!F$128*Input_National_Capacity!$G71+Input!F$129*Input_National_Capacity!$H71</f>
        <v>149.25020201421006</v>
      </c>
      <c r="G71" s="53">
        <f>Input!G$124*Input_National_Capacity!$C71+Input!G$125*Input_National_Capacity!$D71+Input!G$126*Input_National_Capacity!$E71+Input!G$127*Input_National_Capacity!$F71+Input!G$128*Input_National_Capacity!$G71+Input!G$129*Input_National_Capacity!$H71</f>
        <v>147.4942143480433</v>
      </c>
      <c r="H71" s="53">
        <f>Input!H$124*Input_National_Capacity!$C71+Input!H$125*Input_National_Capacity!$D71+Input!H$126*Input_National_Capacity!$E71+Input!H$127*Input_National_Capacity!$F71+Input!H$128*Input_National_Capacity!$G71+Input!H$129*Input_National_Capacity!$H71</f>
        <v>145.38555234816232</v>
      </c>
      <c r="I71" s="65">
        <f>Input!I$124*Input_National_Capacity!$C71+Input!I$125*Input_National_Capacity!$D71+Input!I$126*Input_National_Capacity!$E71+Input!I$127*Input_National_Capacity!$F71+Input!I$128*Input_National_Capacity!$G71+Input!I$129*Input_National_Capacity!$H71</f>
        <v>142.83795315443513</v>
      </c>
    </row>
    <row r="72" spans="1:9" s="5" customFormat="1" ht="15" customHeight="1" x14ac:dyDescent="0.25">
      <c r="A72" s="46" t="str">
        <f>Input_National_Capacity!A72</f>
        <v>34_Cenicero</v>
      </c>
      <c r="B72" s="4" t="str">
        <f>Input_National_Capacity!B72</f>
        <v>Salida Nacional / National exit</v>
      </c>
      <c r="C72" s="52">
        <f>Input!C$124*Input_National_Capacity!$C72+Input!C$125*Input_National_Capacity!$D72+Input!C$126*Input_National_Capacity!$E72+Input!C$127*Input_National_Capacity!$F72+Input!C$128*Input_National_Capacity!$G72+Input!C$129*Input_National_Capacity!$H72</f>
        <v>951.0530251940952</v>
      </c>
      <c r="D72" s="53">
        <f>Input!D$124*Input_National_Capacity!$C72+Input!D$125*Input_National_Capacity!$D72+Input!D$126*Input_National_Capacity!$E72+Input!D$127*Input_National_Capacity!$F72+Input!D$128*Input_National_Capacity!$G72+Input!D$129*Input_National_Capacity!$H72</f>
        <v>954.69185159015433</v>
      </c>
      <c r="E72" s="53">
        <f>Input!E$124*Input_National_Capacity!$C72+Input!E$125*Input_National_Capacity!$D72+Input!E$126*Input_National_Capacity!$E72+Input!E$127*Input_National_Capacity!$F72+Input!E$128*Input_National_Capacity!$G72+Input!E$129*Input_National_Capacity!$H72</f>
        <v>957.892189755083</v>
      </c>
      <c r="F72" s="53">
        <f>Input!F$124*Input_National_Capacity!$C72+Input!F$125*Input_National_Capacity!$D72+Input!F$126*Input_National_Capacity!$E72+Input!F$127*Input_National_Capacity!$F72+Input!F$128*Input_National_Capacity!$G72+Input!F$129*Input_National_Capacity!$H72</f>
        <v>958.55073568133878</v>
      </c>
      <c r="G72" s="53">
        <f>Input!G$124*Input_National_Capacity!$C72+Input!G$125*Input_National_Capacity!$D72+Input!G$126*Input_National_Capacity!$E72+Input!G$127*Input_National_Capacity!$F72+Input!G$128*Input_National_Capacity!$G72+Input!G$129*Input_National_Capacity!$H72</f>
        <v>956.20817218210368</v>
      </c>
      <c r="H72" s="53">
        <f>Input!H$124*Input_National_Capacity!$C72+Input!H$125*Input_National_Capacity!$D72+Input!H$126*Input_National_Capacity!$E72+Input!H$127*Input_National_Capacity!$F72+Input!H$128*Input_National_Capacity!$G72+Input!H$129*Input_National_Capacity!$H72</f>
        <v>950.74014768665961</v>
      </c>
      <c r="I72" s="65">
        <f>Input!I$124*Input_National_Capacity!$C72+Input!I$125*Input_National_Capacity!$D72+Input!I$126*Input_National_Capacity!$E72+Input!I$127*Input_National_Capacity!$F72+Input!I$128*Input_National_Capacity!$G72+Input!I$129*Input_National_Capacity!$H72</f>
        <v>941.78828973557654</v>
      </c>
    </row>
    <row r="73" spans="1:9" s="5" customFormat="1" ht="15" customHeight="1" x14ac:dyDescent="0.25">
      <c r="A73" s="46" t="str">
        <f>Input_National_Capacity!A73</f>
        <v>35_Haro</v>
      </c>
      <c r="B73" s="4" t="str">
        <f>Input_National_Capacity!B73</f>
        <v>Salida Nacional / National exit</v>
      </c>
      <c r="C73" s="52">
        <f>Input!C$124*Input_National_Capacity!$C73+Input!C$125*Input_National_Capacity!$D73+Input!C$126*Input_National_Capacity!$E73+Input!C$127*Input_National_Capacity!$F73+Input!C$128*Input_National_Capacity!$G73+Input!C$129*Input_National_Capacity!$H73</f>
        <v>428.45679503863204</v>
      </c>
      <c r="D73" s="53">
        <f>Input!D$124*Input_National_Capacity!$C73+Input!D$125*Input_National_Capacity!$D73+Input!D$126*Input_National_Capacity!$E73+Input!D$127*Input_National_Capacity!$F73+Input!D$128*Input_National_Capacity!$G73+Input!D$129*Input_National_Capacity!$H73</f>
        <v>425.45374965690655</v>
      </c>
      <c r="E73" s="53">
        <f>Input!E$124*Input_National_Capacity!$C73+Input!E$125*Input_National_Capacity!$D73+Input!E$126*Input_National_Capacity!$E73+Input!E$127*Input_National_Capacity!$F73+Input!E$128*Input_National_Capacity!$G73+Input!E$129*Input_National_Capacity!$H73</f>
        <v>421.1845674251494</v>
      </c>
      <c r="F73" s="53">
        <f>Input!F$124*Input_National_Capacity!$C73+Input!F$125*Input_National_Capacity!$D73+Input!F$126*Input_National_Capacity!$E73+Input!F$127*Input_National_Capacity!$F73+Input!F$128*Input_National_Capacity!$G73+Input!F$129*Input_National_Capacity!$H73</f>
        <v>416.34720036774468</v>
      </c>
      <c r="G73" s="53">
        <f>Input!G$124*Input_National_Capacity!$C73+Input!G$125*Input_National_Capacity!$D73+Input!G$126*Input_National_Capacity!$E73+Input!G$127*Input_National_Capacity!$F73+Input!G$128*Input_National_Capacity!$G73+Input!G$129*Input_National_Capacity!$H73</f>
        <v>410.65466093293236</v>
      </c>
      <c r="H73" s="53">
        <f>Input!H$124*Input_National_Capacity!$C73+Input!H$125*Input_National_Capacity!$D73+Input!H$126*Input_National_Capacity!$E73+Input!H$127*Input_National_Capacity!$F73+Input!H$128*Input_National_Capacity!$G73+Input!H$129*Input_National_Capacity!$H73</f>
        <v>404.06939596381875</v>
      </c>
      <c r="I73" s="65">
        <f>Input!I$124*Input_National_Capacity!$C73+Input!I$125*Input_National_Capacity!$D73+Input!I$126*Input_National_Capacity!$E73+Input!I$127*Input_National_Capacity!$F73+Input!I$128*Input_National_Capacity!$G73+Input!I$129*Input_National_Capacity!$H73</f>
        <v>396.33415652984479</v>
      </c>
    </row>
    <row r="74" spans="1:9" s="5" customFormat="1" ht="15" customHeight="1" x14ac:dyDescent="0.25">
      <c r="A74" s="46" t="str">
        <f>Input_National_Capacity!A74</f>
        <v>35X_Genfibre</v>
      </c>
      <c r="B74" s="4" t="str">
        <f>Input_National_Capacity!B74</f>
        <v>Salida Nacional / National exit</v>
      </c>
      <c r="C74" s="52">
        <f>Input!C$124*Input_National_Capacity!$C74+Input!C$125*Input_National_Capacity!$D74+Input!C$126*Input_National_Capacity!$E74+Input!C$127*Input_National_Capacity!$F74+Input!C$128*Input_National_Capacity!$G74+Input!C$129*Input_National_Capacity!$H74</f>
        <v>3200.727690324768</v>
      </c>
      <c r="D74" s="53">
        <f>Input!D$124*Input_National_Capacity!$C74+Input!D$125*Input_National_Capacity!$D74+Input!D$126*Input_National_Capacity!$E74+Input!D$127*Input_National_Capacity!$F74+Input!D$128*Input_National_Capacity!$G74+Input!D$129*Input_National_Capacity!$H74</f>
        <v>3205.1826621412429</v>
      </c>
      <c r="E74" s="53">
        <f>Input!E$124*Input_National_Capacity!$C74+Input!E$125*Input_National_Capacity!$D74+Input!E$126*Input_National_Capacity!$E74+Input!E$127*Input_National_Capacity!$F74+Input!E$128*Input_National_Capacity!$G74+Input!E$129*Input_National_Capacity!$H74</f>
        <v>3211.1315345068424</v>
      </c>
      <c r="F74" s="53">
        <f>Input!F$124*Input_National_Capacity!$C74+Input!F$125*Input_National_Capacity!$D74+Input!F$126*Input_National_Capacity!$E74+Input!F$127*Input_National_Capacity!$F74+Input!F$128*Input_National_Capacity!$G74+Input!F$129*Input_National_Capacity!$H74</f>
        <v>3217.0923046171729</v>
      </c>
      <c r="G74" s="53">
        <f>Input!G$124*Input_National_Capacity!$C74+Input!G$125*Input_National_Capacity!$D74+Input!G$126*Input_National_Capacity!$E74+Input!G$127*Input_National_Capacity!$F74+Input!G$128*Input_National_Capacity!$G74+Input!G$129*Input_National_Capacity!$H74</f>
        <v>3223.0649962677248</v>
      </c>
      <c r="H74" s="53">
        <f>Input!H$124*Input_National_Capacity!$C74+Input!H$125*Input_National_Capacity!$D74+Input!H$126*Input_National_Capacity!$E74+Input!H$127*Input_National_Capacity!$F74+Input!H$128*Input_National_Capacity!$G74+Input!H$129*Input_National_Capacity!$H74</f>
        <v>3229.0496333015772</v>
      </c>
      <c r="I74" s="65">
        <f>Input!I$124*Input_National_Capacity!$C74+Input!I$125*Input_National_Capacity!$D74+Input!I$126*Input_National_Capacity!$E74+Input!I$127*Input_National_Capacity!$F74+Input!I$128*Input_National_Capacity!$G74+Input!I$129*Input_National_Capacity!$H74</f>
        <v>3235.0462396094977</v>
      </c>
    </row>
    <row r="75" spans="1:9" s="5" customFormat="1" ht="15" customHeight="1" x14ac:dyDescent="0.25">
      <c r="A75" s="46" t="str">
        <f>Input_National_Capacity!A75</f>
        <v>36_Miranda</v>
      </c>
      <c r="B75" s="4" t="str">
        <f>Input_National_Capacity!B75</f>
        <v>Salida Nacional / National exit</v>
      </c>
      <c r="C75" s="52">
        <f>Input!C$124*Input_National_Capacity!$C75+Input!C$125*Input_National_Capacity!$D75+Input!C$126*Input_National_Capacity!$E75+Input!C$127*Input_National_Capacity!$F75+Input!C$128*Input_National_Capacity!$G75+Input!C$129*Input_National_Capacity!$H75</f>
        <v>3111.0623056378718</v>
      </c>
      <c r="D75" s="53">
        <f>Input!D$124*Input_National_Capacity!$C75+Input!D$125*Input_National_Capacity!$D75+Input!D$126*Input_National_Capacity!$E75+Input!D$127*Input_National_Capacity!$F75+Input!D$128*Input_National_Capacity!$G75+Input!D$129*Input_National_Capacity!$H75</f>
        <v>3149.0501378214235</v>
      </c>
      <c r="E75" s="53">
        <f>Input!E$124*Input_National_Capacity!$C75+Input!E$125*Input_National_Capacity!$D75+Input!E$126*Input_National_Capacity!$E75+Input!E$127*Input_National_Capacity!$F75+Input!E$128*Input_National_Capacity!$G75+Input!E$129*Input_National_Capacity!$H75</f>
        <v>3191.2191384684666</v>
      </c>
      <c r="F75" s="53">
        <f>Input!F$124*Input_National_Capacity!$C75+Input!F$125*Input_National_Capacity!$D75+Input!F$126*Input_National_Capacity!$E75+Input!F$127*Input_National_Capacity!$F75+Input!F$128*Input_National_Capacity!$G75+Input!F$129*Input_National_Capacity!$H75</f>
        <v>3221.1572548083122</v>
      </c>
      <c r="G75" s="53">
        <f>Input!G$124*Input_National_Capacity!$C75+Input!G$125*Input_National_Capacity!$D75+Input!G$126*Input_National_Capacity!$E75+Input!G$127*Input_National_Capacity!$F75+Input!G$128*Input_National_Capacity!$G75+Input!G$129*Input_National_Capacity!$H75</f>
        <v>3237.7485475780272</v>
      </c>
      <c r="H75" s="53">
        <f>Input!H$124*Input_National_Capacity!$C75+Input!H$125*Input_National_Capacity!$D75+Input!H$126*Input_National_Capacity!$E75+Input!H$127*Input_National_Capacity!$F75+Input!H$128*Input_National_Capacity!$G75+Input!H$129*Input_National_Capacity!$H75</f>
        <v>3240.477390353406</v>
      </c>
      <c r="I75" s="65">
        <f>Input!I$124*Input_National_Capacity!$C75+Input!I$125*Input_National_Capacity!$D75+Input!I$126*Input_National_Capacity!$E75+Input!I$127*Input_National_Capacity!$F75+Input!I$128*Input_National_Capacity!$G75+Input!I$129*Input_National_Capacity!$H75</f>
        <v>3228.6219006429369</v>
      </c>
    </row>
    <row r="76" spans="1:9" s="5" customFormat="1" ht="15" customHeight="1" x14ac:dyDescent="0.25">
      <c r="A76" s="46" t="str">
        <f>Input_National_Capacity!A76</f>
        <v>38_Vitoria</v>
      </c>
      <c r="B76" s="4" t="str">
        <f>Input_National_Capacity!B76</f>
        <v>Salida Nacional / National exit</v>
      </c>
      <c r="C76" s="52">
        <f>Input!C$124*Input_National_Capacity!$C76+Input!C$125*Input_National_Capacity!$D76+Input!C$126*Input_National_Capacity!$E76+Input!C$127*Input_National_Capacity!$F76+Input!C$128*Input_National_Capacity!$G76+Input!C$129*Input_National_Capacity!$H76</f>
        <v>12172.847764646071</v>
      </c>
      <c r="D76" s="53">
        <f>Input!D$124*Input_National_Capacity!$C76+Input!D$125*Input_National_Capacity!$D76+Input!D$126*Input_National_Capacity!$E76+Input!D$127*Input_National_Capacity!$F76+Input!D$128*Input_National_Capacity!$G76+Input!D$129*Input_National_Capacity!$H76</f>
        <v>12231.253002135778</v>
      </c>
      <c r="E76" s="53">
        <f>Input!E$124*Input_National_Capacity!$C76+Input!E$125*Input_National_Capacity!$D76+Input!E$126*Input_National_Capacity!$E76+Input!E$127*Input_National_Capacity!$F76+Input!E$128*Input_National_Capacity!$G76+Input!E$129*Input_National_Capacity!$H76</f>
        <v>12285.834803821874</v>
      </c>
      <c r="F76" s="53">
        <f>Input!F$124*Input_National_Capacity!$C76+Input!F$125*Input_National_Capacity!$D76+Input!F$126*Input_National_Capacity!$E76+Input!F$127*Input_National_Capacity!$F76+Input!F$128*Input_National_Capacity!$G76+Input!F$129*Input_National_Capacity!$H76</f>
        <v>12304.79144068194</v>
      </c>
      <c r="G76" s="53">
        <f>Input!G$124*Input_National_Capacity!$C76+Input!G$125*Input_National_Capacity!$D76+Input!G$126*Input_National_Capacity!$E76+Input!G$127*Input_National_Capacity!$F76+Input!G$128*Input_National_Capacity!$G76+Input!G$129*Input_National_Capacity!$H76</f>
        <v>12282.295875041294</v>
      </c>
      <c r="H76" s="53">
        <f>Input!H$124*Input_National_Capacity!$C76+Input!H$125*Input_National_Capacity!$D76+Input!H$126*Input_National_Capacity!$E76+Input!H$127*Input_National_Capacity!$F76+Input!H$128*Input_National_Capacity!$G76+Input!H$129*Input_National_Capacity!$H76</f>
        <v>12216.697211197867</v>
      </c>
      <c r="I76" s="65">
        <f>Input!I$124*Input_National_Capacity!$C76+Input!I$125*Input_National_Capacity!$D76+Input!I$126*Input_National_Capacity!$E76+Input!I$127*Input_National_Capacity!$F76+Input!I$128*Input_National_Capacity!$G76+Input!I$129*Input_National_Capacity!$H76</f>
        <v>12103.441463419644</v>
      </c>
    </row>
    <row r="77" spans="1:9" s="5" customFormat="1" ht="15" customHeight="1" x14ac:dyDescent="0.25">
      <c r="A77" s="46" t="str">
        <f>Input_National_Capacity!A77</f>
        <v>38X.02_Parque Tecnologico</v>
      </c>
      <c r="B77" s="4" t="str">
        <f>Input_National_Capacity!B77</f>
        <v>Salida Nacional / National exit</v>
      </c>
      <c r="C77" s="52">
        <f>Input!C$124*Input_National_Capacity!$C77+Input!C$125*Input_National_Capacity!$D77+Input!C$126*Input_National_Capacity!$E77+Input!C$127*Input_National_Capacity!$F77+Input!C$128*Input_National_Capacity!$G77+Input!C$129*Input_National_Capacity!$H77</f>
        <v>197.33540344638175</v>
      </c>
      <c r="D77" s="53">
        <f>Input!D$124*Input_National_Capacity!$C77+Input!D$125*Input_National_Capacity!$D77+Input!D$126*Input_National_Capacity!$E77+Input!D$127*Input_National_Capacity!$F77+Input!D$128*Input_National_Capacity!$G77+Input!D$129*Input_National_Capacity!$H77</f>
        <v>198.28221731658283</v>
      </c>
      <c r="E77" s="53">
        <f>Input!E$124*Input_National_Capacity!$C77+Input!E$125*Input_National_Capacity!$D77+Input!E$126*Input_National_Capacity!$E77+Input!E$127*Input_National_Capacity!$F77+Input!E$128*Input_National_Capacity!$G77+Input!E$129*Input_National_Capacity!$H77</f>
        <v>199.16704903918423</v>
      </c>
      <c r="F77" s="53">
        <f>Input!F$124*Input_National_Capacity!$C77+Input!F$125*Input_National_Capacity!$D77+Input!F$126*Input_National_Capacity!$E77+Input!F$127*Input_National_Capacity!$F77+Input!F$128*Input_National_Capacity!$G77+Input!F$129*Input_National_Capacity!$H77</f>
        <v>199.47435721021321</v>
      </c>
      <c r="G77" s="53">
        <f>Input!G$124*Input_National_Capacity!$C77+Input!G$125*Input_National_Capacity!$D77+Input!G$126*Input_National_Capacity!$E77+Input!G$127*Input_National_Capacity!$F77+Input!G$128*Input_National_Capacity!$G77+Input!G$129*Input_National_Capacity!$H77</f>
        <v>199.10967906691599</v>
      </c>
      <c r="H77" s="53">
        <f>Input!H$124*Input_National_Capacity!$C77+Input!H$125*Input_National_Capacity!$D77+Input!H$126*Input_National_Capacity!$E77+Input!H$127*Input_National_Capacity!$F77+Input!H$128*Input_National_Capacity!$G77+Input!H$129*Input_National_Capacity!$H77</f>
        <v>198.04625175349116</v>
      </c>
      <c r="I77" s="65">
        <f>Input!I$124*Input_National_Capacity!$C77+Input!I$125*Input_National_Capacity!$D77+Input!I$126*Input_National_Capacity!$E77+Input!I$127*Input_National_Capacity!$F77+Input!I$128*Input_National_Capacity!$G77+Input!I$129*Input_National_Capacity!$H77</f>
        <v>196.21025009532974</v>
      </c>
    </row>
    <row r="78" spans="1:9" s="5" customFormat="1" ht="15" customHeight="1" x14ac:dyDescent="0.25">
      <c r="A78" s="46" t="str">
        <f>Input_National_Capacity!A78</f>
        <v>39.01_Legutiano</v>
      </c>
      <c r="B78" s="4" t="str">
        <f>Input_National_Capacity!B78</f>
        <v>Salida Nacional / National exit</v>
      </c>
      <c r="C78" s="52">
        <f>Input!C$124*Input_National_Capacity!$C78+Input!C$125*Input_National_Capacity!$D78+Input!C$126*Input_National_Capacity!$E78+Input!C$127*Input_National_Capacity!$F78+Input!C$128*Input_National_Capacity!$G78+Input!C$129*Input_National_Capacity!$H78</f>
        <v>841.35262349829918</v>
      </c>
      <c r="D78" s="53">
        <f>Input!D$124*Input_National_Capacity!$C78+Input!D$125*Input_National_Capacity!$D78+Input!D$126*Input_National_Capacity!$E78+Input!D$127*Input_National_Capacity!$F78+Input!D$128*Input_National_Capacity!$G78+Input!D$129*Input_National_Capacity!$H78</f>
        <v>847.89884247538589</v>
      </c>
      <c r="E78" s="53">
        <f>Input!E$124*Input_National_Capacity!$C78+Input!E$125*Input_National_Capacity!$D78+Input!E$126*Input_National_Capacity!$E78+Input!E$127*Input_National_Capacity!$F78+Input!E$128*Input_National_Capacity!$G78+Input!E$129*Input_National_Capacity!$H78</f>
        <v>854.7421088739635</v>
      </c>
      <c r="F78" s="53">
        <f>Input!F$124*Input_National_Capacity!$C78+Input!F$125*Input_National_Capacity!$D78+Input!F$126*Input_National_Capacity!$E78+Input!F$127*Input_National_Capacity!$F78+Input!F$128*Input_National_Capacity!$G78+Input!F$129*Input_National_Capacity!$H78</f>
        <v>858.78290242150638</v>
      </c>
      <c r="G78" s="53">
        <f>Input!G$124*Input_National_Capacity!$C78+Input!G$125*Input_National_Capacity!$D78+Input!G$126*Input_National_Capacity!$E78+Input!G$127*Input_National_Capacity!$F78+Input!G$128*Input_National_Capacity!$G78+Input!G$129*Input_National_Capacity!$H78</f>
        <v>859.65909599641384</v>
      </c>
      <c r="H78" s="53">
        <f>Input!H$124*Input_National_Capacity!$C78+Input!H$125*Input_National_Capacity!$D78+Input!H$126*Input_National_Capacity!$E78+Input!H$127*Input_National_Capacity!$F78+Input!H$128*Input_National_Capacity!$G78+Input!H$129*Input_National_Capacity!$H78</f>
        <v>857.24638821499275</v>
      </c>
      <c r="I78" s="65">
        <f>Input!I$124*Input_National_Capacity!$C78+Input!I$125*Input_National_Capacity!$D78+Input!I$126*Input_National_Capacity!$E78+Input!I$127*Input_National_Capacity!$F78+Input!I$128*Input_National_Capacity!$G78+Input!I$129*Input_National_Capacity!$H78</f>
        <v>851.27811715248652</v>
      </c>
    </row>
    <row r="79" spans="1:9" s="5" customFormat="1" ht="15" customHeight="1" x14ac:dyDescent="0.25">
      <c r="A79" s="46" t="str">
        <f>Input_National_Capacity!A79</f>
        <v>4_Papiol</v>
      </c>
      <c r="B79" s="4" t="str">
        <f>Input_National_Capacity!B79</f>
        <v>Salida Nacional / National exit</v>
      </c>
      <c r="C79" s="52">
        <f>Input!C$124*Input_National_Capacity!$C79+Input!C$125*Input_National_Capacity!$D79+Input!C$126*Input_National_Capacity!$E79+Input!C$127*Input_National_Capacity!$F79+Input!C$128*Input_National_Capacity!$G79+Input!C$129*Input_National_Capacity!$H79</f>
        <v>36985.664824723601</v>
      </c>
      <c r="D79" s="53">
        <f>Input!D$124*Input_National_Capacity!$C79+Input!D$125*Input_National_Capacity!$D79+Input!D$126*Input_National_Capacity!$E79+Input!D$127*Input_National_Capacity!$F79+Input!D$128*Input_National_Capacity!$G79+Input!D$129*Input_National_Capacity!$H79</f>
        <v>37087.24200935624</v>
      </c>
      <c r="E79" s="53">
        <f>Input!E$124*Input_National_Capacity!$C79+Input!E$125*Input_National_Capacity!$D79+Input!E$126*Input_National_Capacity!$E79+Input!E$127*Input_National_Capacity!$F79+Input!E$128*Input_National_Capacity!$G79+Input!E$129*Input_National_Capacity!$H79</f>
        <v>37170.280271211581</v>
      </c>
      <c r="F79" s="53">
        <f>Input!F$124*Input_National_Capacity!$C79+Input!F$125*Input_National_Capacity!$D79+Input!F$126*Input_National_Capacity!$E79+Input!F$127*Input_National_Capacity!$F79+Input!F$128*Input_National_Capacity!$G79+Input!F$129*Input_National_Capacity!$H79</f>
        <v>37172.8078499076</v>
      </c>
      <c r="G79" s="53">
        <f>Input!G$124*Input_National_Capacity!$C79+Input!G$125*Input_National_Capacity!$D79+Input!G$126*Input_National_Capacity!$E79+Input!G$127*Input_National_Capacity!$F79+Input!G$128*Input_National_Capacity!$G79+Input!G$129*Input_National_Capacity!$H79</f>
        <v>37077.528130893843</v>
      </c>
      <c r="H79" s="53">
        <f>Input!H$124*Input_National_Capacity!$C79+Input!H$125*Input_National_Capacity!$D79+Input!H$126*Input_National_Capacity!$E79+Input!H$127*Input_National_Capacity!$F79+Input!H$128*Input_National_Capacity!$G79+Input!H$129*Input_National_Capacity!$H79</f>
        <v>36879.864778606141</v>
      </c>
      <c r="I79" s="65">
        <f>Input!I$124*Input_National_Capacity!$C79+Input!I$125*Input_National_Capacity!$D79+Input!I$126*Input_National_Capacity!$E79+Input!I$127*Input_National_Capacity!$F79+Input!I$128*Input_National_Capacity!$G79+Input!I$129*Input_National_Capacity!$H79</f>
        <v>36566.798718405458</v>
      </c>
    </row>
    <row r="80" spans="1:9" s="5" customFormat="1" ht="15" customHeight="1" x14ac:dyDescent="0.25">
      <c r="A80" s="46" t="str">
        <f>Input_National_Capacity!A80</f>
        <v>40_Mondragon</v>
      </c>
      <c r="B80" s="4" t="str">
        <f>Input_National_Capacity!B80</f>
        <v>Salida Nacional / National exit</v>
      </c>
      <c r="C80" s="52">
        <f>Input!C$124*Input_National_Capacity!$C80+Input!C$125*Input_National_Capacity!$D80+Input!C$126*Input_National_Capacity!$E80+Input!C$127*Input_National_Capacity!$F80+Input!C$128*Input_National_Capacity!$G80+Input!C$129*Input_National_Capacity!$H80</f>
        <v>3289.3734436997474</v>
      </c>
      <c r="D80" s="53">
        <f>Input!D$124*Input_National_Capacity!$C80+Input!D$125*Input_National_Capacity!$D80+Input!D$126*Input_National_Capacity!$E80+Input!D$127*Input_National_Capacity!$F80+Input!D$128*Input_National_Capacity!$G80+Input!D$129*Input_National_Capacity!$H80</f>
        <v>3332.2520273242176</v>
      </c>
      <c r="E80" s="53">
        <f>Input!E$124*Input_National_Capacity!$C80+Input!E$125*Input_National_Capacity!$D80+Input!E$126*Input_National_Capacity!$E80+Input!E$127*Input_National_Capacity!$F80+Input!E$128*Input_National_Capacity!$G80+Input!E$129*Input_National_Capacity!$H80</f>
        <v>3380.1583801969923</v>
      </c>
      <c r="F80" s="53">
        <f>Input!F$124*Input_National_Capacity!$C80+Input!F$125*Input_National_Capacity!$D80+Input!F$126*Input_National_Capacity!$E80+Input!F$127*Input_National_Capacity!$F80+Input!F$128*Input_National_Capacity!$G80+Input!F$129*Input_National_Capacity!$H80</f>
        <v>3414.7650097108954</v>
      </c>
      <c r="G80" s="53">
        <f>Input!G$124*Input_National_Capacity!$C80+Input!G$125*Input_National_Capacity!$D80+Input!G$126*Input_National_Capacity!$E80+Input!G$127*Input_National_Capacity!$F80+Input!G$128*Input_National_Capacity!$G80+Input!G$129*Input_National_Capacity!$H80</f>
        <v>3434.9359406447775</v>
      </c>
      <c r="H80" s="53">
        <f>Input!H$124*Input_National_Capacity!$C80+Input!H$125*Input_National_Capacity!$D80+Input!H$126*Input_National_Capacity!$E80+Input!H$127*Input_National_Capacity!$F80+Input!H$128*Input_National_Capacity!$G80+Input!H$129*Input_National_Capacity!$H80</f>
        <v>3440.1149680639937</v>
      </c>
      <c r="I80" s="65">
        <f>Input!I$124*Input_National_Capacity!$C80+Input!I$125*Input_National_Capacity!$D80+Input!I$126*Input_National_Capacity!$E80+Input!I$127*Input_National_Capacity!$F80+Input!I$128*Input_National_Capacity!$G80+Input!I$129*Input_National_Capacity!$H80</f>
        <v>3429.5908423030505</v>
      </c>
    </row>
    <row r="81" spans="1:9" s="5" customFormat="1" ht="15" customHeight="1" x14ac:dyDescent="0.25">
      <c r="A81" s="46" t="str">
        <f>Input_National_Capacity!A81</f>
        <v>41.01_ERM_Legazpia</v>
      </c>
      <c r="B81" s="4" t="str">
        <f>Input_National_Capacity!B81</f>
        <v>Salida Nacional / National exit</v>
      </c>
      <c r="C81" s="52">
        <f>Input!C$124*Input_National_Capacity!$C81+Input!C$125*Input_National_Capacity!$D81+Input!C$126*Input_National_Capacity!$E81+Input!C$127*Input_National_Capacity!$F81+Input!C$128*Input_National_Capacity!$G81+Input!C$129*Input_National_Capacity!$H81</f>
        <v>23768.403238517614</v>
      </c>
      <c r="D81" s="53">
        <f>Input!D$124*Input_National_Capacity!$C81+Input!D$125*Input_National_Capacity!$D81+Input!D$126*Input_National_Capacity!$E81+Input!D$127*Input_National_Capacity!$F81+Input!D$128*Input_National_Capacity!$G81+Input!D$129*Input_National_Capacity!$H81</f>
        <v>23939.071120301465</v>
      </c>
      <c r="E81" s="53">
        <f>Input!E$124*Input_National_Capacity!$C81+Input!E$125*Input_National_Capacity!$D81+Input!E$126*Input_National_Capacity!$E81+Input!E$127*Input_National_Capacity!$F81+Input!E$128*Input_National_Capacity!$G81+Input!E$129*Input_National_Capacity!$H81</f>
        <v>24114.939985018733</v>
      </c>
      <c r="F81" s="53">
        <f>Input!F$124*Input_National_Capacity!$C81+Input!F$125*Input_National_Capacity!$D81+Input!F$126*Input_National_Capacity!$E81+Input!F$127*Input_National_Capacity!$F81+Input!F$128*Input_National_Capacity!$G81+Input!F$129*Input_National_Capacity!$H81</f>
        <v>24213.571944294148</v>
      </c>
      <c r="G81" s="53">
        <f>Input!G$124*Input_National_Capacity!$C81+Input!G$125*Input_National_Capacity!$D81+Input!G$126*Input_National_Capacity!$E81+Input!G$127*Input_National_Capacity!$F81+Input!G$128*Input_National_Capacity!$G81+Input!G$129*Input_National_Capacity!$H81</f>
        <v>24224.505921201962</v>
      </c>
      <c r="H81" s="53">
        <f>Input!H$124*Input_National_Capacity!$C81+Input!H$125*Input_National_Capacity!$D81+Input!H$126*Input_National_Capacity!$E81+Input!H$127*Input_National_Capacity!$F81+Input!H$128*Input_National_Capacity!$G81+Input!H$129*Input_National_Capacity!$H81</f>
        <v>24144.288331526364</v>
      </c>
      <c r="I81" s="65">
        <f>Input!I$124*Input_National_Capacity!$C81+Input!I$125*Input_National_Capacity!$D81+Input!I$126*Input_National_Capacity!$E81+Input!I$127*Input_National_Capacity!$F81+Input!I$128*Input_National_Capacity!$G81+Input!I$129*Input_National_Capacity!$H81</f>
        <v>23965.112519019422</v>
      </c>
    </row>
    <row r="82" spans="1:9" s="5" customFormat="1" ht="15" customHeight="1" x14ac:dyDescent="0.25">
      <c r="A82" s="46" t="str">
        <f>Input_National_Capacity!A82</f>
        <v>41.03_ERM_Zaldibia</v>
      </c>
      <c r="B82" s="4" t="str">
        <f>Input_National_Capacity!B82</f>
        <v>Salida Nacional / National exit</v>
      </c>
      <c r="C82" s="52">
        <f>Input!C$124*Input_National_Capacity!$C82+Input!C$125*Input_National_Capacity!$D82+Input!C$126*Input_National_Capacity!$E82+Input!C$127*Input_National_Capacity!$F82+Input!C$128*Input_National_Capacity!$G82+Input!C$129*Input_National_Capacity!$H82</f>
        <v>1373.3222615751308</v>
      </c>
      <c r="D82" s="53">
        <f>Input!D$124*Input_National_Capacity!$C82+Input!D$125*Input_National_Capacity!$D82+Input!D$126*Input_National_Capacity!$E82+Input!D$127*Input_National_Capacity!$F82+Input!D$128*Input_National_Capacity!$G82+Input!D$129*Input_National_Capacity!$H82</f>
        <v>1397.9372011431085</v>
      </c>
      <c r="E82" s="53">
        <f>Input!E$124*Input_National_Capacity!$C82+Input!E$125*Input_National_Capacity!$D82+Input!E$126*Input_National_Capacity!$E82+Input!E$127*Input_National_Capacity!$F82+Input!E$128*Input_National_Capacity!$G82+Input!E$129*Input_National_Capacity!$H82</f>
        <v>1426.1528325415757</v>
      </c>
      <c r="F82" s="53">
        <f>Input!F$124*Input_National_Capacity!$C82+Input!F$125*Input_National_Capacity!$D82+Input!F$126*Input_National_Capacity!$E82+Input!F$127*Input_National_Capacity!$F82+Input!F$128*Input_National_Capacity!$G82+Input!F$129*Input_National_Capacity!$H82</f>
        <v>1447.9058134999741</v>
      </c>
      <c r="G82" s="53">
        <f>Input!G$124*Input_National_Capacity!$C82+Input!G$125*Input_National_Capacity!$D82+Input!G$126*Input_National_Capacity!$E82+Input!G$127*Input_National_Capacity!$F82+Input!G$128*Input_National_Capacity!$G82+Input!G$129*Input_National_Capacity!$H82</f>
        <v>1462.8305382391113</v>
      </c>
      <c r="H82" s="53">
        <f>Input!H$124*Input_National_Capacity!$C82+Input!H$125*Input_National_Capacity!$D82+Input!H$126*Input_National_Capacity!$E82+Input!H$127*Input_National_Capacity!$F82+Input!H$128*Input_National_Capacity!$G82+Input!H$129*Input_National_Capacity!$H82</f>
        <v>1470.667513613203</v>
      </c>
      <c r="I82" s="65">
        <f>Input!I$124*Input_National_Capacity!$C82+Input!I$125*Input_National_Capacity!$D82+Input!I$126*Input_National_Capacity!$E82+Input!I$127*Input_National_Capacity!$F82+Input!I$128*Input_National_Capacity!$G82+Input!I$129*Input_National_Capacity!$H82</f>
        <v>1471.2484557621365</v>
      </c>
    </row>
    <row r="83" spans="1:9" s="5" customFormat="1" ht="15" customHeight="1" x14ac:dyDescent="0.25">
      <c r="A83" s="46" t="str">
        <f>Input_National_Capacity!A83</f>
        <v>41.03X01_ERM_Legorreta</v>
      </c>
      <c r="B83" s="4" t="str">
        <f>Input_National_Capacity!B83</f>
        <v>Salida Nacional / National exit</v>
      </c>
      <c r="C83" s="52">
        <f>Input!C$124*Input_National_Capacity!$C83+Input!C$125*Input_National_Capacity!$D83+Input!C$126*Input_National_Capacity!$E83+Input!C$127*Input_National_Capacity!$F83+Input!C$128*Input_National_Capacity!$G83+Input!C$129*Input_National_Capacity!$H83</f>
        <v>60.252240305680317</v>
      </c>
      <c r="D83" s="53">
        <f>Input!D$124*Input_National_Capacity!$C83+Input!D$125*Input_National_Capacity!$D83+Input!D$126*Input_National_Capacity!$E83+Input!D$127*Input_National_Capacity!$F83+Input!D$128*Input_National_Capacity!$G83+Input!D$129*Input_National_Capacity!$H83</f>
        <v>61.354481207619834</v>
      </c>
      <c r="E83" s="53">
        <f>Input!E$124*Input_National_Capacity!$C83+Input!E$125*Input_National_Capacity!$D83+Input!E$126*Input_National_Capacity!$E83+Input!E$127*Input_National_Capacity!$F83+Input!E$128*Input_National_Capacity!$G83+Input!E$129*Input_National_Capacity!$H83</f>
        <v>62.619684888355856</v>
      </c>
      <c r="F83" s="53">
        <f>Input!F$124*Input_National_Capacity!$C83+Input!F$125*Input_National_Capacity!$D83+Input!F$126*Input_National_Capacity!$E83+Input!F$127*Input_National_Capacity!$F83+Input!F$128*Input_National_Capacity!$G83+Input!F$129*Input_National_Capacity!$H83</f>
        <v>63.598327453438081</v>
      </c>
      <c r="G83" s="53">
        <f>Input!G$124*Input_National_Capacity!$C83+Input!G$125*Input_National_Capacity!$D83+Input!G$126*Input_National_Capacity!$E83+Input!G$127*Input_National_Capacity!$F83+Input!G$128*Input_National_Capacity!$G83+Input!G$129*Input_National_Capacity!$H83</f>
        <v>64.274729555079546</v>
      </c>
      <c r="H83" s="53">
        <f>Input!H$124*Input_National_Capacity!$C83+Input!H$125*Input_National_Capacity!$D83+Input!H$126*Input_National_Capacity!$E83+Input!H$127*Input_National_Capacity!$F83+Input!H$128*Input_National_Capacity!$G83+Input!H$129*Input_National_Capacity!$H83</f>
        <v>64.637415747778832</v>
      </c>
      <c r="I83" s="65">
        <f>Input!I$124*Input_National_Capacity!$C83+Input!I$125*Input_National_Capacity!$D83+Input!I$126*Input_National_Capacity!$E83+Input!I$127*Input_National_Capacity!$F83+Input!I$128*Input_National_Capacity!$G83+Input!I$129*Input_National_Capacity!$H83</f>
        <v>64.679430290739234</v>
      </c>
    </row>
    <row r="84" spans="1:9" s="5" customFormat="1" ht="15" customHeight="1" x14ac:dyDescent="0.25">
      <c r="A84" s="46" t="str">
        <f>Input_National_Capacity!A84</f>
        <v>41.04_ERM_Altzo</v>
      </c>
      <c r="B84" s="4" t="str">
        <f>Input_National_Capacity!B84</f>
        <v>Salida Nacional / National exit</v>
      </c>
      <c r="C84" s="52">
        <f>Input!C$124*Input_National_Capacity!$C84+Input!C$125*Input_National_Capacity!$D84+Input!C$126*Input_National_Capacity!$E84+Input!C$127*Input_National_Capacity!$F84+Input!C$128*Input_National_Capacity!$G84+Input!C$129*Input_National_Capacity!$H84</f>
        <v>292.5240700150967</v>
      </c>
      <c r="D84" s="53">
        <f>Input!D$124*Input_National_Capacity!$C84+Input!D$125*Input_National_Capacity!$D84+Input!D$126*Input_National_Capacity!$E84+Input!D$127*Input_National_Capacity!$F84+Input!D$128*Input_National_Capacity!$G84+Input!D$129*Input_National_Capacity!$H84</f>
        <v>297.79284000951867</v>
      </c>
      <c r="E84" s="53">
        <f>Input!E$124*Input_National_Capacity!$C84+Input!E$125*Input_National_Capacity!$D84+Input!E$126*Input_National_Capacity!$E84+Input!E$127*Input_National_Capacity!$F84+Input!E$128*Input_National_Capacity!$G84+Input!E$129*Input_National_Capacity!$H84</f>
        <v>303.83431674222516</v>
      </c>
      <c r="F84" s="53">
        <f>Input!F$124*Input_National_Capacity!$C84+Input!F$125*Input_National_Capacity!$D84+Input!F$126*Input_National_Capacity!$E84+Input!F$127*Input_National_Capacity!$F84+Input!F$128*Input_National_Capacity!$G84+Input!F$129*Input_National_Capacity!$H84</f>
        <v>308.49573863497756</v>
      </c>
      <c r="G84" s="53">
        <f>Input!G$124*Input_National_Capacity!$C84+Input!G$125*Input_National_Capacity!$D84+Input!G$126*Input_National_Capacity!$E84+Input!G$127*Input_National_Capacity!$F84+Input!G$128*Input_National_Capacity!$G84+Input!G$129*Input_National_Capacity!$H84</f>
        <v>311.69964552142437</v>
      </c>
      <c r="H84" s="53">
        <f>Input!H$124*Input_National_Capacity!$C84+Input!H$125*Input_National_Capacity!$D84+Input!H$126*Input_National_Capacity!$E84+Input!H$127*Input_National_Capacity!$F84+Input!H$128*Input_National_Capacity!$G84+Input!H$129*Input_National_Capacity!$H84</f>
        <v>313.39065983466583</v>
      </c>
      <c r="I84" s="65">
        <f>Input!I$124*Input_National_Capacity!$C84+Input!I$125*Input_National_Capacity!$D84+Input!I$126*Input_National_Capacity!$E84+Input!I$127*Input_National_Capacity!$F84+Input!I$128*Input_National_Capacity!$G84+Input!I$129*Input_National_Capacity!$H84</f>
        <v>313.53342837873709</v>
      </c>
    </row>
    <row r="85" spans="1:9" s="5" customFormat="1" ht="15" customHeight="1" x14ac:dyDescent="0.25">
      <c r="A85" s="46" t="str">
        <f>Input_National_Capacity!A85</f>
        <v>41.05_ERM_Belanuntza_Tolosa</v>
      </c>
      <c r="B85" s="4" t="str">
        <f>Input_National_Capacity!B85</f>
        <v>Salida Nacional / National exit</v>
      </c>
      <c r="C85" s="52">
        <f>Input!C$124*Input_National_Capacity!$C85+Input!C$125*Input_National_Capacity!$D85+Input!C$126*Input_National_Capacity!$E85+Input!C$127*Input_National_Capacity!$F85+Input!C$128*Input_National_Capacity!$G85+Input!C$129*Input_National_Capacity!$H85</f>
        <v>745.5243644523357</v>
      </c>
      <c r="D85" s="53">
        <f>Input!D$124*Input_National_Capacity!$C85+Input!D$125*Input_National_Capacity!$D85+Input!D$126*Input_National_Capacity!$E85+Input!D$127*Input_National_Capacity!$F85+Input!D$128*Input_National_Capacity!$G85+Input!D$129*Input_National_Capacity!$H85</f>
        <v>747.23401002191804</v>
      </c>
      <c r="E85" s="53">
        <f>Input!E$124*Input_National_Capacity!$C85+Input!E$125*Input_National_Capacity!$D85+Input!E$126*Input_National_Capacity!$E85+Input!E$127*Input_National_Capacity!$F85+Input!E$128*Input_National_Capacity!$G85+Input!E$129*Input_National_Capacity!$H85</f>
        <v>748.29179052636664</v>
      </c>
      <c r="F85" s="53">
        <f>Input!F$124*Input_National_Capacity!$C85+Input!F$125*Input_National_Capacity!$D85+Input!F$126*Input_National_Capacity!$E85+Input!F$127*Input_National_Capacity!$F85+Input!F$128*Input_National_Capacity!$G85+Input!F$129*Input_National_Capacity!$H85</f>
        <v>747.420844062264</v>
      </c>
      <c r="G85" s="53">
        <f>Input!G$124*Input_National_Capacity!$C85+Input!G$125*Input_National_Capacity!$D85+Input!G$126*Input_National_Capacity!$E85+Input!G$127*Input_National_Capacity!$F85+Input!G$128*Input_National_Capacity!$G85+Input!G$129*Input_National_Capacity!$H85</f>
        <v>744.23406638790675</v>
      </c>
      <c r="H85" s="53">
        <f>Input!H$124*Input_National_Capacity!$C85+Input!H$125*Input_National_Capacity!$D85+Input!H$126*Input_National_Capacity!$E85+Input!H$127*Input_National_Capacity!$F85+Input!H$128*Input_National_Capacity!$G85+Input!H$129*Input_National_Capacity!$H85</f>
        <v>738.63793607898515</v>
      </c>
      <c r="I85" s="65">
        <f>Input!I$124*Input_National_Capacity!$C85+Input!I$125*Input_National_Capacity!$D85+Input!I$126*Input_National_Capacity!$E85+Input!I$127*Input_National_Capacity!$F85+Input!I$128*Input_National_Capacity!$G85+Input!I$129*Input_National_Capacity!$H85</f>
        <v>730.31775393243379</v>
      </c>
    </row>
    <row r="86" spans="1:9" s="5" customFormat="1" ht="15" customHeight="1" x14ac:dyDescent="0.25">
      <c r="A86" s="46" t="str">
        <f>Input_National_Capacity!A86</f>
        <v>41.06_ERM_Billabona</v>
      </c>
      <c r="B86" s="4" t="str">
        <f>Input_National_Capacity!B86</f>
        <v>Salida Nacional / National exit</v>
      </c>
      <c r="C86" s="52">
        <f>Input!C$124*Input_National_Capacity!$C86+Input!C$125*Input_National_Capacity!$D86+Input!C$126*Input_National_Capacity!$E86+Input!C$127*Input_National_Capacity!$F86+Input!C$128*Input_National_Capacity!$G86+Input!C$129*Input_National_Capacity!$H86</f>
        <v>732.19654875995911</v>
      </c>
      <c r="D86" s="53">
        <f>Input!D$124*Input_National_Capacity!$C86+Input!D$125*Input_National_Capacity!$D86+Input!D$126*Input_National_Capacity!$E86+Input!D$127*Input_National_Capacity!$F86+Input!D$128*Input_National_Capacity!$G86+Input!D$129*Input_National_Capacity!$H86</f>
        <v>745.59118736937353</v>
      </c>
      <c r="E86" s="53">
        <f>Input!E$124*Input_National_Capacity!$C86+Input!E$125*Input_National_Capacity!$D86+Input!E$126*Input_National_Capacity!$E86+Input!E$127*Input_National_Capacity!$F86+Input!E$128*Input_National_Capacity!$G86+Input!E$129*Input_National_Capacity!$H86</f>
        <v>760.96618029600131</v>
      </c>
      <c r="F86" s="53">
        <f>Input!F$124*Input_National_Capacity!$C86+Input!F$125*Input_National_Capacity!$D86+Input!F$126*Input_National_Capacity!$E86+Input!F$127*Input_National_Capacity!$F86+Input!F$128*Input_National_Capacity!$G86+Input!F$129*Input_National_Capacity!$H86</f>
        <v>772.858828685297</v>
      </c>
      <c r="G86" s="53">
        <f>Input!G$124*Input_National_Capacity!$C86+Input!G$125*Input_National_Capacity!$D86+Input!G$126*Input_National_Capacity!$E86+Input!G$127*Input_National_Capacity!$F86+Input!G$128*Input_National_Capacity!$G86+Input!G$129*Input_National_Capacity!$H86</f>
        <v>781.07859415597886</v>
      </c>
      <c r="H86" s="53">
        <f>Input!H$124*Input_National_Capacity!$C86+Input!H$125*Input_National_Capacity!$D86+Input!H$126*Input_National_Capacity!$E86+Input!H$127*Input_National_Capacity!$F86+Input!H$128*Input_National_Capacity!$G86+Input!H$129*Input_National_Capacity!$H86</f>
        <v>785.48602493747421</v>
      </c>
      <c r="I86" s="65">
        <f>Input!I$124*Input_National_Capacity!$C86+Input!I$125*Input_National_Capacity!$D86+Input!I$126*Input_National_Capacity!$E86+Input!I$127*Input_National_Capacity!$F86+Input!I$128*Input_National_Capacity!$G86+Input!I$129*Input_National_Capacity!$H86</f>
        <v>785.99659356027166</v>
      </c>
    </row>
    <row r="87" spans="1:9" s="5" customFormat="1" ht="15" customHeight="1" x14ac:dyDescent="0.25">
      <c r="A87" s="46" t="str">
        <f>Input_National_Capacity!A87</f>
        <v>41.07X_Hernani_Osiñaga</v>
      </c>
      <c r="B87" s="4" t="str">
        <f>Input_National_Capacity!B87</f>
        <v>Salida Nacional / National exit</v>
      </c>
      <c r="C87" s="52">
        <f>Input!C$124*Input_National_Capacity!$C87+Input!C$125*Input_National_Capacity!$D87+Input!C$126*Input_National_Capacity!$E87+Input!C$127*Input_National_Capacity!$F87+Input!C$128*Input_National_Capacity!$G87+Input!C$129*Input_National_Capacity!$H87</f>
        <v>3779.6539780933035</v>
      </c>
      <c r="D87" s="53">
        <f>Input!D$124*Input_National_Capacity!$C87+Input!D$125*Input_National_Capacity!$D87+Input!D$126*Input_National_Capacity!$E87+Input!D$127*Input_National_Capacity!$F87+Input!D$128*Input_National_Capacity!$G87+Input!D$129*Input_National_Capacity!$H87</f>
        <v>3848.7981159493711</v>
      </c>
      <c r="E87" s="53">
        <f>Input!E$124*Input_National_Capacity!$C87+Input!E$125*Input_National_Capacity!$D87+Input!E$126*Input_National_Capacity!$E87+Input!E$127*Input_National_Capacity!$F87+Input!E$128*Input_National_Capacity!$G87+Input!E$129*Input_National_Capacity!$H87</f>
        <v>3928.1649926120695</v>
      </c>
      <c r="F87" s="53">
        <f>Input!F$124*Input_National_Capacity!$C87+Input!F$125*Input_National_Capacity!$D87+Input!F$126*Input_National_Capacity!$E87+Input!F$127*Input_National_Capacity!$F87+Input!F$128*Input_National_Capacity!$G87+Input!F$129*Input_National_Capacity!$H87</f>
        <v>3989.5557433207323</v>
      </c>
      <c r="G87" s="53">
        <f>Input!G$124*Input_National_Capacity!$C87+Input!G$125*Input_National_Capacity!$D87+Input!G$126*Input_National_Capacity!$E87+Input!G$127*Input_National_Capacity!$F87+Input!G$128*Input_National_Capacity!$G87+Input!G$129*Input_National_Capacity!$H87</f>
        <v>4031.9867945362471</v>
      </c>
      <c r="H87" s="53">
        <f>Input!H$124*Input_National_Capacity!$C87+Input!H$125*Input_National_Capacity!$D87+Input!H$126*Input_National_Capacity!$E87+Input!H$127*Input_National_Capacity!$F87+Input!H$128*Input_National_Capacity!$G87+Input!H$129*Input_National_Capacity!$H87</f>
        <v>4054.7382856688705</v>
      </c>
      <c r="I87" s="65">
        <f>Input!I$124*Input_National_Capacity!$C87+Input!I$125*Input_National_Capacity!$D87+Input!I$126*Input_National_Capacity!$E87+Input!I$127*Input_National_Capacity!$F87+Input!I$128*Input_National_Capacity!$G87+Input!I$129*Input_National_Capacity!$H87</f>
        <v>4057.3738795261679</v>
      </c>
    </row>
    <row r="88" spans="1:9" s="5" customFormat="1" ht="15" customHeight="1" x14ac:dyDescent="0.25">
      <c r="A88" s="46" t="str">
        <f>Input_National_Capacity!A88</f>
        <v>41.10_ERM_Irun</v>
      </c>
      <c r="B88" s="4" t="str">
        <f>Input_National_Capacity!B88</f>
        <v>Salida Nacional / National exit</v>
      </c>
      <c r="C88" s="52">
        <f>Input!C$124*Input_National_Capacity!$C88+Input!C$125*Input_National_Capacity!$D88+Input!C$126*Input_National_Capacity!$E88+Input!C$127*Input_National_Capacity!$F88+Input!C$128*Input_National_Capacity!$G88+Input!C$129*Input_National_Capacity!$H88</f>
        <v>2231.3358784877355</v>
      </c>
      <c r="D88" s="53">
        <f>Input!D$124*Input_National_Capacity!$C88+Input!D$125*Input_National_Capacity!$D88+Input!D$126*Input_National_Capacity!$E88+Input!D$127*Input_National_Capacity!$F88+Input!D$128*Input_National_Capacity!$G88+Input!D$129*Input_National_Capacity!$H88</f>
        <v>2247.3578789607277</v>
      </c>
      <c r="E88" s="53">
        <f>Input!E$124*Input_National_Capacity!$C88+Input!E$125*Input_National_Capacity!$D88+Input!E$126*Input_National_Capacity!$E88+Input!E$127*Input_National_Capacity!$F88+Input!E$128*Input_National_Capacity!$G88+Input!E$129*Input_National_Capacity!$H88</f>
        <v>2263.868138561028</v>
      </c>
      <c r="F88" s="53">
        <f>Input!F$124*Input_National_Capacity!$C88+Input!F$125*Input_National_Capacity!$D88+Input!F$126*Input_National_Capacity!$E88+Input!F$127*Input_National_Capacity!$F88+Input!F$128*Input_National_Capacity!$G88+Input!F$129*Input_National_Capacity!$H88</f>
        <v>2273.1275333671597</v>
      </c>
      <c r="G88" s="53">
        <f>Input!G$124*Input_National_Capacity!$C88+Input!G$125*Input_National_Capacity!$D88+Input!G$126*Input_National_Capacity!$E88+Input!G$127*Input_National_Capacity!$F88+Input!G$128*Input_National_Capacity!$G88+Input!G$129*Input_National_Capacity!$H88</f>
        <v>2274.153995882295</v>
      </c>
      <c r="H88" s="53">
        <f>Input!H$124*Input_National_Capacity!$C88+Input!H$125*Input_National_Capacity!$D88+Input!H$126*Input_National_Capacity!$E88+Input!H$127*Input_National_Capacity!$F88+Input!H$128*Input_National_Capacity!$G88+Input!H$129*Input_National_Capacity!$H88</f>
        <v>2266.6233096964052</v>
      </c>
      <c r="I88" s="65">
        <f>Input!I$124*Input_National_Capacity!$C88+Input!I$125*Input_National_Capacity!$D88+Input!I$126*Input_National_Capacity!$E88+Input!I$127*Input_National_Capacity!$F88+Input!I$128*Input_National_Capacity!$G88+Input!I$129*Input_National_Capacity!$H88</f>
        <v>2249.8025996557726</v>
      </c>
    </row>
    <row r="89" spans="1:9" s="5" customFormat="1" ht="15" customHeight="1" x14ac:dyDescent="0.25">
      <c r="A89" s="46" t="str">
        <f>Input_National_Capacity!A89</f>
        <v>41-16_Vergara</v>
      </c>
      <c r="B89" s="4" t="str">
        <f>Input_National_Capacity!B89</f>
        <v>Salida Nacional / National exit</v>
      </c>
      <c r="C89" s="52">
        <f>Input!C$124*Input_National_Capacity!$C89+Input!C$125*Input_National_Capacity!$D89+Input!C$126*Input_National_Capacity!$E89+Input!C$127*Input_National_Capacity!$F89+Input!C$128*Input_National_Capacity!$G89+Input!C$129*Input_National_Capacity!$H89</f>
        <v>460.97283419217001</v>
      </c>
      <c r="D89" s="53">
        <f>Input!D$124*Input_National_Capacity!$C89+Input!D$125*Input_National_Capacity!$D89+Input!D$126*Input_National_Capacity!$E89+Input!D$127*Input_National_Capacity!$F89+Input!D$128*Input_National_Capacity!$G89+Input!D$129*Input_National_Capacity!$H89</f>
        <v>457.74188452151088</v>
      </c>
      <c r="E89" s="53">
        <f>Input!E$124*Input_National_Capacity!$C89+Input!E$125*Input_National_Capacity!$D89+Input!E$126*Input_National_Capacity!$E89+Input!E$127*Input_National_Capacity!$F89+Input!E$128*Input_National_Capacity!$G89+Input!E$129*Input_National_Capacity!$H89</f>
        <v>453.14870953667139</v>
      </c>
      <c r="F89" s="53">
        <f>Input!F$124*Input_National_Capacity!$C89+Input!F$125*Input_National_Capacity!$D89+Input!F$126*Input_National_Capacity!$E89+Input!F$127*Input_National_Capacity!$F89+Input!F$128*Input_National_Capacity!$G89+Input!F$129*Input_National_Capacity!$H89</f>
        <v>447.94422957906301</v>
      </c>
      <c r="G89" s="53">
        <f>Input!G$124*Input_National_Capacity!$C89+Input!G$125*Input_National_Capacity!$D89+Input!G$126*Input_National_Capacity!$E89+Input!G$127*Input_National_Capacity!$F89+Input!G$128*Input_National_Capacity!$G89+Input!G$129*Input_National_Capacity!$H89</f>
        <v>441.81967730821032</v>
      </c>
      <c r="H89" s="53">
        <f>Input!H$124*Input_National_Capacity!$C89+Input!H$125*Input_National_Capacity!$D89+Input!H$126*Input_National_Capacity!$E89+Input!H$127*Input_National_Capacity!$F89+Input!H$128*Input_National_Capacity!$G89+Input!H$129*Input_National_Capacity!$H89</f>
        <v>434.73464961844059</v>
      </c>
      <c r="I89" s="65">
        <f>Input!I$124*Input_National_Capacity!$C89+Input!I$125*Input_National_Capacity!$D89+Input!I$126*Input_National_Capacity!$E89+Input!I$127*Input_National_Capacity!$F89+Input!I$128*Input_National_Capacity!$G89+Input!I$129*Input_National_Capacity!$H89</f>
        <v>426.41237468588287</v>
      </c>
    </row>
    <row r="90" spans="1:9" s="5" customFormat="1" ht="15" customHeight="1" x14ac:dyDescent="0.25">
      <c r="A90" s="46" t="str">
        <f>Input_National_Capacity!A90</f>
        <v>43X.00_Dima</v>
      </c>
      <c r="B90" s="4" t="str">
        <f>Input_National_Capacity!B90</f>
        <v>Salida Nacional / National exit</v>
      </c>
      <c r="C90" s="52">
        <f>Input!C$124*Input_National_Capacity!$C90+Input!C$125*Input_National_Capacity!$D90+Input!C$126*Input_National_Capacity!$E90+Input!C$127*Input_National_Capacity!$F90+Input!C$128*Input_National_Capacity!$G90+Input!C$129*Input_National_Capacity!$H90</f>
        <v>33497.991931387325</v>
      </c>
      <c r="D90" s="53">
        <f>Input!D$124*Input_National_Capacity!$C90+Input!D$125*Input_National_Capacity!$D90+Input!D$126*Input_National_Capacity!$E90+Input!D$127*Input_National_Capacity!$F90+Input!D$128*Input_National_Capacity!$G90+Input!D$129*Input_National_Capacity!$H90</f>
        <v>33482.483545863302</v>
      </c>
      <c r="E90" s="53">
        <f>Input!E$124*Input_National_Capacity!$C90+Input!E$125*Input_National_Capacity!$D90+Input!E$126*Input_National_Capacity!$E90+Input!E$127*Input_National_Capacity!$F90+Input!E$128*Input_National_Capacity!$G90+Input!E$129*Input_National_Capacity!$H90</f>
        <v>33453.323714278878</v>
      </c>
      <c r="F90" s="53">
        <f>Input!F$124*Input_National_Capacity!$C90+Input!F$125*Input_National_Capacity!$D90+Input!F$126*Input_National_Capacity!$E90+Input!F$127*Input_National_Capacity!$F90+Input!F$128*Input_National_Capacity!$G90+Input!F$129*Input_National_Capacity!$H90</f>
        <v>33255.967074597123</v>
      </c>
      <c r="G90" s="53">
        <f>Input!G$124*Input_National_Capacity!$C90+Input!G$125*Input_National_Capacity!$D90+Input!G$126*Input_National_Capacity!$E90+Input!G$127*Input_National_Capacity!$F90+Input!G$128*Input_National_Capacity!$G90+Input!G$129*Input_National_Capacity!$H90</f>
        <v>32673.021553329705</v>
      </c>
      <c r="H90" s="53">
        <f>Input!H$124*Input_National_Capacity!$C90+Input!H$125*Input_National_Capacity!$D90+Input!H$126*Input_National_Capacity!$E90+Input!H$127*Input_National_Capacity!$F90+Input!H$128*Input_National_Capacity!$G90+Input!H$129*Input_National_Capacity!$H90</f>
        <v>31578.08508454368</v>
      </c>
      <c r="I90" s="65">
        <f>Input!I$124*Input_National_Capacity!$C90+Input!I$125*Input_National_Capacity!$D90+Input!I$126*Input_National_Capacity!$E90+Input!I$127*Input_National_Capacity!$F90+Input!I$128*Input_National_Capacity!$G90+Input!I$129*Input_National_Capacity!$H90</f>
        <v>29003.283274821402</v>
      </c>
    </row>
    <row r="91" spans="1:9" s="5" customFormat="1" ht="15" customHeight="1" x14ac:dyDescent="0.25">
      <c r="A91" s="46" t="str">
        <f>Input_National_Capacity!A91</f>
        <v>45.01DXC_Zabalgarbi</v>
      </c>
      <c r="B91" s="4" t="str">
        <f>Input_National_Capacity!B91</f>
        <v>Salida Nacional / National exit</v>
      </c>
      <c r="C91" s="52">
        <f>Input!C$124*Input_National_Capacity!$C91+Input!C$125*Input_National_Capacity!$D91+Input!C$126*Input_National_Capacity!$E91+Input!C$127*Input_National_Capacity!$F91+Input!C$128*Input_National_Capacity!$G91+Input!C$129*Input_National_Capacity!$H91</f>
        <v>3692.7975825111548</v>
      </c>
      <c r="D91" s="53">
        <f>Input!D$124*Input_National_Capacity!$C91+Input!D$125*Input_National_Capacity!$D91+Input!D$126*Input_National_Capacity!$E91+Input!D$127*Input_National_Capacity!$F91+Input!D$128*Input_National_Capacity!$G91+Input!D$129*Input_National_Capacity!$H91</f>
        <v>3697.8428983734761</v>
      </c>
      <c r="E91" s="53">
        <f>Input!E$124*Input_National_Capacity!$C91+Input!E$125*Input_National_Capacity!$D91+Input!E$126*Input_National_Capacity!$E91+Input!E$127*Input_National_Capacity!$F91+Input!E$128*Input_National_Capacity!$G91+Input!E$129*Input_National_Capacity!$H91</f>
        <v>3704.5732703409126</v>
      </c>
      <c r="F91" s="53">
        <f>Input!F$124*Input_National_Capacity!$C91+Input!F$125*Input_National_Capacity!$D91+Input!F$126*Input_National_Capacity!$E91+Input!F$127*Input_National_Capacity!$F91+Input!F$128*Input_National_Capacity!$G91+Input!F$129*Input_National_Capacity!$H91</f>
        <v>3711.3024021914521</v>
      </c>
      <c r="G91" s="53">
        <f>Input!G$124*Input_National_Capacity!$C91+Input!G$125*Input_National_Capacity!$D91+Input!G$126*Input_National_Capacity!$E91+Input!G$127*Input_National_Capacity!$F91+Input!G$128*Input_National_Capacity!$G91+Input!G$129*Input_National_Capacity!$H91</f>
        <v>3718.0227826714863</v>
      </c>
      <c r="H91" s="53">
        <f>Input!H$124*Input_National_Capacity!$C91+Input!H$125*Input_National_Capacity!$D91+Input!H$126*Input_National_Capacity!$E91+Input!H$127*Input_National_Capacity!$F91+Input!H$128*Input_National_Capacity!$G91+Input!H$129*Input_National_Capacity!$H91</f>
        <v>3724.7334527549533</v>
      </c>
      <c r="I91" s="65">
        <f>Input!I$124*Input_National_Capacity!$C91+Input!I$125*Input_National_Capacity!$D91+Input!I$126*Input_National_Capacity!$E91+Input!I$127*Input_National_Capacity!$F91+Input!I$128*Input_National_Capacity!$G91+Input!I$129*Input_National_Capacity!$H91</f>
        <v>3731.4276824755307</v>
      </c>
    </row>
    <row r="92" spans="1:9" s="5" customFormat="1" ht="15" customHeight="1" x14ac:dyDescent="0.25">
      <c r="A92" s="46" t="str">
        <f>Input_National_Capacity!A92</f>
        <v>45.01X_ESC Rezola</v>
      </c>
      <c r="B92" s="4" t="str">
        <f>Input_National_Capacity!B92</f>
        <v>Salida Nacional / National exit</v>
      </c>
      <c r="C92" s="52">
        <f>Input!C$124*Input_National_Capacity!$C92+Input!C$125*Input_National_Capacity!$D92+Input!C$126*Input_National_Capacity!$E92+Input!C$127*Input_National_Capacity!$F92+Input!C$128*Input_National_Capacity!$G92+Input!C$129*Input_National_Capacity!$H92</f>
        <v>50.993742831215258</v>
      </c>
      <c r="D92" s="53">
        <f>Input!D$124*Input_National_Capacity!$C92+Input!D$125*Input_National_Capacity!$D92+Input!D$126*Input_National_Capacity!$E92+Input!D$127*Input_National_Capacity!$F92+Input!D$128*Input_National_Capacity!$G92+Input!D$129*Input_National_Capacity!$H92</f>
        <v>51.06471909321229</v>
      </c>
      <c r="E92" s="53">
        <f>Input!E$124*Input_National_Capacity!$C92+Input!E$125*Input_National_Capacity!$D92+Input!E$126*Input_National_Capacity!$E92+Input!E$127*Input_National_Capacity!$F92+Input!E$128*Input_National_Capacity!$G92+Input!E$129*Input_National_Capacity!$H92</f>
        <v>51.15949606173232</v>
      </c>
      <c r="F92" s="53">
        <f>Input!F$124*Input_National_Capacity!$C92+Input!F$125*Input_National_Capacity!$D92+Input!F$126*Input_National_Capacity!$E92+Input!F$127*Input_National_Capacity!$F92+Input!F$128*Input_National_Capacity!$G92+Input!F$129*Input_National_Capacity!$H92</f>
        <v>51.25446258418939</v>
      </c>
      <c r="G92" s="53">
        <f>Input!G$124*Input_National_Capacity!$C92+Input!G$125*Input_National_Capacity!$D92+Input!G$126*Input_National_Capacity!$E92+Input!G$127*Input_National_Capacity!$F92+Input!G$128*Input_National_Capacity!$G92+Input!G$129*Input_National_Capacity!$H92</f>
        <v>51.349619039691383</v>
      </c>
      <c r="H92" s="53">
        <f>Input!H$124*Input_National_Capacity!$C92+Input!H$125*Input_National_Capacity!$D92+Input!H$126*Input_National_Capacity!$E92+Input!H$127*Input_National_Capacity!$F92+Input!H$128*Input_National_Capacity!$G92+Input!H$129*Input_National_Capacity!$H92</f>
        <v>51.444965808104371</v>
      </c>
      <c r="I92" s="65">
        <f>Input!I$124*Input_National_Capacity!$C92+Input!I$125*Input_National_Capacity!$D92+Input!I$126*Input_National_Capacity!$E92+Input!I$127*Input_National_Capacity!$F92+Input!I$128*Input_National_Capacity!$G92+Input!I$129*Input_National_Capacity!$H92</f>
        <v>51.540503270054188</v>
      </c>
    </row>
    <row r="93" spans="1:9" s="5" customFormat="1" ht="15" customHeight="1" x14ac:dyDescent="0.25">
      <c r="A93" s="46" t="str">
        <f>Input_National_Capacity!A93</f>
        <v>45.02_Barakaldo</v>
      </c>
      <c r="B93" s="4" t="str">
        <f>Input_National_Capacity!B93</f>
        <v>Salida Nacional / National exit</v>
      </c>
      <c r="C93" s="52">
        <f>Input!C$124*Input_National_Capacity!$C93+Input!C$125*Input_National_Capacity!$D93+Input!C$126*Input_National_Capacity!$E93+Input!C$127*Input_National_Capacity!$F93+Input!C$128*Input_National_Capacity!$G93+Input!C$129*Input_National_Capacity!$H93</f>
        <v>4051.4042997357019</v>
      </c>
      <c r="D93" s="53">
        <f>Input!D$124*Input_National_Capacity!$C93+Input!D$125*Input_National_Capacity!$D93+Input!D$126*Input_National_Capacity!$E93+Input!D$127*Input_National_Capacity!$F93+Input!D$128*Input_National_Capacity!$G93+Input!D$129*Input_National_Capacity!$H93</f>
        <v>4049.4973269128614</v>
      </c>
      <c r="E93" s="53">
        <f>Input!E$124*Input_National_Capacity!$C93+Input!E$125*Input_National_Capacity!$D93+Input!E$126*Input_National_Capacity!$E93+Input!E$127*Input_National_Capacity!$F93+Input!E$128*Input_National_Capacity!$G93+Input!E$129*Input_National_Capacity!$H93</f>
        <v>4045.9367179350484</v>
      </c>
      <c r="F93" s="53">
        <f>Input!F$124*Input_National_Capacity!$C93+Input!F$125*Input_National_Capacity!$D93+Input!F$126*Input_National_Capacity!$E93+Input!F$127*Input_National_Capacity!$F93+Input!F$128*Input_National_Capacity!$G93+Input!F$129*Input_National_Capacity!$H93</f>
        <v>4022.0263397017061</v>
      </c>
      <c r="G93" s="53">
        <f>Input!G$124*Input_National_Capacity!$C93+Input!G$125*Input_National_Capacity!$D93+Input!G$126*Input_National_Capacity!$E93+Input!G$127*Input_National_Capacity!$F93+Input!G$128*Input_National_Capacity!$G93+Input!G$129*Input_National_Capacity!$H93</f>
        <v>3951.4489891596163</v>
      </c>
      <c r="H93" s="53">
        <f>Input!H$124*Input_National_Capacity!$C93+Input!H$125*Input_National_Capacity!$D93+Input!H$126*Input_National_Capacity!$E93+Input!H$127*Input_National_Capacity!$F93+Input!H$128*Input_National_Capacity!$G93+Input!H$129*Input_National_Capacity!$H93</f>
        <v>3818.902142630584</v>
      </c>
      <c r="I93" s="65">
        <f>Input!I$124*Input_National_Capacity!$C93+Input!I$125*Input_National_Capacity!$D93+Input!I$126*Input_National_Capacity!$E93+Input!I$127*Input_National_Capacity!$F93+Input!I$128*Input_National_Capacity!$G93+Input!I$129*Input_National_Capacity!$H93</f>
        <v>3507.2094960117502</v>
      </c>
    </row>
    <row r="94" spans="1:9" s="5" customFormat="1" ht="15" customHeight="1" x14ac:dyDescent="0.25">
      <c r="A94" s="46" t="str">
        <f>Input_National_Capacity!A94</f>
        <v>45.05.0 BBC Zierbana-Superpuerto</v>
      </c>
      <c r="B94" s="4" t="str">
        <f>Input_National_Capacity!B94</f>
        <v>Salida Nacional / National exit</v>
      </c>
      <c r="C94" s="52">
        <f>Input!C$124*Input_National_Capacity!$C94+Input!C$125*Input_National_Capacity!$D94+Input!C$126*Input_National_Capacity!$E94+Input!C$127*Input_National_Capacity!$F94+Input!C$128*Input_National_Capacity!$G94+Input!C$129*Input_National_Capacity!$H94</f>
        <v>18985.417951847234</v>
      </c>
      <c r="D94" s="53">
        <f>Input!D$124*Input_National_Capacity!$C94+Input!D$125*Input_National_Capacity!$D94+Input!D$126*Input_National_Capacity!$E94+Input!D$127*Input_National_Capacity!$F94+Input!D$128*Input_National_Capacity!$G94+Input!D$129*Input_National_Capacity!$H94</f>
        <v>19047.127856943447</v>
      </c>
      <c r="E94" s="53">
        <f>Input!E$124*Input_National_Capacity!$C94+Input!E$125*Input_National_Capacity!$D94+Input!E$126*Input_National_Capacity!$E94+Input!E$127*Input_National_Capacity!$F94+Input!E$128*Input_National_Capacity!$G94+Input!E$129*Input_National_Capacity!$H94</f>
        <v>19122.370944750204</v>
      </c>
      <c r="F94" s="53">
        <f>Input!F$124*Input_National_Capacity!$C94+Input!F$125*Input_National_Capacity!$D94+Input!F$126*Input_National_Capacity!$E94+Input!F$127*Input_National_Capacity!$F94+Input!F$128*Input_National_Capacity!$G94+Input!F$129*Input_National_Capacity!$H94</f>
        <v>19187.748059766785</v>
      </c>
      <c r="G94" s="53">
        <f>Input!G$124*Input_National_Capacity!$C94+Input!G$125*Input_National_Capacity!$D94+Input!G$126*Input_National_Capacity!$E94+Input!G$127*Input_National_Capacity!$F94+Input!G$128*Input_National_Capacity!$G94+Input!G$129*Input_National_Capacity!$H94</f>
        <v>19242.716068714963</v>
      </c>
      <c r="H94" s="53">
        <f>Input!H$124*Input_National_Capacity!$C94+Input!H$125*Input_National_Capacity!$D94+Input!H$126*Input_National_Capacity!$E94+Input!H$127*Input_National_Capacity!$F94+Input!H$128*Input_National_Capacity!$G94+Input!H$129*Input_National_Capacity!$H94</f>
        <v>19286.877495604989</v>
      </c>
      <c r="I94" s="65">
        <f>Input!I$124*Input_National_Capacity!$C94+Input!I$125*Input_National_Capacity!$D94+Input!I$126*Input_National_Capacity!$E94+Input!I$127*Input_National_Capacity!$F94+Input!I$128*Input_National_Capacity!$G94+Input!I$129*Input_National_Capacity!$H94</f>
        <v>19319.991463675728</v>
      </c>
    </row>
    <row r="95" spans="1:9" s="5" customFormat="1" ht="15" customHeight="1" x14ac:dyDescent="0.25">
      <c r="A95" s="46" t="str">
        <f>Input_National_Capacity!A95</f>
        <v>45_16_Arrigorriaga_16</v>
      </c>
      <c r="B95" s="4" t="str">
        <f>Input_National_Capacity!B95</f>
        <v>Salida Nacional / National exit</v>
      </c>
      <c r="C95" s="52">
        <f>Input!C$124*Input_National_Capacity!$C95+Input!C$125*Input_National_Capacity!$D95+Input!C$126*Input_National_Capacity!$E95+Input!C$127*Input_National_Capacity!$F95+Input!C$128*Input_National_Capacity!$G95+Input!C$129*Input_National_Capacity!$H95</f>
        <v>0</v>
      </c>
      <c r="D95" s="53">
        <f>Input!D$124*Input_National_Capacity!$C95+Input!D$125*Input_National_Capacity!$D95+Input!D$126*Input_National_Capacity!$E95+Input!D$127*Input_National_Capacity!$F95+Input!D$128*Input_National_Capacity!$G95+Input!D$129*Input_National_Capacity!$H95</f>
        <v>0</v>
      </c>
      <c r="E95" s="53">
        <f>Input!E$124*Input_National_Capacity!$C95+Input!E$125*Input_National_Capacity!$D95+Input!E$126*Input_National_Capacity!$E95+Input!E$127*Input_National_Capacity!$F95+Input!E$128*Input_National_Capacity!$G95+Input!E$129*Input_National_Capacity!$H95</f>
        <v>0</v>
      </c>
      <c r="F95" s="53">
        <f>Input!F$124*Input_National_Capacity!$C95+Input!F$125*Input_National_Capacity!$D95+Input!F$126*Input_National_Capacity!$E95+Input!F$127*Input_National_Capacity!$F95+Input!F$128*Input_National_Capacity!$G95+Input!F$129*Input_National_Capacity!$H95</f>
        <v>0</v>
      </c>
      <c r="G95" s="53">
        <f>Input!G$124*Input_National_Capacity!$C95+Input!G$125*Input_National_Capacity!$D95+Input!G$126*Input_National_Capacity!$E95+Input!G$127*Input_National_Capacity!$F95+Input!G$128*Input_National_Capacity!$G95+Input!G$129*Input_National_Capacity!$H95</f>
        <v>0</v>
      </c>
      <c r="H95" s="53">
        <f>Input!H$124*Input_National_Capacity!$C95+Input!H$125*Input_National_Capacity!$D95+Input!H$126*Input_National_Capacity!$E95+Input!H$127*Input_National_Capacity!$F95+Input!H$128*Input_National_Capacity!$G95+Input!H$129*Input_National_Capacity!$H95</f>
        <v>0</v>
      </c>
      <c r="I95" s="65">
        <f>Input!I$124*Input_National_Capacity!$C95+Input!I$125*Input_National_Capacity!$D95+Input!I$126*Input_National_Capacity!$E95+Input!I$127*Input_National_Capacity!$F95+Input!I$128*Input_National_Capacity!$G95+Input!I$129*Input_National_Capacity!$H95</f>
        <v>0</v>
      </c>
    </row>
    <row r="96" spans="1:9" s="5" customFormat="1" ht="15" customHeight="1" x14ac:dyDescent="0.25">
      <c r="A96" s="46" t="str">
        <f>Input_National_Capacity!A96</f>
        <v>6_Subirats</v>
      </c>
      <c r="B96" s="4" t="str">
        <f>Input_National_Capacity!B96</f>
        <v>Salida Nacional / National exit</v>
      </c>
      <c r="C96" s="52">
        <f>Input!C$124*Input_National_Capacity!$C96+Input!C$125*Input_National_Capacity!$D96+Input!C$126*Input_National_Capacity!$E96+Input!C$127*Input_National_Capacity!$F96+Input!C$128*Input_National_Capacity!$G96+Input!C$129*Input_National_Capacity!$H96</f>
        <v>33833.571738758073</v>
      </c>
      <c r="D96" s="53">
        <f>Input!D$124*Input_National_Capacity!$C96+Input!D$125*Input_National_Capacity!$D96+Input!D$126*Input_National_Capacity!$E96+Input!D$127*Input_National_Capacity!$F96+Input!D$128*Input_National_Capacity!$G96+Input!D$129*Input_National_Capacity!$H96</f>
        <v>34039.482202853418</v>
      </c>
      <c r="E96" s="53">
        <f>Input!E$124*Input_National_Capacity!$C96+Input!E$125*Input_National_Capacity!$D96+Input!E$126*Input_National_Capacity!$E96+Input!E$127*Input_National_Capacity!$F96+Input!E$128*Input_National_Capacity!$G96+Input!E$129*Input_National_Capacity!$H96</f>
        <v>34258.017868825984</v>
      </c>
      <c r="F96" s="53">
        <f>Input!F$124*Input_National_Capacity!$C96+Input!F$125*Input_National_Capacity!$D96+Input!F$126*Input_National_Capacity!$E96+Input!F$127*Input_National_Capacity!$F96+Input!F$128*Input_National_Capacity!$G96+Input!F$129*Input_National_Capacity!$H96</f>
        <v>34395.069417198916</v>
      </c>
      <c r="G96" s="53">
        <f>Input!G$124*Input_National_Capacity!$C96+Input!G$125*Input_National_Capacity!$D96+Input!G$126*Input_National_Capacity!$E96+Input!G$127*Input_National_Capacity!$F96+Input!G$128*Input_National_Capacity!$G96+Input!G$129*Input_National_Capacity!$H96</f>
        <v>34437.345103756394</v>
      </c>
      <c r="H96" s="53">
        <f>Input!H$124*Input_National_Capacity!$C96+Input!H$125*Input_National_Capacity!$D96+Input!H$126*Input_National_Capacity!$E96+Input!H$127*Input_National_Capacity!$F96+Input!H$128*Input_National_Capacity!$G96+Input!H$129*Input_National_Capacity!$H96</f>
        <v>34380.255856744116</v>
      </c>
      <c r="I96" s="65">
        <f>Input!I$124*Input_National_Capacity!$C96+Input!I$125*Input_National_Capacity!$D96+Input!I$126*Input_National_Capacity!$E96+Input!I$127*Input_National_Capacity!$F96+Input!I$128*Input_National_Capacity!$G96+Input!I$129*Input_National_Capacity!$H96</f>
        <v>34215.032068125714</v>
      </c>
    </row>
    <row r="97" spans="1:9" s="5" customFormat="1" ht="15" customHeight="1" x14ac:dyDescent="0.25">
      <c r="A97" s="46" t="str">
        <f>Input_National_Capacity!A97</f>
        <v>7A_Vilafranca</v>
      </c>
      <c r="B97" s="4" t="str">
        <f>Input_National_Capacity!B97</f>
        <v>Salida Nacional / National exit</v>
      </c>
      <c r="C97" s="52">
        <f>Input!C$124*Input_National_Capacity!$C97+Input!C$125*Input_National_Capacity!$D97+Input!C$126*Input_National_Capacity!$E97+Input!C$127*Input_National_Capacity!$F97+Input!C$128*Input_National_Capacity!$G97+Input!C$129*Input_National_Capacity!$H97</f>
        <v>0</v>
      </c>
      <c r="D97" s="53">
        <f>Input!D$124*Input_National_Capacity!$C97+Input!D$125*Input_National_Capacity!$D97+Input!D$126*Input_National_Capacity!$E97+Input!D$127*Input_National_Capacity!$F97+Input!D$128*Input_National_Capacity!$G97+Input!D$129*Input_National_Capacity!$H97</f>
        <v>0</v>
      </c>
      <c r="E97" s="53">
        <f>Input!E$124*Input_National_Capacity!$C97+Input!E$125*Input_National_Capacity!$D97+Input!E$126*Input_National_Capacity!$E97+Input!E$127*Input_National_Capacity!$F97+Input!E$128*Input_National_Capacity!$G97+Input!E$129*Input_National_Capacity!$H97</f>
        <v>0</v>
      </c>
      <c r="F97" s="53">
        <f>Input!F$124*Input_National_Capacity!$C97+Input!F$125*Input_National_Capacity!$D97+Input!F$126*Input_National_Capacity!$E97+Input!F$127*Input_National_Capacity!$F97+Input!F$128*Input_National_Capacity!$G97+Input!F$129*Input_National_Capacity!$H97</f>
        <v>0</v>
      </c>
      <c r="G97" s="53">
        <f>Input!G$124*Input_National_Capacity!$C97+Input!G$125*Input_National_Capacity!$D97+Input!G$126*Input_National_Capacity!$E97+Input!G$127*Input_National_Capacity!$F97+Input!G$128*Input_National_Capacity!$G97+Input!G$129*Input_National_Capacity!$H97</f>
        <v>0</v>
      </c>
      <c r="H97" s="53">
        <f>Input!H$124*Input_National_Capacity!$C97+Input!H$125*Input_National_Capacity!$D97+Input!H$126*Input_National_Capacity!$E97+Input!H$127*Input_National_Capacity!$F97+Input!H$128*Input_National_Capacity!$G97+Input!H$129*Input_National_Capacity!$H97</f>
        <v>0</v>
      </c>
      <c r="I97" s="65">
        <f>Input!I$124*Input_National_Capacity!$C97+Input!I$125*Input_National_Capacity!$D97+Input!I$126*Input_National_Capacity!$E97+Input!I$127*Input_National_Capacity!$F97+Input!I$128*Input_National_Capacity!$G97+Input!I$129*Input_National_Capacity!$H97</f>
        <v>0</v>
      </c>
    </row>
    <row r="98" spans="1:9" s="5" customFormat="1" ht="15" customHeight="1" x14ac:dyDescent="0.25">
      <c r="A98" s="46" t="str">
        <f>Input_National_Capacity!A98</f>
        <v>7B_Santa Margarita</v>
      </c>
      <c r="B98" s="4" t="str">
        <f>Input_National_Capacity!B98</f>
        <v>Salida Nacional / National exit</v>
      </c>
      <c r="C98" s="52">
        <f>Input!C$124*Input_National_Capacity!$C98+Input!C$125*Input_National_Capacity!$D98+Input!C$126*Input_National_Capacity!$E98+Input!C$127*Input_National_Capacity!$F98+Input!C$128*Input_National_Capacity!$G98+Input!C$129*Input_National_Capacity!$H98</f>
        <v>1674.8092850028133</v>
      </c>
      <c r="D98" s="53">
        <f>Input!D$124*Input_National_Capacity!$C98+Input!D$125*Input_National_Capacity!$D98+Input!D$126*Input_National_Capacity!$E98+Input!D$127*Input_National_Capacity!$F98+Input!D$128*Input_National_Capacity!$G98+Input!D$129*Input_National_Capacity!$H98</f>
        <v>1681.7622160678902</v>
      </c>
      <c r="E98" s="53">
        <f>Input!E$124*Input_National_Capacity!$C98+Input!E$125*Input_National_Capacity!$D98+Input!E$126*Input_National_Capacity!$E98+Input!E$127*Input_National_Capacity!$F98+Input!E$128*Input_National_Capacity!$G98+Input!E$129*Input_National_Capacity!$H98</f>
        <v>1687.9468954792565</v>
      </c>
      <c r="F98" s="53">
        <f>Input!F$124*Input_National_Capacity!$C98+Input!F$125*Input_National_Capacity!$D98+Input!F$126*Input_National_Capacity!$E98+Input!F$127*Input_National_Capacity!$F98+Input!F$128*Input_National_Capacity!$G98+Input!F$129*Input_National_Capacity!$H98</f>
        <v>1689.3768405464521</v>
      </c>
      <c r="G98" s="53">
        <f>Input!G$124*Input_National_Capacity!$C98+Input!G$125*Input_National_Capacity!$D98+Input!G$126*Input_National_Capacity!$E98+Input!G$127*Input_National_Capacity!$F98+Input!G$128*Input_National_Capacity!$G98+Input!G$129*Input_National_Capacity!$H98</f>
        <v>1685.2328067544606</v>
      </c>
      <c r="H98" s="53">
        <f>Input!H$124*Input_National_Capacity!$C98+Input!H$125*Input_National_Capacity!$D98+Input!H$126*Input_National_Capacity!$E98+Input!H$127*Input_National_Capacity!$F98+Input!H$128*Input_National_Capacity!$G98+Input!H$129*Input_National_Capacity!$H98</f>
        <v>1675.2920540923442</v>
      </c>
      <c r="I98" s="65">
        <f>Input!I$124*Input_National_Capacity!$C98+Input!I$125*Input_National_Capacity!$D98+Input!I$126*Input_National_Capacity!$E98+Input!I$127*Input_National_Capacity!$F98+Input!I$128*Input_National_Capacity!$G98+Input!I$129*Input_National_Capacity!$H98</f>
        <v>1658.9072661333184</v>
      </c>
    </row>
    <row r="99" spans="1:9" s="5" customFormat="1" ht="15" customHeight="1" x14ac:dyDescent="0.25">
      <c r="A99" s="46" t="str">
        <f>Input_National_Capacity!A99</f>
        <v>A1_Sabiñanigo</v>
      </c>
      <c r="B99" s="4" t="str">
        <f>Input_National_Capacity!B99</f>
        <v>Salida Nacional / National exit</v>
      </c>
      <c r="C99" s="52">
        <f>Input!C$124*Input_National_Capacity!$C99+Input!C$125*Input_National_Capacity!$D99+Input!C$126*Input_National_Capacity!$E99+Input!C$127*Input_National_Capacity!$F99+Input!C$128*Input_National_Capacity!$G99+Input!C$129*Input_National_Capacity!$H99</f>
        <v>1661.2058532884757</v>
      </c>
      <c r="D99" s="53">
        <f>Input!D$124*Input_National_Capacity!$C99+Input!D$125*Input_National_Capacity!$D99+Input!D$126*Input_National_Capacity!$E99+Input!D$127*Input_National_Capacity!$F99+Input!D$128*Input_National_Capacity!$G99+Input!D$129*Input_National_Capacity!$H99</f>
        <v>1676.3869661789249</v>
      </c>
      <c r="E99" s="53">
        <f>Input!E$124*Input_National_Capacity!$C99+Input!E$125*Input_National_Capacity!$D99+Input!E$126*Input_National_Capacity!$E99+Input!E$127*Input_National_Capacity!$F99+Input!E$128*Input_National_Capacity!$G99+Input!E$129*Input_National_Capacity!$H99</f>
        <v>1692.6592007128979</v>
      </c>
      <c r="F99" s="53">
        <f>Input!F$124*Input_National_Capacity!$C99+Input!F$125*Input_National_Capacity!$D99+Input!F$126*Input_National_Capacity!$E99+Input!F$127*Input_National_Capacity!$F99+Input!F$128*Input_National_Capacity!$G99+Input!F$129*Input_National_Capacity!$H99</f>
        <v>1703.0922973687461</v>
      </c>
      <c r="G99" s="53">
        <f>Input!G$124*Input_National_Capacity!$C99+Input!G$125*Input_National_Capacity!$D99+Input!G$126*Input_National_Capacity!$E99+Input!G$127*Input_National_Capacity!$F99+Input!G$128*Input_National_Capacity!$G99+Input!G$129*Input_National_Capacity!$H99</f>
        <v>1707.0077737057672</v>
      </c>
      <c r="H99" s="53">
        <f>Input!H$124*Input_National_Capacity!$C99+Input!H$125*Input_National_Capacity!$D99+Input!H$126*Input_National_Capacity!$E99+Input!H$127*Input_National_Capacity!$F99+Input!H$128*Input_National_Capacity!$G99+Input!H$129*Input_National_Capacity!$H99</f>
        <v>1704.1510369670375</v>
      </c>
      <c r="I99" s="65">
        <f>Input!I$124*Input_National_Capacity!$C99+Input!I$125*Input_National_Capacity!$D99+Input!I$126*Input_National_Capacity!$E99+Input!I$127*Input_National_Capacity!$F99+Input!I$128*Input_National_Capacity!$G99+Input!I$129*Input_National_Capacity!$H99</f>
        <v>1694.0388160591237</v>
      </c>
    </row>
    <row r="100" spans="1:9" s="5" customFormat="1" ht="15" customHeight="1" x14ac:dyDescent="0.25">
      <c r="A100" s="46" t="str">
        <f>Input_National_Capacity!A100</f>
        <v>A10_Zaragoza</v>
      </c>
      <c r="B100" s="4" t="str">
        <f>Input_National_Capacity!B100</f>
        <v>Salida Nacional / National exit</v>
      </c>
      <c r="C100" s="52">
        <f>Input!C$124*Input_National_Capacity!$C100+Input!C$125*Input_National_Capacity!$D100+Input!C$126*Input_National_Capacity!$E100+Input!C$127*Input_National_Capacity!$F100+Input!C$128*Input_National_Capacity!$G100+Input!C$129*Input_National_Capacity!$H100</f>
        <v>0</v>
      </c>
      <c r="D100" s="53">
        <f>Input!D$124*Input_National_Capacity!$C100+Input!D$125*Input_National_Capacity!$D100+Input!D$126*Input_National_Capacity!$E100+Input!D$127*Input_National_Capacity!$F100+Input!D$128*Input_National_Capacity!$G100+Input!D$129*Input_National_Capacity!$H100</f>
        <v>0</v>
      </c>
      <c r="E100" s="53">
        <f>Input!E$124*Input_National_Capacity!$C100+Input!E$125*Input_National_Capacity!$D100+Input!E$126*Input_National_Capacity!$E100+Input!E$127*Input_National_Capacity!$F100+Input!E$128*Input_National_Capacity!$G100+Input!E$129*Input_National_Capacity!$H100</f>
        <v>0</v>
      </c>
      <c r="F100" s="53">
        <f>Input!F$124*Input_National_Capacity!$C100+Input!F$125*Input_National_Capacity!$D100+Input!F$126*Input_National_Capacity!$E100+Input!F$127*Input_National_Capacity!$F100+Input!F$128*Input_National_Capacity!$G100+Input!F$129*Input_National_Capacity!$H100</f>
        <v>0</v>
      </c>
      <c r="G100" s="53">
        <f>Input!G$124*Input_National_Capacity!$C100+Input!G$125*Input_National_Capacity!$D100+Input!G$126*Input_National_Capacity!$E100+Input!G$127*Input_National_Capacity!$F100+Input!G$128*Input_National_Capacity!$G100+Input!G$129*Input_National_Capacity!$H100</f>
        <v>0</v>
      </c>
      <c r="H100" s="53">
        <f>Input!H$124*Input_National_Capacity!$C100+Input!H$125*Input_National_Capacity!$D100+Input!H$126*Input_National_Capacity!$E100+Input!H$127*Input_National_Capacity!$F100+Input!H$128*Input_National_Capacity!$G100+Input!H$129*Input_National_Capacity!$H100</f>
        <v>0</v>
      </c>
      <c r="I100" s="65">
        <f>Input!I$124*Input_National_Capacity!$C100+Input!I$125*Input_National_Capacity!$D100+Input!I$126*Input_National_Capacity!$E100+Input!I$127*Input_National_Capacity!$F100+Input!I$128*Input_National_Capacity!$G100+Input!I$129*Input_National_Capacity!$H100</f>
        <v>0</v>
      </c>
    </row>
    <row r="101" spans="1:9" s="5" customFormat="1" ht="15" customHeight="1" x14ac:dyDescent="0.25">
      <c r="A101" s="46" t="str">
        <f>Input_National_Capacity!A101</f>
        <v>A36 Barcelona</v>
      </c>
      <c r="B101" s="4" t="str">
        <f>Input_National_Capacity!B101</f>
        <v>Salida Nacional / National exit</v>
      </c>
      <c r="C101" s="52">
        <f>Input!C$124*Input_National_Capacity!$C101+Input!C$125*Input_National_Capacity!$D101+Input!C$126*Input_National_Capacity!$E101+Input!C$127*Input_National_Capacity!$F101+Input!C$128*Input_National_Capacity!$G101+Input!C$129*Input_National_Capacity!$H101</f>
        <v>80206.498251100449</v>
      </c>
      <c r="D101" s="53">
        <f>Input!D$124*Input_National_Capacity!$C101+Input!D$125*Input_National_Capacity!$D101+Input!D$126*Input_National_Capacity!$E101+Input!D$127*Input_National_Capacity!$F101+Input!D$128*Input_National_Capacity!$G101+Input!D$129*Input_National_Capacity!$H101</f>
        <v>80426.776846069595</v>
      </c>
      <c r="E101" s="53">
        <f>Input!E$124*Input_National_Capacity!$C101+Input!E$125*Input_National_Capacity!$D101+Input!E$126*Input_National_Capacity!$E101+Input!E$127*Input_National_Capacity!$F101+Input!E$128*Input_National_Capacity!$G101+Input!E$129*Input_National_Capacity!$H101</f>
        <v>80606.85224111352</v>
      </c>
      <c r="F101" s="53">
        <f>Input!F$124*Input_National_Capacity!$C101+Input!F$125*Input_National_Capacity!$D101+Input!F$126*Input_National_Capacity!$E101+Input!F$127*Input_National_Capacity!$F101+Input!F$128*Input_National_Capacity!$G101+Input!F$129*Input_National_Capacity!$H101</f>
        <v>80612.333506279989</v>
      </c>
      <c r="G101" s="53">
        <f>Input!G$124*Input_National_Capacity!$C101+Input!G$125*Input_National_Capacity!$D101+Input!G$126*Input_National_Capacity!$E101+Input!G$127*Input_National_Capacity!$F101+Input!G$128*Input_National_Capacity!$G101+Input!G$129*Input_National_Capacity!$H101</f>
        <v>80405.711490624497</v>
      </c>
      <c r="H101" s="53">
        <f>Input!H$124*Input_National_Capacity!$C101+Input!H$125*Input_National_Capacity!$D101+Input!H$126*Input_National_Capacity!$E101+Input!H$127*Input_National_Capacity!$F101+Input!H$128*Input_National_Capacity!$G101+Input!H$129*Input_National_Capacity!$H101</f>
        <v>79977.062028874876</v>
      </c>
      <c r="I101" s="65">
        <f>Input!I$124*Input_National_Capacity!$C101+Input!I$125*Input_National_Capacity!$D101+Input!I$126*Input_National_Capacity!$E101+Input!I$127*Input_National_Capacity!$F101+Input!I$128*Input_National_Capacity!$G101+Input!I$129*Input_National_Capacity!$H101</f>
        <v>79298.152172070579</v>
      </c>
    </row>
    <row r="102" spans="1:9" s="5" customFormat="1" ht="15" customHeight="1" x14ac:dyDescent="0.25">
      <c r="A102" s="46" t="str">
        <f>Input_National_Capacity!A102</f>
        <v>A5A_Gurrea Gallego</v>
      </c>
      <c r="B102" s="4" t="str">
        <f>Input_National_Capacity!B102</f>
        <v>Salida Nacional / National exit</v>
      </c>
      <c r="C102" s="52">
        <f>Input!C$124*Input_National_Capacity!$C102+Input!C$125*Input_National_Capacity!$D102+Input!C$126*Input_National_Capacity!$E102+Input!C$127*Input_National_Capacity!$F102+Input!C$128*Input_National_Capacity!$G102+Input!C$129*Input_National_Capacity!$H102</f>
        <v>118.55102481602894</v>
      </c>
      <c r="D102" s="53">
        <f>Input!D$124*Input_National_Capacity!$C102+Input!D$125*Input_National_Capacity!$D102+Input!D$126*Input_National_Capacity!$E102+Input!D$127*Input_National_Capacity!$F102+Input!D$128*Input_National_Capacity!$G102+Input!D$129*Input_National_Capacity!$H102</f>
        <v>120.71977053994114</v>
      </c>
      <c r="E102" s="53">
        <f>Input!E$124*Input_National_Capacity!$C102+Input!E$125*Input_National_Capacity!$D102+Input!E$126*Input_National_Capacity!$E102+Input!E$127*Input_National_Capacity!$F102+Input!E$128*Input_National_Capacity!$G102+Input!E$129*Input_National_Capacity!$H102</f>
        <v>123.20915835674778</v>
      </c>
      <c r="F102" s="53">
        <f>Input!F$124*Input_National_Capacity!$C102+Input!F$125*Input_National_Capacity!$D102+Input!F$126*Input_National_Capacity!$E102+Input!F$127*Input_National_Capacity!$F102+Input!F$128*Input_National_Capacity!$G102+Input!F$129*Input_National_Capacity!$H102</f>
        <v>125.13471462536918</v>
      </c>
      <c r="G102" s="53">
        <f>Input!G$124*Input_National_Capacity!$C102+Input!G$125*Input_National_Capacity!$D102+Input!G$126*Input_National_Capacity!$E102+Input!G$127*Input_National_Capacity!$F102+Input!G$128*Input_National_Capacity!$G102+Input!G$129*Input_National_Capacity!$H102</f>
        <v>126.46558899502729</v>
      </c>
      <c r="H102" s="53">
        <f>Input!H$124*Input_National_Capacity!$C102+Input!H$125*Input_National_Capacity!$D102+Input!H$126*Input_National_Capacity!$E102+Input!H$127*Input_National_Capacity!$F102+Input!H$128*Input_National_Capacity!$G102+Input!H$129*Input_National_Capacity!$H102</f>
        <v>127.17920262354943</v>
      </c>
      <c r="I102" s="65">
        <f>Input!I$124*Input_National_Capacity!$C102+Input!I$125*Input_National_Capacity!$D102+Input!I$126*Input_National_Capacity!$E102+Input!I$127*Input_National_Capacity!$F102+Input!I$128*Input_National_Capacity!$G102+Input!I$129*Input_National_Capacity!$H102</f>
        <v>127.26186954348242</v>
      </c>
    </row>
    <row r="103" spans="1:9" s="5" customFormat="1" ht="15" customHeight="1" x14ac:dyDescent="0.25">
      <c r="A103" s="46" t="str">
        <f>Input_National_Capacity!A103</f>
        <v>A6_Zuera</v>
      </c>
      <c r="B103" s="4" t="str">
        <f>Input_National_Capacity!B103</f>
        <v>Salida Nacional / National exit</v>
      </c>
      <c r="C103" s="52">
        <f>Input!C$124*Input_National_Capacity!$C103+Input!C$125*Input_National_Capacity!$D103+Input!C$126*Input_National_Capacity!$E103+Input!C$127*Input_National_Capacity!$F103+Input!C$128*Input_National_Capacity!$G103+Input!C$129*Input_National_Capacity!$H103</f>
        <v>736.41638301560374</v>
      </c>
      <c r="D103" s="53">
        <f>Input!D$124*Input_National_Capacity!$C103+Input!D$125*Input_National_Capacity!$D103+Input!D$126*Input_National_Capacity!$E103+Input!D$127*Input_National_Capacity!$F103+Input!D$128*Input_National_Capacity!$G103+Input!D$129*Input_National_Capacity!$H103</f>
        <v>742.26874758510553</v>
      </c>
      <c r="E103" s="53">
        <f>Input!E$124*Input_National_Capacity!$C103+Input!E$125*Input_National_Capacity!$D103+Input!E$126*Input_National_Capacity!$E103+Input!E$127*Input_National_Capacity!$F103+Input!E$128*Input_National_Capacity!$G103+Input!E$129*Input_National_Capacity!$H103</f>
        <v>748.80334701684285</v>
      </c>
      <c r="F103" s="53">
        <f>Input!F$124*Input_National_Capacity!$C103+Input!F$125*Input_National_Capacity!$D103+Input!F$126*Input_National_Capacity!$E103+Input!F$127*Input_National_Capacity!$F103+Input!F$128*Input_National_Capacity!$G103+Input!F$129*Input_National_Capacity!$H103</f>
        <v>753.50014652855975</v>
      </c>
      <c r="G103" s="53">
        <f>Input!G$124*Input_National_Capacity!$C103+Input!G$125*Input_National_Capacity!$D103+Input!G$126*Input_National_Capacity!$E103+Input!G$127*Input_National_Capacity!$F103+Input!G$128*Input_National_Capacity!$G103+Input!G$129*Input_National_Capacity!$H103</f>
        <v>756.18078721891754</v>
      </c>
      <c r="H103" s="53">
        <f>Input!H$124*Input_National_Capacity!$C103+Input!H$125*Input_National_Capacity!$D103+Input!H$126*Input_National_Capacity!$E103+Input!H$127*Input_National_Capacity!$F103+Input!H$128*Input_National_Capacity!$G103+Input!H$129*Input_National_Capacity!$H103</f>
        <v>756.76714068632646</v>
      </c>
      <c r="I103" s="65">
        <f>Input!I$124*Input_National_Capacity!$C103+Input!I$125*Input_National_Capacity!$D103+Input!I$126*Input_National_Capacity!$E103+Input!I$127*Input_National_Capacity!$F103+Input!I$128*Input_National_Capacity!$G103+Input!I$129*Input_National_Capacity!$H103</f>
        <v>755.14060432861174</v>
      </c>
    </row>
    <row r="104" spans="1:9" s="5" customFormat="1" ht="15" customHeight="1" x14ac:dyDescent="0.25">
      <c r="A104" s="46" t="str">
        <f>Input_National_Capacity!A104</f>
        <v>A7_Villanueva de Gallego</v>
      </c>
      <c r="B104" s="4" t="str">
        <f>Input_National_Capacity!B104</f>
        <v>Salida Nacional / National exit</v>
      </c>
      <c r="C104" s="52">
        <f>Input!C$124*Input_National_Capacity!$C104+Input!C$125*Input_National_Capacity!$D104+Input!C$126*Input_National_Capacity!$E104+Input!C$127*Input_National_Capacity!$F104+Input!C$128*Input_National_Capacity!$G104+Input!C$129*Input_National_Capacity!$H104</f>
        <v>145.99082322168675</v>
      </c>
      <c r="D104" s="53">
        <f>Input!D$124*Input_National_Capacity!$C104+Input!D$125*Input_National_Capacity!$D104+Input!D$126*Input_National_Capacity!$E104+Input!D$127*Input_National_Capacity!$F104+Input!D$128*Input_National_Capacity!$G104+Input!D$129*Input_National_Capacity!$H104</f>
        <v>146.22434162054384</v>
      </c>
      <c r="E104" s="53">
        <f>Input!E$124*Input_National_Capacity!$C104+Input!E$125*Input_National_Capacity!$D104+Input!E$126*Input_National_Capacity!$E104+Input!E$127*Input_National_Capacity!$F104+Input!E$128*Input_National_Capacity!$G104+Input!E$129*Input_National_Capacity!$H104</f>
        <v>146.38723101855581</v>
      </c>
      <c r="F104" s="53">
        <f>Input!F$124*Input_National_Capacity!$C104+Input!F$125*Input_National_Capacity!$D104+Input!F$126*Input_National_Capacity!$E104+Input!F$127*Input_National_Capacity!$F104+Input!F$128*Input_National_Capacity!$G104+Input!F$129*Input_National_Capacity!$H104</f>
        <v>146.32445088632596</v>
      </c>
      <c r="G104" s="53">
        <f>Input!G$124*Input_National_Capacity!$C104+Input!G$125*Input_National_Capacity!$D104+Input!G$126*Input_National_Capacity!$E104+Input!G$127*Input_National_Capacity!$F104+Input!G$128*Input_National_Capacity!$G104+Input!G$129*Input_National_Capacity!$H104</f>
        <v>145.97152956667057</v>
      </c>
      <c r="H104" s="53">
        <f>Input!H$124*Input_National_Capacity!$C104+Input!H$125*Input_National_Capacity!$D104+Input!H$126*Input_National_Capacity!$E104+Input!H$127*Input_National_Capacity!$F104+Input!H$128*Input_National_Capacity!$G104+Input!H$129*Input_National_Capacity!$H104</f>
        <v>145.31160640429169</v>
      </c>
      <c r="I104" s="65">
        <f>Input!I$124*Input_National_Capacity!$C104+Input!I$125*Input_National_Capacity!$D104+Input!I$126*Input_National_Capacity!$E104+Input!I$127*Input_National_Capacity!$F104+Input!I$128*Input_National_Capacity!$G104+Input!I$129*Input_National_Capacity!$H104</f>
        <v>144.29912474177104</v>
      </c>
    </row>
    <row r="105" spans="1:9" s="5" customFormat="1" ht="15" customHeight="1" x14ac:dyDescent="0.25">
      <c r="A105" s="46" t="str">
        <f>Input_National_Capacity!A105</f>
        <v>A8_Zorongo</v>
      </c>
      <c r="B105" s="4" t="str">
        <f>Input_National_Capacity!B105</f>
        <v>Salida Nacional / National exit</v>
      </c>
      <c r="C105" s="52">
        <f>Input!C$124*Input_National_Capacity!$C105+Input!C$125*Input_National_Capacity!$D105+Input!C$126*Input_National_Capacity!$E105+Input!C$127*Input_National_Capacity!$F105+Input!C$128*Input_National_Capacity!$G105+Input!C$129*Input_National_Capacity!$H105</f>
        <v>47.339154815633478</v>
      </c>
      <c r="D105" s="53">
        <f>Input!D$124*Input_National_Capacity!$C105+Input!D$125*Input_National_Capacity!$D105+Input!D$126*Input_National_Capacity!$E105+Input!D$127*Input_National_Capacity!$F105+Input!D$128*Input_National_Capacity!$G105+Input!D$129*Input_National_Capacity!$H105</f>
        <v>47.414875764333175</v>
      </c>
      <c r="E105" s="53">
        <f>Input!E$124*Input_National_Capacity!$C105+Input!E$125*Input_National_Capacity!$D105+Input!E$126*Input_National_Capacity!$E105+Input!E$127*Input_National_Capacity!$F105+Input!E$128*Input_National_Capacity!$G105+Input!E$129*Input_National_Capacity!$H105</f>
        <v>47.467694470743261</v>
      </c>
      <c r="F105" s="53">
        <f>Input!F$124*Input_National_Capacity!$C105+Input!F$125*Input_National_Capacity!$D105+Input!F$126*Input_National_Capacity!$E105+Input!F$127*Input_National_Capacity!$F105+Input!F$128*Input_National_Capacity!$G105+Input!F$129*Input_National_Capacity!$H105</f>
        <v>47.447337311756215</v>
      </c>
      <c r="G105" s="53">
        <f>Input!G$124*Input_National_Capacity!$C105+Input!G$125*Input_National_Capacity!$D105+Input!G$126*Input_National_Capacity!$E105+Input!G$127*Input_National_Capacity!$F105+Input!G$128*Input_National_Capacity!$G105+Input!G$129*Input_National_Capacity!$H105</f>
        <v>47.33289863252817</v>
      </c>
      <c r="H105" s="53">
        <f>Input!H$124*Input_National_Capacity!$C105+Input!H$125*Input_National_Capacity!$D105+Input!H$126*Input_National_Capacity!$E105+Input!H$127*Input_National_Capacity!$F105+Input!H$128*Input_National_Capacity!$G105+Input!H$129*Input_National_Capacity!$H105</f>
        <v>47.11891117728355</v>
      </c>
      <c r="I105" s="65">
        <f>Input!I$124*Input_National_Capacity!$C105+Input!I$125*Input_National_Capacity!$D105+Input!I$126*Input_National_Capacity!$E105+Input!I$127*Input_National_Capacity!$F105+Input!I$128*Input_National_Capacity!$G105+Input!I$129*Input_National_Capacity!$H105</f>
        <v>46.790602691090044</v>
      </c>
    </row>
    <row r="106" spans="1:9" s="5" customFormat="1" ht="15" customHeight="1" x14ac:dyDescent="0.25">
      <c r="A106" s="46" t="str">
        <f>Input_National_Capacity!A106</f>
        <v>A9_Juslibol</v>
      </c>
      <c r="B106" s="4" t="str">
        <f>Input_National_Capacity!B106</f>
        <v>Salida Nacional / National exit</v>
      </c>
      <c r="C106" s="52">
        <f>Input!C$124*Input_National_Capacity!$C106+Input!C$125*Input_National_Capacity!$D106+Input!C$126*Input_National_Capacity!$E106+Input!C$127*Input_National_Capacity!$F106+Input!C$128*Input_National_Capacity!$G106+Input!C$129*Input_National_Capacity!$H106</f>
        <v>25801.687769165765</v>
      </c>
      <c r="D106" s="53">
        <f>Input!D$124*Input_National_Capacity!$C106+Input!D$125*Input_National_Capacity!$D106+Input!D$126*Input_National_Capacity!$E106+Input!D$127*Input_National_Capacity!$F106+Input!D$128*Input_National_Capacity!$G106+Input!D$129*Input_National_Capacity!$H106</f>
        <v>25842.95864279128</v>
      </c>
      <c r="E106" s="53">
        <f>Input!E$124*Input_National_Capacity!$C106+Input!E$125*Input_National_Capacity!$D106+Input!E$126*Input_National_Capacity!$E106+Input!E$127*Input_National_Capacity!$F106+Input!E$128*Input_National_Capacity!$G106+Input!E$129*Input_National_Capacity!$H106</f>
        <v>25871.746900132835</v>
      </c>
      <c r="F106" s="53">
        <f>Input!F$124*Input_National_Capacity!$C106+Input!F$125*Input_National_Capacity!$D106+Input!F$126*Input_National_Capacity!$E106+Input!F$127*Input_National_Capacity!$F106+Input!F$128*Input_National_Capacity!$G106+Input!F$129*Input_National_Capacity!$H106</f>
        <v>25860.651453623559</v>
      </c>
      <c r="G106" s="53">
        <f>Input!G$124*Input_National_Capacity!$C106+Input!G$125*Input_National_Capacity!$D106+Input!G$126*Input_National_Capacity!$E106+Input!G$127*Input_National_Capacity!$F106+Input!G$128*Input_National_Capacity!$G106+Input!G$129*Input_National_Capacity!$H106</f>
        <v>25798.277905095765</v>
      </c>
      <c r="H106" s="53">
        <f>Input!H$124*Input_National_Capacity!$C106+Input!H$125*Input_National_Capacity!$D106+Input!H$126*Input_National_Capacity!$E106+Input!H$127*Input_National_Capacity!$F106+Input!H$128*Input_National_Capacity!$G106+Input!H$129*Input_National_Capacity!$H106</f>
        <v>25681.646386678447</v>
      </c>
      <c r="I106" s="65">
        <f>Input!I$124*Input_National_Capacity!$C106+Input!I$125*Input_National_Capacity!$D106+Input!I$126*Input_National_Capacity!$E106+Input!I$127*Input_National_Capacity!$F106+Input!I$128*Input_National_Capacity!$G106+Input!I$129*Input_National_Capacity!$H106</f>
        <v>25502.705442639137</v>
      </c>
    </row>
    <row r="107" spans="1:9" s="5" customFormat="1" ht="15" customHeight="1" x14ac:dyDescent="0.25">
      <c r="A107" s="46" t="str">
        <f>Input_National_Capacity!A107</f>
        <v>A9A_Ramal Utebo-Sobradiel</v>
      </c>
      <c r="B107" s="4" t="str">
        <f>Input_National_Capacity!B107</f>
        <v>Salida Nacional / National exit</v>
      </c>
      <c r="C107" s="52">
        <f>Input!C$124*Input_National_Capacity!$C107+Input!C$125*Input_National_Capacity!$D107+Input!C$126*Input_National_Capacity!$E107+Input!C$127*Input_National_Capacity!$F107+Input!C$128*Input_National_Capacity!$G107+Input!C$129*Input_National_Capacity!$H107</f>
        <v>756.64767923596423</v>
      </c>
      <c r="D107" s="53">
        <f>Input!D$124*Input_National_Capacity!$C107+Input!D$125*Input_National_Capacity!$D107+Input!D$126*Input_National_Capacity!$E107+Input!D$127*Input_National_Capacity!$F107+Input!D$128*Input_National_Capacity!$G107+Input!D$129*Input_National_Capacity!$H107</f>
        <v>757.85796869563706</v>
      </c>
      <c r="E107" s="53">
        <f>Input!E$124*Input_National_Capacity!$C107+Input!E$125*Input_National_Capacity!$D107+Input!E$126*Input_National_Capacity!$E107+Input!E$127*Input_National_Capacity!$F107+Input!E$128*Input_National_Capacity!$G107+Input!E$129*Input_National_Capacity!$H107</f>
        <v>758.70219905380623</v>
      </c>
      <c r="F107" s="53">
        <f>Input!F$124*Input_National_Capacity!$C107+Input!F$125*Input_National_Capacity!$D107+Input!F$126*Input_National_Capacity!$E107+Input!F$127*Input_National_Capacity!$F107+Input!F$128*Input_National_Capacity!$G107+Input!F$129*Input_National_Capacity!$H107</f>
        <v>758.37681941482924</v>
      </c>
      <c r="G107" s="53">
        <f>Input!G$124*Input_National_Capacity!$C107+Input!G$125*Input_National_Capacity!$D107+Input!G$126*Input_National_Capacity!$E107+Input!G$127*Input_National_Capacity!$F107+Input!G$128*Input_National_Capacity!$G107+Input!G$129*Input_National_Capacity!$H107</f>
        <v>756.54768322957284</v>
      </c>
      <c r="H107" s="53">
        <f>Input!H$124*Input_National_Capacity!$C107+Input!H$125*Input_National_Capacity!$D107+Input!H$126*Input_National_Capacity!$E107+Input!H$127*Input_National_Capacity!$F107+Input!H$128*Input_National_Capacity!$G107+Input!H$129*Input_National_Capacity!$H107</f>
        <v>753.12740434992168</v>
      </c>
      <c r="I107" s="65">
        <f>Input!I$124*Input_National_Capacity!$C107+Input!I$125*Input_National_Capacity!$D107+Input!I$126*Input_National_Capacity!$E107+Input!I$127*Input_National_Capacity!$F107+Input!I$128*Input_National_Capacity!$G107+Input!I$129*Input_National_Capacity!$H107</f>
        <v>747.87986972199553</v>
      </c>
    </row>
    <row r="108" spans="1:9" s="5" customFormat="1" ht="15" customHeight="1" x14ac:dyDescent="0.25">
      <c r="A108" s="46" t="str">
        <f>Input_National_Capacity!A108</f>
        <v>A9B_Zaragoza Plaza</v>
      </c>
      <c r="B108" s="4" t="str">
        <f>Input_National_Capacity!B108</f>
        <v>Salida Nacional / National exit</v>
      </c>
      <c r="C108" s="52">
        <f>Input!C$124*Input_National_Capacity!$C108+Input!C$125*Input_National_Capacity!$D108+Input!C$126*Input_National_Capacity!$E108+Input!C$127*Input_National_Capacity!$F108+Input!C$128*Input_National_Capacity!$G108+Input!C$129*Input_National_Capacity!$H108</f>
        <v>269.36476195083219</v>
      </c>
      <c r="D108" s="53">
        <f>Input!D$124*Input_National_Capacity!$C108+Input!D$125*Input_National_Capacity!$D108+Input!D$126*Input_National_Capacity!$E108+Input!D$127*Input_National_Capacity!$F108+Input!D$128*Input_National_Capacity!$G108+Input!D$129*Input_National_Capacity!$H108</f>
        <v>269.7956221003347</v>
      </c>
      <c r="E108" s="53">
        <f>Input!E$124*Input_National_Capacity!$C108+Input!E$125*Input_National_Capacity!$D108+Input!E$126*Input_National_Capacity!$E108+Input!E$127*Input_National_Capacity!$F108+Input!E$128*Input_National_Capacity!$G108+Input!E$129*Input_National_Capacity!$H108</f>
        <v>270.09616608626163</v>
      </c>
      <c r="F108" s="53">
        <f>Input!F$124*Input_National_Capacity!$C108+Input!F$125*Input_National_Capacity!$D108+Input!F$126*Input_National_Capacity!$E108+Input!F$127*Input_National_Capacity!$F108+Input!F$128*Input_National_Capacity!$G108+Input!F$129*Input_National_Capacity!$H108</f>
        <v>269.98033171393502</v>
      </c>
      <c r="G108" s="53">
        <f>Input!G$124*Input_National_Capacity!$C108+Input!G$125*Input_National_Capacity!$D108+Input!G$126*Input_National_Capacity!$E108+Input!G$127*Input_National_Capacity!$F108+Input!G$128*Input_National_Capacity!$G108+Input!G$129*Input_National_Capacity!$H108</f>
        <v>269.3291636120058</v>
      </c>
      <c r="H108" s="53">
        <f>Input!H$124*Input_National_Capacity!$C108+Input!H$125*Input_National_Capacity!$D108+Input!H$126*Input_National_Capacity!$E108+Input!H$127*Input_National_Capacity!$F108+Input!H$128*Input_National_Capacity!$G108+Input!H$129*Input_National_Capacity!$H108</f>
        <v>268.11155252099843</v>
      </c>
      <c r="I108" s="65">
        <f>Input!I$124*Input_National_Capacity!$C108+Input!I$125*Input_National_Capacity!$D108+Input!I$126*Input_National_Capacity!$E108+Input!I$127*Input_National_Capacity!$F108+Input!I$128*Input_National_Capacity!$G108+Input!I$129*Input_National_Capacity!$H108</f>
        <v>266.24344275912438</v>
      </c>
    </row>
    <row r="109" spans="1:9" s="5" customFormat="1" ht="15" customHeight="1" x14ac:dyDescent="0.25">
      <c r="A109" s="46" t="str">
        <f>Input_National_Capacity!A109</f>
        <v>Abegondo (I15)</v>
      </c>
      <c r="B109" s="4" t="str">
        <f>Input_National_Capacity!B109</f>
        <v>Salida Nacional / National exit</v>
      </c>
      <c r="C109" s="52">
        <f>Input!C$124*Input_National_Capacity!$C109+Input!C$125*Input_National_Capacity!$D109+Input!C$126*Input_National_Capacity!$E109+Input!C$127*Input_National_Capacity!$F109+Input!C$128*Input_National_Capacity!$G109+Input!C$129*Input_National_Capacity!$H109</f>
        <v>5438.9523555353153</v>
      </c>
      <c r="D109" s="53">
        <f>Input!D$124*Input_National_Capacity!$C109+Input!D$125*Input_National_Capacity!$D109+Input!D$126*Input_National_Capacity!$E109+Input!D$127*Input_National_Capacity!$F109+Input!D$128*Input_National_Capacity!$G109+Input!D$129*Input_National_Capacity!$H109</f>
        <v>5463.3056790034752</v>
      </c>
      <c r="E109" s="53">
        <f>Input!E$124*Input_National_Capacity!$C109+Input!E$125*Input_National_Capacity!$D109+Input!E$126*Input_National_Capacity!$E109+Input!E$127*Input_National_Capacity!$F109+Input!E$128*Input_National_Capacity!$G109+Input!E$129*Input_National_Capacity!$H109</f>
        <v>5485.5608337421054</v>
      </c>
      <c r="F109" s="53">
        <f>Input!F$124*Input_National_Capacity!$C109+Input!F$125*Input_National_Capacity!$D109+Input!F$126*Input_National_Capacity!$E109+Input!F$127*Input_National_Capacity!$F109+Input!F$128*Input_National_Capacity!$G109+Input!F$129*Input_National_Capacity!$H109</f>
        <v>5492.1345372850592</v>
      </c>
      <c r="G109" s="53">
        <f>Input!G$124*Input_National_Capacity!$C109+Input!G$125*Input_National_Capacity!$D109+Input!G$126*Input_National_Capacity!$E109+Input!G$127*Input_National_Capacity!$F109+Input!G$128*Input_National_Capacity!$G109+Input!G$129*Input_National_Capacity!$H109</f>
        <v>5480.3949993902024</v>
      </c>
      <c r="H109" s="53">
        <f>Input!H$124*Input_National_Capacity!$C109+Input!H$125*Input_National_Capacity!$D109+Input!H$126*Input_National_Capacity!$E109+Input!H$127*Input_National_Capacity!$F109+Input!H$128*Input_National_Capacity!$G109+Input!H$129*Input_National_Capacity!$H109</f>
        <v>5449.6116640496857</v>
      </c>
      <c r="I109" s="65">
        <f>Input!I$124*Input_National_Capacity!$C109+Input!I$125*Input_National_Capacity!$D109+Input!I$126*Input_National_Capacity!$E109+Input!I$127*Input_National_Capacity!$F109+Input!I$128*Input_National_Capacity!$G109+Input!I$129*Input_National_Capacity!$H109</f>
        <v>5397.7163620538577</v>
      </c>
    </row>
    <row r="110" spans="1:9" s="5" customFormat="1" ht="15" customHeight="1" x14ac:dyDescent="0.25">
      <c r="A110" s="46" t="str">
        <f>Input_National_Capacity!A110</f>
        <v>Andosilla</v>
      </c>
      <c r="B110" s="4" t="str">
        <f>Input_National_Capacity!B110</f>
        <v>Salida Nacional / National exit</v>
      </c>
      <c r="C110" s="52">
        <f>Input!C$124*Input_National_Capacity!$C110+Input!C$125*Input_National_Capacity!$D110+Input!C$126*Input_National_Capacity!$E110+Input!C$127*Input_National_Capacity!$F110+Input!C$128*Input_National_Capacity!$G110+Input!C$129*Input_National_Capacity!$H110</f>
        <v>19660.874201538994</v>
      </c>
      <c r="D110" s="53">
        <f>Input!D$124*Input_National_Capacity!$C110+Input!D$125*Input_National_Capacity!$D110+Input!D$126*Input_National_Capacity!$E110+Input!D$127*Input_National_Capacity!$F110+Input!D$128*Input_National_Capacity!$G110+Input!D$129*Input_National_Capacity!$H110</f>
        <v>19735.601109494171</v>
      </c>
      <c r="E110" s="53">
        <f>Input!E$124*Input_National_Capacity!$C110+Input!E$125*Input_National_Capacity!$D110+Input!E$126*Input_National_Capacity!$E110+Input!E$127*Input_National_Capacity!$F110+Input!E$128*Input_National_Capacity!$G110+Input!E$129*Input_National_Capacity!$H110</f>
        <v>19799.767144717094</v>
      </c>
      <c r="F110" s="53">
        <f>Input!F$124*Input_National_Capacity!$C110+Input!F$125*Input_National_Capacity!$D110+Input!F$126*Input_National_Capacity!$E110+Input!F$127*Input_National_Capacity!$F110+Input!F$128*Input_National_Capacity!$G110+Input!F$129*Input_National_Capacity!$H110</f>
        <v>19809.05115032164</v>
      </c>
      <c r="G110" s="53">
        <f>Input!G$124*Input_National_Capacity!$C110+Input!G$125*Input_National_Capacity!$D110+Input!G$126*Input_National_Capacity!$E110+Input!G$127*Input_National_Capacity!$F110+Input!G$128*Input_National_Capacity!$G110+Input!G$129*Input_National_Capacity!$H110</f>
        <v>19753.724265382247</v>
      </c>
      <c r="H110" s="53">
        <f>Input!H$124*Input_National_Capacity!$C110+Input!H$125*Input_National_Capacity!$D110+Input!H$126*Input_National_Capacity!$E110+Input!H$127*Input_National_Capacity!$F110+Input!H$128*Input_National_Capacity!$G110+Input!H$129*Input_National_Capacity!$H110</f>
        <v>19631.1997210954</v>
      </c>
      <c r="I110" s="65">
        <f>Input!I$124*Input_National_Capacity!$C110+Input!I$125*Input_National_Capacity!$D110+Input!I$126*Input_National_Capacity!$E110+Input!I$127*Input_National_Capacity!$F110+Input!I$128*Input_National_Capacity!$G110+Input!I$129*Input_National_Capacity!$H110</f>
        <v>19433.74641070396</v>
      </c>
    </row>
    <row r="111" spans="1:9" s="5" customFormat="1" ht="15" customHeight="1" x14ac:dyDescent="0.25">
      <c r="A111" s="46" t="str">
        <f>Input_National_Capacity!A111</f>
        <v>B02_Briviesca</v>
      </c>
      <c r="B111" s="4" t="str">
        <f>Input_National_Capacity!B111</f>
        <v>Salida Nacional / National exit</v>
      </c>
      <c r="C111" s="52">
        <f>Input!C$124*Input_National_Capacity!$C111+Input!C$125*Input_National_Capacity!$D111+Input!C$126*Input_National_Capacity!$E111+Input!C$127*Input_National_Capacity!$F111+Input!C$128*Input_National_Capacity!$G111+Input!C$129*Input_National_Capacity!$H111</f>
        <v>3021.1224703718231</v>
      </c>
      <c r="D111" s="53">
        <f>Input!D$124*Input_National_Capacity!$C111+Input!D$125*Input_National_Capacity!$D111+Input!D$126*Input_National_Capacity!$E111+Input!D$127*Input_National_Capacity!$F111+Input!D$128*Input_National_Capacity!$G111+Input!D$129*Input_National_Capacity!$H111</f>
        <v>3028.0131261938195</v>
      </c>
      <c r="E111" s="53">
        <f>Input!E$124*Input_National_Capacity!$C111+Input!E$125*Input_National_Capacity!$D111+Input!E$126*Input_National_Capacity!$E111+Input!E$127*Input_National_Capacity!$F111+Input!E$128*Input_National_Capacity!$G111+Input!E$129*Input_National_Capacity!$H111</f>
        <v>3036.5984069030815</v>
      </c>
      <c r="F111" s="53">
        <f>Input!F$124*Input_National_Capacity!$C111+Input!F$125*Input_National_Capacity!$D111+Input!F$126*Input_National_Capacity!$E111+Input!F$127*Input_National_Capacity!$F111+Input!F$128*Input_National_Capacity!$G111+Input!F$129*Input_National_Capacity!$H111</f>
        <v>3044.4794467389215</v>
      </c>
      <c r="G111" s="53">
        <f>Input!G$124*Input_National_Capacity!$C111+Input!G$125*Input_National_Capacity!$D111+Input!G$126*Input_National_Capacity!$E111+Input!G$127*Input_National_Capacity!$F111+Input!G$128*Input_National_Capacity!$G111+Input!G$129*Input_National_Capacity!$H111</f>
        <v>3051.3814893583976</v>
      </c>
      <c r="H111" s="53">
        <f>Input!H$124*Input_National_Capacity!$C111+Input!H$125*Input_National_Capacity!$D111+Input!H$126*Input_National_Capacity!$E111+Input!H$127*Input_National_Capacity!$F111+Input!H$128*Input_National_Capacity!$G111+Input!H$129*Input_National_Capacity!$H111</f>
        <v>3057.1936025669661</v>
      </c>
      <c r="I111" s="65">
        <f>Input!I$124*Input_National_Capacity!$C111+Input!I$125*Input_National_Capacity!$D111+Input!I$126*Input_National_Capacity!$E111+Input!I$127*Input_National_Capacity!$F111+Input!I$128*Input_National_Capacity!$G111+Input!I$129*Input_National_Capacity!$H111</f>
        <v>3061.8102319089498</v>
      </c>
    </row>
    <row r="112" spans="1:9" s="5" customFormat="1" ht="15" customHeight="1" x14ac:dyDescent="0.25">
      <c r="A112" s="46" t="str">
        <f>Input_National_Capacity!A112</f>
        <v>B04_Burgos</v>
      </c>
      <c r="B112" s="4" t="str">
        <f>Input_National_Capacity!B112</f>
        <v>Salida Nacional / National exit</v>
      </c>
      <c r="C112" s="52">
        <f>Input!C$124*Input_National_Capacity!$C112+Input!C$125*Input_National_Capacity!$D112+Input!C$126*Input_National_Capacity!$E112+Input!C$127*Input_National_Capacity!$F112+Input!C$128*Input_National_Capacity!$G112+Input!C$129*Input_National_Capacity!$H112</f>
        <v>0</v>
      </c>
      <c r="D112" s="53">
        <f>Input!D$124*Input_National_Capacity!$C112+Input!D$125*Input_National_Capacity!$D112+Input!D$126*Input_National_Capacity!$E112+Input!D$127*Input_National_Capacity!$F112+Input!D$128*Input_National_Capacity!$G112+Input!D$129*Input_National_Capacity!$H112</f>
        <v>0</v>
      </c>
      <c r="E112" s="53">
        <f>Input!E$124*Input_National_Capacity!$C112+Input!E$125*Input_National_Capacity!$D112+Input!E$126*Input_National_Capacity!$E112+Input!E$127*Input_National_Capacity!$F112+Input!E$128*Input_National_Capacity!$G112+Input!E$129*Input_National_Capacity!$H112</f>
        <v>0</v>
      </c>
      <c r="F112" s="53">
        <f>Input!F$124*Input_National_Capacity!$C112+Input!F$125*Input_National_Capacity!$D112+Input!F$126*Input_National_Capacity!$E112+Input!F$127*Input_National_Capacity!$F112+Input!F$128*Input_National_Capacity!$G112+Input!F$129*Input_National_Capacity!$H112</f>
        <v>0</v>
      </c>
      <c r="G112" s="53">
        <f>Input!G$124*Input_National_Capacity!$C112+Input!G$125*Input_National_Capacity!$D112+Input!G$126*Input_National_Capacity!$E112+Input!G$127*Input_National_Capacity!$F112+Input!G$128*Input_National_Capacity!$G112+Input!G$129*Input_National_Capacity!$H112</f>
        <v>0</v>
      </c>
      <c r="H112" s="53">
        <f>Input!H$124*Input_National_Capacity!$C112+Input!H$125*Input_National_Capacity!$D112+Input!H$126*Input_National_Capacity!$E112+Input!H$127*Input_National_Capacity!$F112+Input!H$128*Input_National_Capacity!$G112+Input!H$129*Input_National_Capacity!$H112</f>
        <v>0</v>
      </c>
      <c r="I112" s="65">
        <f>Input!I$124*Input_National_Capacity!$C112+Input!I$125*Input_National_Capacity!$D112+Input!I$126*Input_National_Capacity!$E112+Input!I$127*Input_National_Capacity!$F112+Input!I$128*Input_National_Capacity!$G112+Input!I$129*Input_National_Capacity!$H112</f>
        <v>0</v>
      </c>
    </row>
    <row r="113" spans="1:9" s="5" customFormat="1" ht="15" customHeight="1" x14ac:dyDescent="0.25">
      <c r="A113" s="46" t="str">
        <f>Input_National_Capacity!A113</f>
        <v>B05_Villalonquejar</v>
      </c>
      <c r="B113" s="4" t="str">
        <f>Input_National_Capacity!B113</f>
        <v>Salida Nacional / National exit</v>
      </c>
      <c r="C113" s="52">
        <f>Input!C$124*Input_National_Capacity!$C113+Input!C$125*Input_National_Capacity!$D113+Input!C$126*Input_National_Capacity!$E113+Input!C$127*Input_National_Capacity!$F113+Input!C$128*Input_National_Capacity!$G113+Input!C$129*Input_National_Capacity!$H113</f>
        <v>14800.90316715285</v>
      </c>
      <c r="D113" s="53">
        <f>Input!D$124*Input_National_Capacity!$C113+Input!D$125*Input_National_Capacity!$D113+Input!D$126*Input_National_Capacity!$E113+Input!D$127*Input_National_Capacity!$F113+Input!D$128*Input_National_Capacity!$G113+Input!D$129*Input_National_Capacity!$H113</f>
        <v>14923.434256254208</v>
      </c>
      <c r="E113" s="53">
        <f>Input!E$124*Input_National_Capacity!$C113+Input!E$125*Input_National_Capacity!$D113+Input!E$126*Input_National_Capacity!$E113+Input!E$127*Input_National_Capacity!$F113+Input!E$128*Input_National_Capacity!$G113+Input!E$129*Input_National_Capacity!$H113</f>
        <v>15052.839784177446</v>
      </c>
      <c r="F113" s="53">
        <f>Input!F$124*Input_National_Capacity!$C113+Input!F$125*Input_National_Capacity!$D113+Input!F$126*Input_National_Capacity!$E113+Input!F$127*Input_National_Capacity!$F113+Input!F$128*Input_National_Capacity!$G113+Input!F$129*Input_National_Capacity!$H113</f>
        <v>15131.945563553285</v>
      </c>
      <c r="G113" s="53">
        <f>Input!G$124*Input_National_Capacity!$C113+Input!G$125*Input_National_Capacity!$D113+Input!G$126*Input_National_Capacity!$E113+Input!G$127*Input_National_Capacity!$F113+Input!G$128*Input_National_Capacity!$G113+Input!G$129*Input_National_Capacity!$H113</f>
        <v>15154.500451800523</v>
      </c>
      <c r="H113" s="53">
        <f>Input!H$124*Input_National_Capacity!$C113+Input!H$125*Input_National_Capacity!$D113+Input!H$126*Input_National_Capacity!$E113+Input!H$127*Input_National_Capacity!$F113+Input!H$128*Input_National_Capacity!$G113+Input!H$129*Input_National_Capacity!$H113</f>
        <v>15118.287813427267</v>
      </c>
      <c r="I113" s="65">
        <f>Input!I$124*Input_National_Capacity!$C113+Input!I$125*Input_National_Capacity!$D113+Input!I$126*Input_National_Capacity!$E113+Input!I$127*Input_National_Capacity!$F113+Input!I$128*Input_National_Capacity!$G113+Input!I$129*Input_National_Capacity!$H113</f>
        <v>15018.757869055868</v>
      </c>
    </row>
    <row r="114" spans="1:9" s="5" customFormat="1" ht="15" customHeight="1" x14ac:dyDescent="0.25">
      <c r="A114" s="46" t="str">
        <f>Input_National_Capacity!A114</f>
        <v>B08_Lerma</v>
      </c>
      <c r="B114" s="4" t="str">
        <f>Input_National_Capacity!B114</f>
        <v>Salida Nacional / National exit</v>
      </c>
      <c r="C114" s="52">
        <f>Input!C$124*Input_National_Capacity!$C114+Input!C$125*Input_National_Capacity!$D114+Input!C$126*Input_National_Capacity!$E114+Input!C$127*Input_National_Capacity!$F114+Input!C$128*Input_National_Capacity!$G114+Input!C$129*Input_National_Capacity!$H114</f>
        <v>81.138250862414111</v>
      </c>
      <c r="D114" s="53">
        <f>Input!D$124*Input_National_Capacity!$C114+Input!D$125*Input_National_Capacity!$D114+Input!D$126*Input_National_Capacity!$E114+Input!D$127*Input_National_Capacity!$F114+Input!D$128*Input_National_Capacity!$G114+Input!D$129*Input_National_Capacity!$H114</f>
        <v>80.569554432913691</v>
      </c>
      <c r="E114" s="53">
        <f>Input!E$124*Input_National_Capacity!$C114+Input!E$125*Input_National_Capacity!$D114+Input!E$126*Input_National_Capacity!$E114+Input!E$127*Input_National_Capacity!$F114+Input!E$128*Input_National_Capacity!$G114+Input!E$129*Input_National_Capacity!$H114</f>
        <v>79.761085567654035</v>
      </c>
      <c r="F114" s="53">
        <f>Input!F$124*Input_National_Capacity!$C114+Input!F$125*Input_National_Capacity!$D114+Input!F$126*Input_National_Capacity!$E114+Input!F$127*Input_National_Capacity!$F114+Input!F$128*Input_National_Capacity!$G114+Input!F$129*Input_National_Capacity!$H114</f>
        <v>78.845017701856989</v>
      </c>
      <c r="G114" s="53">
        <f>Input!G$124*Input_National_Capacity!$C114+Input!G$125*Input_National_Capacity!$D114+Input!G$126*Input_National_Capacity!$E114+Input!G$127*Input_National_Capacity!$F114+Input!G$128*Input_National_Capacity!$G114+Input!G$129*Input_National_Capacity!$H114</f>
        <v>77.767003073417399</v>
      </c>
      <c r="H114" s="53">
        <f>Input!H$124*Input_National_Capacity!$C114+Input!H$125*Input_National_Capacity!$D114+Input!H$126*Input_National_Capacity!$E114+Input!H$127*Input_National_Capacity!$F114+Input!H$128*Input_National_Capacity!$G114+Input!H$129*Input_National_Capacity!$H114</f>
        <v>76.519930119395923</v>
      </c>
      <c r="I114" s="65">
        <f>Input!I$124*Input_National_Capacity!$C114+Input!I$125*Input_National_Capacity!$D114+Input!I$126*Input_National_Capacity!$E114+Input!I$127*Input_National_Capacity!$F114+Input!I$128*Input_National_Capacity!$G114+Input!I$129*Input_National_Capacity!$H114</f>
        <v>75.055082776694704</v>
      </c>
    </row>
    <row r="115" spans="1:9" s="5" customFormat="1" ht="15" customHeight="1" x14ac:dyDescent="0.25">
      <c r="A115" s="46" t="str">
        <f>Input_National_Capacity!A115</f>
        <v>B10_Aranda de Duero</v>
      </c>
      <c r="B115" s="4" t="str">
        <f>Input_National_Capacity!B115</f>
        <v>Salida Nacional / National exit</v>
      </c>
      <c r="C115" s="52">
        <f>Input!C$124*Input_National_Capacity!$C115+Input!C$125*Input_National_Capacity!$D115+Input!C$126*Input_National_Capacity!$E115+Input!C$127*Input_National_Capacity!$F115+Input!C$128*Input_National_Capacity!$G115+Input!C$129*Input_National_Capacity!$H115</f>
        <v>9523.80189796386</v>
      </c>
      <c r="D115" s="53">
        <f>Input!D$124*Input_National_Capacity!$C115+Input!D$125*Input_National_Capacity!$D115+Input!D$126*Input_National_Capacity!$E115+Input!D$127*Input_National_Capacity!$F115+Input!D$128*Input_National_Capacity!$G115+Input!D$129*Input_National_Capacity!$H115</f>
        <v>9569.0842073378699</v>
      </c>
      <c r="E115" s="53">
        <f>Input!E$124*Input_National_Capacity!$C115+Input!E$125*Input_National_Capacity!$D115+Input!E$126*Input_National_Capacity!$E115+Input!E$127*Input_National_Capacity!$F115+Input!E$128*Input_National_Capacity!$G115+Input!E$129*Input_National_Capacity!$H115</f>
        <v>9616.6848906924661</v>
      </c>
      <c r="F115" s="53">
        <f>Input!F$124*Input_National_Capacity!$C115+Input!F$125*Input_National_Capacity!$D115+Input!F$126*Input_National_Capacity!$E115+Input!F$127*Input_National_Capacity!$F115+Input!F$128*Input_National_Capacity!$G115+Input!F$129*Input_National_Capacity!$H115</f>
        <v>9645.1133196109258</v>
      </c>
      <c r="G115" s="53">
        <f>Input!G$124*Input_National_Capacity!$C115+Input!G$125*Input_National_Capacity!$D115+Input!G$126*Input_National_Capacity!$E115+Input!G$127*Input_National_Capacity!$F115+Input!G$128*Input_National_Capacity!$G115+Input!G$129*Input_National_Capacity!$H115</f>
        <v>9651.6731595946494</v>
      </c>
      <c r="H115" s="53">
        <f>Input!H$124*Input_National_Capacity!$C115+Input!H$125*Input_National_Capacity!$D115+Input!H$126*Input_National_Capacity!$E115+Input!H$127*Input_National_Capacity!$F115+Input!H$128*Input_National_Capacity!$G115+Input!H$129*Input_National_Capacity!$H115</f>
        <v>9635.5009223280576</v>
      </c>
      <c r="I115" s="65">
        <f>Input!I$124*Input_National_Capacity!$C115+Input!I$125*Input_National_Capacity!$D115+Input!I$126*Input_National_Capacity!$E115+Input!I$127*Input_National_Capacity!$F115+Input!I$128*Input_National_Capacity!$G115+Input!I$129*Input_National_Capacity!$H115</f>
        <v>9594.5643774632917</v>
      </c>
    </row>
    <row r="116" spans="1:9" s="5" customFormat="1" ht="15" customHeight="1" x14ac:dyDescent="0.25">
      <c r="A116" s="46" t="str">
        <f>Input_National_Capacity!A116</f>
        <v>B18_Algete</v>
      </c>
      <c r="B116" s="4" t="str">
        <f>Input_National_Capacity!B116</f>
        <v>Salida Nacional / National exit</v>
      </c>
      <c r="C116" s="52">
        <f>Input!C$124*Input_National_Capacity!$C116+Input!C$125*Input_National_Capacity!$D116+Input!C$126*Input_National_Capacity!$E116+Input!C$127*Input_National_Capacity!$F116+Input!C$128*Input_National_Capacity!$G116+Input!C$129*Input_National_Capacity!$H116</f>
        <v>26101.730745888959</v>
      </c>
      <c r="D116" s="53">
        <f>Input!D$124*Input_National_Capacity!$C116+Input!D$125*Input_National_Capacity!$D116+Input!D$126*Input_National_Capacity!$E116+Input!D$127*Input_National_Capacity!$F116+Input!D$128*Input_National_Capacity!$G116+Input!D$129*Input_National_Capacity!$H116</f>
        <v>26013.343857302181</v>
      </c>
      <c r="E116" s="53">
        <f>Input!E$124*Input_National_Capacity!$C116+Input!E$125*Input_National_Capacity!$D116+Input!E$126*Input_National_Capacity!$E116+Input!E$127*Input_National_Capacity!$F116+Input!E$128*Input_National_Capacity!$G116+Input!E$129*Input_National_Capacity!$H116</f>
        <v>25870.552575268877</v>
      </c>
      <c r="F116" s="53">
        <f>Input!F$124*Input_National_Capacity!$C116+Input!F$125*Input_National_Capacity!$D116+Input!F$126*Input_National_Capacity!$E116+Input!F$127*Input_National_Capacity!$F116+Input!F$128*Input_National_Capacity!$G116+Input!F$129*Input_National_Capacity!$H116</f>
        <v>25682.853931682635</v>
      </c>
      <c r="G116" s="53">
        <f>Input!G$124*Input_National_Capacity!$C116+Input!G$125*Input_National_Capacity!$D116+Input!G$126*Input_National_Capacity!$E116+Input!G$127*Input_National_Capacity!$F116+Input!G$128*Input_National_Capacity!$G116+Input!G$129*Input_National_Capacity!$H116</f>
        <v>25434.841185739875</v>
      </c>
      <c r="H116" s="53">
        <f>Input!H$124*Input_National_Capacity!$C116+Input!H$125*Input_National_Capacity!$D116+Input!H$126*Input_National_Capacity!$E116+Input!H$127*Input_National_Capacity!$F116+Input!H$128*Input_National_Capacity!$G116+Input!H$129*Input_National_Capacity!$H116</f>
        <v>25123.966928485512</v>
      </c>
      <c r="I116" s="65">
        <f>Input!I$124*Input_National_Capacity!$C116+Input!I$125*Input_National_Capacity!$D116+Input!I$126*Input_National_Capacity!$E116+Input!I$127*Input_National_Capacity!$F116+Input!I$128*Input_National_Capacity!$G116+Input!I$129*Input_National_Capacity!$H116</f>
        <v>24736.821217994049</v>
      </c>
    </row>
    <row r="117" spans="1:9" s="5" customFormat="1" ht="15" customHeight="1" x14ac:dyDescent="0.25">
      <c r="A117" s="46" t="str">
        <f>Input_National_Capacity!A117</f>
        <v>B19_San Fernando</v>
      </c>
      <c r="B117" s="4" t="str">
        <f>Input_National_Capacity!B117</f>
        <v>Salida Nacional / National exit</v>
      </c>
      <c r="C117" s="52">
        <f>Input!C$124*Input_National_Capacity!$C117+Input!C$125*Input_National_Capacity!$D117+Input!C$126*Input_National_Capacity!$E117+Input!C$127*Input_National_Capacity!$F117+Input!C$128*Input_National_Capacity!$G117+Input!C$129*Input_National_Capacity!$H117</f>
        <v>21349.547913978964</v>
      </c>
      <c r="D117" s="53">
        <f>Input!D$124*Input_National_Capacity!$C117+Input!D$125*Input_National_Capacity!$D117+Input!D$126*Input_National_Capacity!$E117+Input!D$127*Input_National_Capacity!$F117+Input!D$128*Input_National_Capacity!$G117+Input!D$129*Input_National_Capacity!$H117</f>
        <v>21273.944599047169</v>
      </c>
      <c r="E117" s="53">
        <f>Input!E$124*Input_National_Capacity!$C117+Input!E$125*Input_National_Capacity!$D117+Input!E$126*Input_National_Capacity!$E117+Input!E$127*Input_National_Capacity!$F117+Input!E$128*Input_National_Capacity!$G117+Input!E$129*Input_National_Capacity!$H117</f>
        <v>21153.176050024267</v>
      </c>
      <c r="F117" s="53">
        <f>Input!F$124*Input_National_Capacity!$C117+Input!F$125*Input_National_Capacity!$D117+Input!F$126*Input_National_Capacity!$E117+Input!F$127*Input_National_Capacity!$F117+Input!F$128*Input_National_Capacity!$G117+Input!F$129*Input_National_Capacity!$H117</f>
        <v>20996.243256667738</v>
      </c>
      <c r="G117" s="53">
        <f>Input!G$124*Input_National_Capacity!$C117+Input!G$125*Input_National_Capacity!$D117+Input!G$126*Input_National_Capacity!$E117+Input!G$127*Input_National_Capacity!$F117+Input!G$128*Input_National_Capacity!$G117+Input!G$129*Input_National_Capacity!$H117</f>
        <v>20790.516586385176</v>
      </c>
      <c r="H117" s="53">
        <f>Input!H$124*Input_National_Capacity!$C117+Input!H$125*Input_National_Capacity!$D117+Input!H$126*Input_National_Capacity!$E117+Input!H$127*Input_National_Capacity!$F117+Input!H$128*Input_National_Capacity!$G117+Input!H$129*Input_National_Capacity!$H117</f>
        <v>20533.931716833169</v>
      </c>
      <c r="I117" s="65">
        <f>Input!I$124*Input_National_Capacity!$C117+Input!I$125*Input_National_Capacity!$D117+Input!I$126*Input_National_Capacity!$E117+Input!I$127*Input_National_Capacity!$F117+Input!I$128*Input_National_Capacity!$G117+Input!I$129*Input_National_Capacity!$H117</f>
        <v>20215.47787545294</v>
      </c>
    </row>
    <row r="118" spans="1:9" s="5" customFormat="1" ht="15" customHeight="1" x14ac:dyDescent="0.25">
      <c r="A118" s="46" t="str">
        <f>Input_National_Capacity!A118</f>
        <v>B20_Rivas</v>
      </c>
      <c r="B118" s="4" t="str">
        <f>Input_National_Capacity!B118</f>
        <v>Salida Nacional / National exit</v>
      </c>
      <c r="C118" s="52">
        <f>Input!C$124*Input_National_Capacity!$C118+Input!C$125*Input_National_Capacity!$D118+Input!C$126*Input_National_Capacity!$E118+Input!C$127*Input_National_Capacity!$F118+Input!C$128*Input_National_Capacity!$G118+Input!C$129*Input_National_Capacity!$H118</f>
        <v>23679.975821929111</v>
      </c>
      <c r="D118" s="53">
        <f>Input!D$124*Input_National_Capacity!$C118+Input!D$125*Input_National_Capacity!$D118+Input!D$126*Input_National_Capacity!$E118+Input!D$127*Input_National_Capacity!$F118+Input!D$128*Input_National_Capacity!$G118+Input!D$129*Input_National_Capacity!$H118</f>
        <v>23629.777628694632</v>
      </c>
      <c r="E118" s="53">
        <f>Input!E$124*Input_National_Capacity!$C118+Input!E$125*Input_National_Capacity!$D118+Input!E$126*Input_National_Capacity!$E118+Input!E$127*Input_National_Capacity!$F118+Input!E$128*Input_National_Capacity!$G118+Input!E$129*Input_National_Capacity!$H118</f>
        <v>23536.881053620149</v>
      </c>
      <c r="F118" s="53">
        <f>Input!F$124*Input_National_Capacity!$C118+Input!F$125*Input_National_Capacity!$D118+Input!F$126*Input_National_Capacity!$E118+Input!F$127*Input_National_Capacity!$F118+Input!F$128*Input_National_Capacity!$G118+Input!F$129*Input_National_Capacity!$H118</f>
        <v>23399.099451759674</v>
      </c>
      <c r="G118" s="53">
        <f>Input!G$124*Input_National_Capacity!$C118+Input!G$125*Input_National_Capacity!$D118+Input!G$126*Input_National_Capacity!$E118+Input!G$127*Input_National_Capacity!$F118+Input!G$128*Input_National_Capacity!$G118+Input!G$129*Input_National_Capacity!$H118</f>
        <v>23202.923841988402</v>
      </c>
      <c r="H118" s="53">
        <f>Input!H$124*Input_National_Capacity!$C118+Input!H$125*Input_National_Capacity!$D118+Input!H$126*Input_National_Capacity!$E118+Input!H$127*Input_National_Capacity!$F118+Input!H$128*Input_National_Capacity!$G118+Input!H$129*Input_National_Capacity!$H118</f>
        <v>22945.917413020943</v>
      </c>
      <c r="I118" s="65">
        <f>Input!I$124*Input_National_Capacity!$C118+Input!I$125*Input_National_Capacity!$D118+Input!I$126*Input_National_Capacity!$E118+Input!I$127*Input_National_Capacity!$F118+Input!I$128*Input_National_Capacity!$G118+Input!I$129*Input_National_Capacity!$H118</f>
        <v>22616.47508057742</v>
      </c>
    </row>
    <row r="119" spans="1:9" s="5" customFormat="1" ht="15" customHeight="1" x14ac:dyDescent="0.25">
      <c r="A119" s="46" t="str">
        <f>Input_National_Capacity!A119</f>
        <v>BI Madrid</v>
      </c>
      <c r="B119" s="4" t="str">
        <f>Input_National_Capacity!B119</f>
        <v>Salida Nacional / National exit</v>
      </c>
      <c r="C119" s="52">
        <f>Input!C$124*Input_National_Capacity!$C119+Input!C$125*Input_National_Capacity!$D119+Input!C$126*Input_National_Capacity!$E119+Input!C$127*Input_National_Capacity!$F119+Input!C$128*Input_National_Capacity!$G119+Input!C$129*Input_National_Capacity!$H119</f>
        <v>14.356013229978535</v>
      </c>
      <c r="D119" s="53">
        <f>Input!D$124*Input_National_Capacity!$C119+Input!D$125*Input_National_Capacity!$D119+Input!D$126*Input_National_Capacity!$E119+Input!D$127*Input_National_Capacity!$F119+Input!D$128*Input_National_Capacity!$G119+Input!D$129*Input_National_Capacity!$H119</f>
        <v>14.618638899838905</v>
      </c>
      <c r="E119" s="53">
        <f>Input!E$124*Input_National_Capacity!$C119+Input!E$125*Input_National_Capacity!$D119+Input!E$126*Input_National_Capacity!$E119+Input!E$127*Input_National_Capacity!$F119+Input!E$128*Input_National_Capacity!$G119+Input!E$129*Input_National_Capacity!$H119</f>
        <v>14.920092931873485</v>
      </c>
      <c r="F119" s="53">
        <f>Input!F$124*Input_National_Capacity!$C119+Input!F$125*Input_National_Capacity!$D119+Input!F$126*Input_National_Capacity!$E119+Input!F$127*Input_National_Capacity!$F119+Input!F$128*Input_National_Capacity!$G119+Input!F$129*Input_National_Capacity!$H119</f>
        <v>15.153269416937993</v>
      </c>
      <c r="G119" s="53">
        <f>Input!G$124*Input_National_Capacity!$C119+Input!G$125*Input_National_Capacity!$D119+Input!G$126*Input_National_Capacity!$E119+Input!G$127*Input_National_Capacity!$F119+Input!G$128*Input_National_Capacity!$G119+Input!G$129*Input_National_Capacity!$H119</f>
        <v>15.314432511798628</v>
      </c>
      <c r="H119" s="53">
        <f>Input!H$124*Input_National_Capacity!$C119+Input!H$125*Input_National_Capacity!$D119+Input!H$126*Input_National_Capacity!$E119+Input!H$127*Input_National_Capacity!$F119+Input!H$128*Input_National_Capacity!$G119+Input!H$129*Input_National_Capacity!$H119</f>
        <v>15.400848016920198</v>
      </c>
      <c r="I119" s="65">
        <f>Input!I$124*Input_National_Capacity!$C119+Input!I$125*Input_National_Capacity!$D119+Input!I$126*Input_National_Capacity!$E119+Input!I$127*Input_National_Capacity!$F119+Input!I$128*Input_National_Capacity!$G119+Input!I$129*Input_National_Capacity!$H119</f>
        <v>15.410858621198662</v>
      </c>
    </row>
    <row r="120" spans="1:9" s="5" customFormat="1" ht="15" customHeight="1" x14ac:dyDescent="0.25">
      <c r="A120" s="46" t="str">
        <f>Input_National_Capacity!A120</f>
        <v>B22_Getafe</v>
      </c>
      <c r="B120" s="4" t="str">
        <f>Input_National_Capacity!B120</f>
        <v>Salida Nacional / National exit</v>
      </c>
      <c r="C120" s="52">
        <f>Input!C$124*Input_National_Capacity!$C120+Input!C$125*Input_National_Capacity!$D120+Input!C$126*Input_National_Capacity!$E120+Input!C$127*Input_National_Capacity!$F120+Input!C$128*Input_National_Capacity!$G120+Input!C$129*Input_National_Capacity!$H120</f>
        <v>2.2767328557529654</v>
      </c>
      <c r="D120" s="53">
        <f>Input!D$124*Input_National_Capacity!$C120+Input!D$125*Input_National_Capacity!$D120+Input!D$126*Input_National_Capacity!$E120+Input!D$127*Input_National_Capacity!$F120+Input!D$128*Input_National_Capacity!$G120+Input!D$129*Input_National_Capacity!$H120</f>
        <v>2.2686704578135526</v>
      </c>
      <c r="E120" s="53">
        <f>Input!E$124*Input_National_Capacity!$C120+Input!E$125*Input_National_Capacity!$D120+Input!E$126*Input_National_Capacity!$E120+Input!E$127*Input_National_Capacity!$F120+Input!E$128*Input_National_Capacity!$G120+Input!E$129*Input_National_Capacity!$H120</f>
        <v>2.2557916032068928</v>
      </c>
      <c r="F120" s="53">
        <f>Input!F$124*Input_National_Capacity!$C120+Input!F$125*Input_National_Capacity!$D120+Input!F$126*Input_National_Capacity!$E120+Input!F$127*Input_National_Capacity!$F120+Input!F$128*Input_National_Capacity!$G120+Input!F$129*Input_National_Capacity!$H120</f>
        <v>2.2390561646758518</v>
      </c>
      <c r="G120" s="53">
        <f>Input!G$124*Input_National_Capacity!$C120+Input!G$125*Input_National_Capacity!$D120+Input!G$126*Input_National_Capacity!$E120+Input!G$127*Input_National_Capacity!$F120+Input!G$128*Input_National_Capacity!$G120+Input!G$129*Input_National_Capacity!$H120</f>
        <v>2.2171173081050166</v>
      </c>
      <c r="H120" s="53">
        <f>Input!H$124*Input_National_Capacity!$C120+Input!H$125*Input_National_Capacity!$D120+Input!H$126*Input_National_Capacity!$E120+Input!H$127*Input_National_Capacity!$F120+Input!H$128*Input_National_Capacity!$G120+Input!H$129*Input_National_Capacity!$H120</f>
        <v>2.1897548925095252</v>
      </c>
      <c r="I120" s="65">
        <f>Input!I$124*Input_National_Capacity!$C120+Input!I$125*Input_National_Capacity!$D120+Input!I$126*Input_National_Capacity!$E120+Input!I$127*Input_National_Capacity!$F120+Input!I$128*Input_National_Capacity!$G120+Input!I$129*Input_National_Capacity!$H120</f>
        <v>2.15579472030202</v>
      </c>
    </row>
    <row r="121" spans="1:9" s="5" customFormat="1" ht="15" customHeight="1" x14ac:dyDescent="0.25">
      <c r="A121" s="46" t="str">
        <f>Input_National_Capacity!A121</f>
        <v>C1.01_Arrieta</v>
      </c>
      <c r="B121" s="4" t="str">
        <f>Input_National_Capacity!B121</f>
        <v>Salida Nacional / National exit</v>
      </c>
      <c r="C121" s="52">
        <f>Input!C$124*Input_National_Capacity!$C121+Input!C$125*Input_National_Capacity!$D121+Input!C$126*Input_National_Capacity!$E121+Input!C$127*Input_National_Capacity!$F121+Input!C$128*Input_National_Capacity!$G121+Input!C$129*Input_National_Capacity!$H121</f>
        <v>45.925075242085612</v>
      </c>
      <c r="D121" s="53">
        <f>Input!D$124*Input_National_Capacity!$C121+Input!D$125*Input_National_Capacity!$D121+Input!D$126*Input_National_Capacity!$E121+Input!D$127*Input_National_Capacity!$F121+Input!D$128*Input_National_Capacity!$G121+Input!D$129*Input_National_Capacity!$H121</f>
        <v>45.903458571940078</v>
      </c>
      <c r="E121" s="53">
        <f>Input!E$124*Input_National_Capacity!$C121+Input!E$125*Input_National_Capacity!$D121+Input!E$126*Input_National_Capacity!$E121+Input!E$127*Input_National_Capacity!$F121+Input!E$128*Input_National_Capacity!$G121+Input!E$129*Input_National_Capacity!$H121</f>
        <v>45.863096953321971</v>
      </c>
      <c r="F121" s="53">
        <f>Input!F$124*Input_National_Capacity!$C121+Input!F$125*Input_National_Capacity!$D121+Input!F$126*Input_National_Capacity!$E121+Input!F$127*Input_National_Capacity!$F121+Input!F$128*Input_National_Capacity!$G121+Input!F$129*Input_National_Capacity!$H121</f>
        <v>45.592058607555145</v>
      </c>
      <c r="G121" s="53">
        <f>Input!G$124*Input_National_Capacity!$C121+Input!G$125*Input_National_Capacity!$D121+Input!G$126*Input_National_Capacity!$E121+Input!G$127*Input_National_Capacity!$F121+Input!G$128*Input_National_Capacity!$G121+Input!G$129*Input_National_Capacity!$H121</f>
        <v>44.79202239930904</v>
      </c>
      <c r="H121" s="53">
        <f>Input!H$124*Input_National_Capacity!$C121+Input!H$125*Input_National_Capacity!$D121+Input!H$126*Input_National_Capacity!$E121+Input!H$127*Input_National_Capacity!$F121+Input!H$128*Input_National_Capacity!$G121+Input!H$129*Input_National_Capacity!$H121</f>
        <v>43.289525129326854</v>
      </c>
      <c r="I121" s="65">
        <f>Input!I$124*Input_National_Capacity!$C121+Input!I$125*Input_National_Capacity!$D121+Input!I$126*Input_National_Capacity!$E121+Input!I$127*Input_National_Capacity!$F121+Input!I$128*Input_National_Capacity!$G121+Input!I$129*Input_National_Capacity!$H121</f>
        <v>39.756303759810955</v>
      </c>
    </row>
    <row r="122" spans="1:9" s="5" customFormat="1" ht="15" customHeight="1" x14ac:dyDescent="0.25">
      <c r="A122" s="46" t="str">
        <f>Input_National_Capacity!A122</f>
        <v>C2X.01_Sollube</v>
      </c>
      <c r="B122" s="4" t="str">
        <f>Input_National_Capacity!B122</f>
        <v>Salida Nacional / National exit</v>
      </c>
      <c r="C122" s="52">
        <f>Input!C$124*Input_National_Capacity!$C122+Input!C$125*Input_National_Capacity!$D122+Input!C$126*Input_National_Capacity!$E122+Input!C$127*Input_National_Capacity!$F122+Input!C$128*Input_National_Capacity!$G122+Input!C$129*Input_National_Capacity!$H122</f>
        <v>664.30154661931476</v>
      </c>
      <c r="D122" s="53">
        <f>Input!D$124*Input_National_Capacity!$C122+Input!D$125*Input_National_Capacity!$D122+Input!D$126*Input_National_Capacity!$E122+Input!D$127*Input_National_Capacity!$F122+Input!D$128*Input_National_Capacity!$G122+Input!D$129*Input_National_Capacity!$H122</f>
        <v>671.50638689275706</v>
      </c>
      <c r="E122" s="53">
        <f>Input!E$124*Input_National_Capacity!$C122+Input!E$125*Input_National_Capacity!$D122+Input!E$126*Input_National_Capacity!$E122+Input!E$127*Input_National_Capacity!$F122+Input!E$128*Input_National_Capacity!$G122+Input!E$129*Input_National_Capacity!$H122</f>
        <v>679.40122370645224</v>
      </c>
      <c r="F122" s="53">
        <f>Input!F$124*Input_National_Capacity!$C122+Input!F$125*Input_National_Capacity!$D122+Input!F$126*Input_National_Capacity!$E122+Input!F$127*Input_National_Capacity!$F122+Input!F$128*Input_National_Capacity!$G122+Input!F$129*Input_National_Capacity!$H122</f>
        <v>684.80731552644079</v>
      </c>
      <c r="G122" s="53">
        <f>Input!G$124*Input_National_Capacity!$C122+Input!G$125*Input_National_Capacity!$D122+Input!G$126*Input_National_Capacity!$E122+Input!G$127*Input_National_Capacity!$F122+Input!G$128*Input_National_Capacity!$G122+Input!G$129*Input_National_Capacity!$H122</f>
        <v>687.47170060783515</v>
      </c>
      <c r="H122" s="53">
        <f>Input!H$124*Input_National_Capacity!$C122+Input!H$125*Input_National_Capacity!$D122+Input!H$126*Input_National_Capacity!$E122+Input!H$127*Input_National_Capacity!$F122+Input!H$128*Input_National_Capacity!$G122+Input!H$129*Input_National_Capacity!$H122</f>
        <v>687.28796173473745</v>
      </c>
      <c r="I122" s="65">
        <f>Input!I$124*Input_National_Capacity!$C122+Input!I$125*Input_National_Capacity!$D122+Input!I$126*Input_National_Capacity!$E122+Input!I$127*Input_National_Capacity!$F122+Input!I$128*Input_National_Capacity!$G122+Input!I$129*Input_National_Capacity!$H122</f>
        <v>684.08457874610338</v>
      </c>
    </row>
    <row r="123" spans="1:9" s="5" customFormat="1" ht="15" customHeight="1" x14ac:dyDescent="0.25">
      <c r="A123" s="46" t="str">
        <f>Input_National_Capacity!A123</f>
        <v>Cas Tresorer</v>
      </c>
      <c r="B123" s="4" t="str">
        <f>Input_National_Capacity!B123</f>
        <v>Salida Nacional / National exit</v>
      </c>
      <c r="C123" s="52">
        <f>Input!C$124*Input_National_Capacity!$C123+Input!C$125*Input_National_Capacity!$D123+Input!C$126*Input_National_Capacity!$E123+Input!C$127*Input_National_Capacity!$F123+Input!C$128*Input_National_Capacity!$G123+Input!C$129*Input_National_Capacity!$H123</f>
        <v>38938.785153612218</v>
      </c>
      <c r="D123" s="53">
        <f>Input!D$124*Input_National_Capacity!$C123+Input!D$125*Input_National_Capacity!$D123+Input!D$126*Input_National_Capacity!$E123+Input!D$127*Input_National_Capacity!$F123+Input!D$128*Input_National_Capacity!$G123+Input!D$129*Input_National_Capacity!$H123</f>
        <v>37981.40489043534</v>
      </c>
      <c r="E123" s="53">
        <f>Input!E$124*Input_National_Capacity!$C123+Input!E$125*Input_National_Capacity!$D123+Input!E$126*Input_National_Capacity!$E123+Input!E$127*Input_National_Capacity!$F123+Input!E$128*Input_National_Capacity!$G123+Input!E$129*Input_National_Capacity!$H123</f>
        <v>36935.961065894822</v>
      </c>
      <c r="F123" s="53">
        <f>Input!F$124*Input_National_Capacity!$C123+Input!F$125*Input_National_Capacity!$D123+Input!F$126*Input_National_Capacity!$E123+Input!F$127*Input_National_Capacity!$F123+Input!F$128*Input_National_Capacity!$G123+Input!F$129*Input_National_Capacity!$H123</f>
        <v>35464.892592758966</v>
      </c>
      <c r="G123" s="53">
        <f>Input!G$124*Input_National_Capacity!$C123+Input!G$125*Input_National_Capacity!$D123+Input!G$126*Input_National_Capacity!$E123+Input!G$127*Input_National_Capacity!$F123+Input!G$128*Input_National_Capacity!$G123+Input!G$129*Input_National_Capacity!$H123</f>
        <v>32545.867840795258</v>
      </c>
      <c r="H123" s="53">
        <f>Input!H$124*Input_National_Capacity!$C123+Input!H$125*Input_National_Capacity!$D123+Input!H$126*Input_National_Capacity!$E123+Input!H$127*Input_National_Capacity!$F123+Input!H$128*Input_National_Capacity!$G123+Input!H$129*Input_National_Capacity!$H123</f>
        <v>27569.91846351475</v>
      </c>
      <c r="I123" s="65">
        <f>Input!I$124*Input_National_Capacity!$C123+Input!I$125*Input_National_Capacity!$D123+Input!I$126*Input_National_Capacity!$E123+Input!I$127*Input_National_Capacity!$F123+Input!I$128*Input_National_Capacity!$G123+Input!I$129*Input_National_Capacity!$H123</f>
        <v>15775.973905497605</v>
      </c>
    </row>
    <row r="124" spans="1:9" s="5" customFormat="1" ht="15" customHeight="1" x14ac:dyDescent="0.25">
      <c r="A124" s="46" t="str">
        <f>Input_National_Capacity!A124</f>
        <v>cc Escatron</v>
      </c>
      <c r="B124" s="4" t="str">
        <f>Input_National_Capacity!B124</f>
        <v>Salida Nacional / National exit</v>
      </c>
      <c r="C124" s="52">
        <f>Input!C$124*Input_National_Capacity!$C124+Input!C$125*Input_National_Capacity!$D124+Input!C$126*Input_National_Capacity!$E124+Input!C$127*Input_National_Capacity!$F124+Input!C$128*Input_National_Capacity!$G124+Input!C$129*Input_National_Capacity!$H124</f>
        <v>7.2697676929172506</v>
      </c>
      <c r="D124" s="53">
        <f>Input!D$124*Input_National_Capacity!$C124+Input!D$125*Input_National_Capacity!$D124+Input!D$126*Input_National_Capacity!$E124+Input!D$127*Input_National_Capacity!$F124+Input!D$128*Input_National_Capacity!$G124+Input!D$129*Input_National_Capacity!$H124</f>
        <v>7.0910273423998111</v>
      </c>
      <c r="E124" s="53">
        <f>Input!E$124*Input_National_Capacity!$C124+Input!E$125*Input_National_Capacity!$D124+Input!E$126*Input_National_Capacity!$E124+Input!E$127*Input_National_Capacity!$F124+Input!E$128*Input_National_Capacity!$G124+Input!E$129*Input_National_Capacity!$H124</f>
        <v>6.8958457590396165</v>
      </c>
      <c r="F124" s="53">
        <f>Input!F$124*Input_National_Capacity!$C124+Input!F$125*Input_National_Capacity!$D124+Input!F$126*Input_National_Capacity!$E124+Input!F$127*Input_National_Capacity!$F124+Input!F$128*Input_National_Capacity!$G124+Input!F$129*Input_National_Capacity!$H124</f>
        <v>6.62120118505295</v>
      </c>
      <c r="G124" s="53">
        <f>Input!G$124*Input_National_Capacity!$C124+Input!G$125*Input_National_Capacity!$D124+Input!G$126*Input_National_Capacity!$E124+Input!G$127*Input_National_Capacity!$F124+Input!G$128*Input_National_Capacity!$G124+Input!G$129*Input_National_Capacity!$H124</f>
        <v>6.0762270223271004</v>
      </c>
      <c r="H124" s="53">
        <f>Input!H$124*Input_National_Capacity!$C124+Input!H$125*Input_National_Capacity!$D124+Input!H$126*Input_National_Capacity!$E124+Input!H$127*Input_National_Capacity!$F124+Input!H$128*Input_National_Capacity!$G124+Input!H$129*Input_National_Capacity!$H124</f>
        <v>5.1472304991474394</v>
      </c>
      <c r="I124" s="65">
        <f>Input!I$124*Input_National_Capacity!$C124+Input!I$125*Input_National_Capacity!$D124+Input!I$126*Input_National_Capacity!$E124+Input!I$127*Input_National_Capacity!$F124+Input!I$128*Input_National_Capacity!$G124+Input!I$129*Input_National_Capacity!$H124</f>
        <v>2.9453323972500178</v>
      </c>
    </row>
    <row r="125" spans="1:9" s="5" customFormat="1" ht="15" customHeight="1" x14ac:dyDescent="0.25">
      <c r="A125" s="46" t="str">
        <f>Input_National_Capacity!A125</f>
        <v>cc SAGUNTO</v>
      </c>
      <c r="B125" s="4" t="str">
        <f>Input_National_Capacity!B125</f>
        <v>Salida Nacional / National exit</v>
      </c>
      <c r="C125" s="52">
        <f>Input!C$124*Input_National_Capacity!$C125+Input!C$125*Input_National_Capacity!$D125+Input!C$126*Input_National_Capacity!$E125+Input!C$127*Input_National_Capacity!$F125+Input!C$128*Input_National_Capacity!$G125+Input!C$129*Input_National_Capacity!$H125</f>
        <v>31884.257736057079</v>
      </c>
      <c r="D125" s="53">
        <f>Input!D$124*Input_National_Capacity!$C125+Input!D$125*Input_National_Capacity!$D125+Input!D$126*Input_National_Capacity!$E125+Input!D$127*Input_National_Capacity!$F125+Input!D$128*Input_National_Capacity!$G125+Input!D$129*Input_National_Capacity!$H125</f>
        <v>31100.32575301949</v>
      </c>
      <c r="E125" s="53">
        <f>Input!E$124*Input_National_Capacity!$C125+Input!E$125*Input_National_Capacity!$D125+Input!E$126*Input_National_Capacity!$E125+Input!E$127*Input_National_Capacity!$F125+Input!E$128*Input_National_Capacity!$G125+Input!E$129*Input_National_Capacity!$H125</f>
        <v>30244.284656238462</v>
      </c>
      <c r="F125" s="53">
        <f>Input!F$124*Input_National_Capacity!$C125+Input!F$125*Input_National_Capacity!$D125+Input!F$126*Input_National_Capacity!$E125+Input!F$127*Input_National_Capacity!$F125+Input!F$128*Input_National_Capacity!$G125+Input!F$129*Input_National_Capacity!$H125</f>
        <v>29039.729194124862</v>
      </c>
      <c r="G125" s="53">
        <f>Input!G$124*Input_National_Capacity!$C125+Input!G$125*Input_National_Capacity!$D125+Input!G$126*Input_National_Capacity!$E125+Input!G$127*Input_National_Capacity!$F125+Input!G$128*Input_National_Capacity!$G125+Input!G$129*Input_National_Capacity!$H125</f>
        <v>26649.543235256879</v>
      </c>
      <c r="H125" s="53">
        <f>Input!H$124*Input_National_Capacity!$C125+Input!H$125*Input_National_Capacity!$D125+Input!H$126*Input_National_Capacity!$E125+Input!H$127*Input_National_Capacity!$F125+Input!H$128*Input_National_Capacity!$G125+Input!H$129*Input_National_Capacity!$H125</f>
        <v>22575.085036294127</v>
      </c>
      <c r="I125" s="65">
        <f>Input!I$124*Input_National_Capacity!$C125+Input!I$125*Input_National_Capacity!$D125+Input!I$126*Input_National_Capacity!$E125+Input!I$127*Input_National_Capacity!$F125+Input!I$128*Input_National_Capacity!$G125+Input!I$129*Input_National_Capacity!$H125</f>
        <v>12917.845691791814</v>
      </c>
    </row>
    <row r="126" spans="1:9" s="5" customFormat="1" ht="15" customHeight="1" x14ac:dyDescent="0.25">
      <c r="A126" s="46" t="str">
        <f>Input_National_Capacity!A126</f>
        <v>Conex Olite</v>
      </c>
      <c r="B126" s="4" t="str">
        <f>Input_National_Capacity!B126</f>
        <v>Salida Nacional / National exit</v>
      </c>
      <c r="C126" s="52">
        <f>Input!C$124*Input_National_Capacity!$C126+Input!C$125*Input_National_Capacity!$D126+Input!C$126*Input_National_Capacity!$E126+Input!C$127*Input_National_Capacity!$F126+Input!C$128*Input_National_Capacity!$G126+Input!C$129*Input_National_Capacity!$H126</f>
        <v>0</v>
      </c>
      <c r="D126" s="53">
        <f>Input!D$124*Input_National_Capacity!$C126+Input!D$125*Input_National_Capacity!$D126+Input!D$126*Input_National_Capacity!$E126+Input!D$127*Input_National_Capacity!$F126+Input!D$128*Input_National_Capacity!$G126+Input!D$129*Input_National_Capacity!$H126</f>
        <v>0</v>
      </c>
      <c r="E126" s="53">
        <f>Input!E$124*Input_National_Capacity!$C126+Input!E$125*Input_National_Capacity!$D126+Input!E$126*Input_National_Capacity!$E126+Input!E$127*Input_National_Capacity!$F126+Input!E$128*Input_National_Capacity!$G126+Input!E$129*Input_National_Capacity!$H126</f>
        <v>0</v>
      </c>
      <c r="F126" s="53">
        <f>Input!F$124*Input_National_Capacity!$C126+Input!F$125*Input_National_Capacity!$D126+Input!F$126*Input_National_Capacity!$E126+Input!F$127*Input_National_Capacity!$F126+Input!F$128*Input_National_Capacity!$G126+Input!F$129*Input_National_Capacity!$H126</f>
        <v>0</v>
      </c>
      <c r="G126" s="53">
        <f>Input!G$124*Input_National_Capacity!$C126+Input!G$125*Input_National_Capacity!$D126+Input!G$126*Input_National_Capacity!$E126+Input!G$127*Input_National_Capacity!$F126+Input!G$128*Input_National_Capacity!$G126+Input!G$129*Input_National_Capacity!$H126</f>
        <v>0</v>
      </c>
      <c r="H126" s="53">
        <f>Input!H$124*Input_National_Capacity!$C126+Input!H$125*Input_National_Capacity!$D126+Input!H$126*Input_National_Capacity!$E126+Input!H$127*Input_National_Capacity!$F126+Input!H$128*Input_National_Capacity!$G126+Input!H$129*Input_National_Capacity!$H126</f>
        <v>0</v>
      </c>
      <c r="I126" s="65">
        <f>Input!I$124*Input_National_Capacity!$C126+Input!I$125*Input_National_Capacity!$D126+Input!I$126*Input_National_Capacity!$E126+Input!I$127*Input_National_Capacity!$F126+Input!I$128*Input_National_Capacity!$G126+Input!I$129*Input_National_Capacity!$H126</f>
        <v>0</v>
      </c>
    </row>
    <row r="127" spans="1:9" s="5" customFormat="1" ht="15" customHeight="1" x14ac:dyDescent="0.25">
      <c r="A127" s="46" t="str">
        <f>Input_National_Capacity!A127</f>
        <v>CT Ibiza</v>
      </c>
      <c r="B127" s="4" t="str">
        <f>Input_National_Capacity!B127</f>
        <v>Salida Nacional / National exit</v>
      </c>
      <c r="C127" s="52">
        <f>Input!C$124*Input_National_Capacity!$C127+Input!C$125*Input_National_Capacity!$D127+Input!C$126*Input_National_Capacity!$E127+Input!C$127*Input_National_Capacity!$F127+Input!C$128*Input_National_Capacity!$G127+Input!C$129*Input_National_Capacity!$H127</f>
        <v>17222.964886413472</v>
      </c>
      <c r="D127" s="53">
        <f>Input!D$124*Input_National_Capacity!$C127+Input!D$125*Input_National_Capacity!$D127+Input!D$126*Input_National_Capacity!$E127+Input!D$127*Input_National_Capacity!$F127+Input!D$128*Input_National_Capacity!$G127+Input!D$129*Input_National_Capacity!$H127</f>
        <v>16799.507231260839</v>
      </c>
      <c r="E127" s="53">
        <f>Input!E$124*Input_National_Capacity!$C127+Input!E$125*Input_National_Capacity!$D127+Input!E$126*Input_National_Capacity!$E127+Input!E$127*Input_National_Capacity!$F127+Input!E$128*Input_National_Capacity!$G127+Input!E$129*Input_National_Capacity!$H127</f>
        <v>16337.098293494872</v>
      </c>
      <c r="F127" s="53">
        <f>Input!F$124*Input_National_Capacity!$C127+Input!F$125*Input_National_Capacity!$D127+Input!F$126*Input_National_Capacity!$E127+Input!F$127*Input_National_Capacity!$F127+Input!F$128*Input_National_Capacity!$G127+Input!F$129*Input_National_Capacity!$H127</f>
        <v>15686.431854920107</v>
      </c>
      <c r="G127" s="53">
        <f>Input!G$124*Input_National_Capacity!$C127+Input!G$125*Input_National_Capacity!$D127+Input!G$126*Input_National_Capacity!$E127+Input!G$127*Input_National_Capacity!$F127+Input!G$128*Input_National_Capacity!$G127+Input!G$129*Input_National_Capacity!$H127</f>
        <v>14395.321703247106</v>
      </c>
      <c r="H127" s="53">
        <f>Input!H$124*Input_National_Capacity!$C127+Input!H$125*Input_National_Capacity!$D127+Input!H$126*Input_National_Capacity!$E127+Input!H$127*Input_National_Capacity!$F127+Input!H$128*Input_National_Capacity!$G127+Input!H$129*Input_National_Capacity!$H127</f>
        <v>12194.415818192214</v>
      </c>
      <c r="I127" s="65">
        <f>Input!I$124*Input_National_Capacity!$C127+Input!I$125*Input_National_Capacity!$D127+Input!I$126*Input_National_Capacity!$E127+Input!I$127*Input_National_Capacity!$F127+Input!I$128*Input_National_Capacity!$G127+Input!I$129*Input_National_Capacity!$H127</f>
        <v>6977.8510950322998</v>
      </c>
    </row>
    <row r="128" spans="1:9" s="5" customFormat="1" ht="15" customHeight="1" x14ac:dyDescent="0.25">
      <c r="A128" s="46" t="str">
        <f>Input_National_Capacity!A128</f>
        <v>CT Son Reus</v>
      </c>
      <c r="B128" s="4" t="str">
        <f>Input_National_Capacity!B128</f>
        <v>Salida Nacional / National exit</v>
      </c>
      <c r="C128" s="52">
        <f>Input!C$124*Input_National_Capacity!$C128+Input!C$125*Input_National_Capacity!$D128+Input!C$126*Input_National_Capacity!$E128+Input!C$127*Input_National_Capacity!$F128+Input!C$128*Input_National_Capacity!$G128+Input!C$129*Input_National_Capacity!$H128</f>
        <v>36173.227411833752</v>
      </c>
      <c r="D128" s="53">
        <f>Input!D$124*Input_National_Capacity!$C128+Input!D$125*Input_National_Capacity!$D128+Input!D$126*Input_National_Capacity!$E128+Input!D$127*Input_National_Capacity!$F128+Input!D$128*Input_National_Capacity!$G128+Input!D$129*Input_National_Capacity!$H128</f>
        <v>35283.843373711396</v>
      </c>
      <c r="E128" s="53">
        <f>Input!E$124*Input_National_Capacity!$C128+Input!E$125*Input_National_Capacity!$D128+Input!E$126*Input_National_Capacity!$E128+Input!E$127*Input_National_Capacity!$F128+Input!E$128*Input_National_Capacity!$G128+Input!E$129*Input_National_Capacity!$H128</f>
        <v>34312.65033155011</v>
      </c>
      <c r="F128" s="53">
        <f>Input!F$124*Input_National_Capacity!$C128+Input!F$125*Input_National_Capacity!$D128+Input!F$126*Input_National_Capacity!$E128+Input!F$127*Input_National_Capacity!$F128+Input!F$128*Input_National_Capacity!$G128+Input!F$129*Input_National_Capacity!$H128</f>
        <v>32946.061872069469</v>
      </c>
      <c r="G128" s="53">
        <f>Input!G$124*Input_National_Capacity!$C128+Input!G$125*Input_National_Capacity!$D128+Input!G$126*Input_National_Capacity!$E128+Input!G$127*Input_National_Capacity!$F128+Input!G$128*Input_National_Capacity!$G128+Input!G$129*Input_National_Capacity!$H128</f>
        <v>30234.355645051768</v>
      </c>
      <c r="H128" s="53">
        <f>Input!H$124*Input_National_Capacity!$C128+Input!H$125*Input_National_Capacity!$D128+Input!H$126*Input_National_Capacity!$E128+Input!H$127*Input_National_Capacity!$F128+Input!H$128*Input_National_Capacity!$G128+Input!H$129*Input_National_Capacity!$H128</f>
        <v>25611.814194308979</v>
      </c>
      <c r="I128" s="65">
        <f>Input!I$124*Input_National_Capacity!$C128+Input!I$125*Input_National_Capacity!$D128+Input!I$126*Input_National_Capacity!$E128+Input!I$127*Input_National_Capacity!$F128+Input!I$128*Input_National_Capacity!$G128+Input!I$129*Input_National_Capacity!$H128</f>
        <v>14655.513506018588</v>
      </c>
    </row>
    <row r="129" spans="1:9" s="5" customFormat="1" ht="15" customHeight="1" x14ac:dyDescent="0.25">
      <c r="A129" s="46" t="str">
        <f>Input_National_Capacity!A129</f>
        <v>ctcc Barcelona</v>
      </c>
      <c r="B129" s="4" t="str">
        <f>Input_National_Capacity!B129</f>
        <v>Salida Nacional / National exit</v>
      </c>
      <c r="C129" s="52">
        <f>Input!C$124*Input_National_Capacity!$C129+Input!C$125*Input_National_Capacity!$D129+Input!C$126*Input_National_Capacity!$E129+Input!C$127*Input_National_Capacity!$F129+Input!C$128*Input_National_Capacity!$G129+Input!C$129*Input_National_Capacity!$H129</f>
        <v>28111.094632440076</v>
      </c>
      <c r="D129" s="53">
        <f>Input!D$124*Input_National_Capacity!$C129+Input!D$125*Input_National_Capacity!$D129+Input!D$126*Input_National_Capacity!$E129+Input!D$127*Input_National_Capacity!$F129+Input!D$128*Input_National_Capacity!$G129+Input!D$129*Input_National_Capacity!$H129</f>
        <v>27419.932669599562</v>
      </c>
      <c r="E129" s="53">
        <f>Input!E$124*Input_National_Capacity!$C129+Input!E$125*Input_National_Capacity!$D129+Input!E$126*Input_National_Capacity!$E129+Input!E$127*Input_National_Capacity!$F129+Input!E$128*Input_National_Capacity!$G129+Input!E$129*Input_National_Capacity!$H129</f>
        <v>26665.194940401758</v>
      </c>
      <c r="F129" s="53">
        <f>Input!F$124*Input_National_Capacity!$C129+Input!F$125*Input_National_Capacity!$D129+Input!F$126*Input_National_Capacity!$E129+Input!F$127*Input_National_Capacity!$F129+Input!F$128*Input_National_Capacity!$G129+Input!F$129*Input_National_Capacity!$H129</f>
        <v>25603.185817724108</v>
      </c>
      <c r="G129" s="53">
        <f>Input!G$124*Input_National_Capacity!$C129+Input!G$125*Input_National_Capacity!$D129+Input!G$126*Input_National_Capacity!$E129+Input!G$127*Input_National_Capacity!$F129+Input!G$128*Input_National_Capacity!$G129+Input!G$129*Input_National_Capacity!$H129</f>
        <v>23495.852969172858</v>
      </c>
      <c r="H129" s="53">
        <f>Input!H$124*Input_National_Capacity!$C129+Input!H$125*Input_National_Capacity!$D129+Input!H$126*Input_National_Capacity!$E129+Input!H$127*Input_National_Capacity!$F129+Input!H$128*Input_National_Capacity!$G129+Input!H$129*Input_National_Capacity!$H129</f>
        <v>19903.563603206661</v>
      </c>
      <c r="I129" s="65">
        <f>Input!I$124*Input_National_Capacity!$C129+Input!I$125*Input_National_Capacity!$D129+Input!I$126*Input_National_Capacity!$E129+Input!I$127*Input_National_Capacity!$F129+Input!I$128*Input_National_Capacity!$G129+Input!I$129*Input_National_Capacity!$H129</f>
        <v>11389.15591811185</v>
      </c>
    </row>
    <row r="130" spans="1:9" s="5" customFormat="1" ht="15" customHeight="1" x14ac:dyDescent="0.25">
      <c r="A130" s="46" t="str">
        <f>Input_National_Capacity!A130</f>
        <v>D01A_Montorio</v>
      </c>
      <c r="B130" s="4" t="str">
        <f>Input_National_Capacity!B130</f>
        <v>Salida Nacional / National exit</v>
      </c>
      <c r="C130" s="52">
        <f>Input!C$124*Input_National_Capacity!$C130+Input!C$125*Input_National_Capacity!$D130+Input!C$126*Input_National_Capacity!$E130+Input!C$127*Input_National_Capacity!$F130+Input!C$128*Input_National_Capacity!$G130+Input!C$129*Input_National_Capacity!$H130</f>
        <v>103.69340490847776</v>
      </c>
      <c r="D130" s="53">
        <f>Input!D$124*Input_National_Capacity!$C130+Input!D$125*Input_National_Capacity!$D130+Input!D$126*Input_National_Capacity!$E130+Input!D$127*Input_National_Capacity!$F130+Input!D$128*Input_National_Capacity!$G130+Input!D$129*Input_National_Capacity!$H130</f>
        <v>105.59034868304352</v>
      </c>
      <c r="E130" s="53">
        <f>Input!E$124*Input_National_Capacity!$C130+Input!E$125*Input_National_Capacity!$D130+Input!E$126*Input_National_Capacity!$E130+Input!E$127*Input_National_Capacity!$F130+Input!E$128*Input_National_Capacity!$G130+Input!E$129*Input_National_Capacity!$H130</f>
        <v>107.76774950486637</v>
      </c>
      <c r="F130" s="53">
        <f>Input!F$124*Input_National_Capacity!$C130+Input!F$125*Input_National_Capacity!$D130+Input!F$126*Input_National_Capacity!$E130+Input!F$127*Input_National_Capacity!$F130+Input!F$128*Input_National_Capacity!$G130+Input!F$129*Input_National_Capacity!$H130</f>
        <v>109.45198197899357</v>
      </c>
      <c r="G130" s="53">
        <f>Input!G$124*Input_National_Capacity!$C130+Input!G$125*Input_National_Capacity!$D130+Input!G$126*Input_National_Capacity!$E130+Input!G$127*Input_National_Capacity!$F130+Input!G$128*Input_National_Capacity!$G130+Input!G$129*Input_National_Capacity!$H130</f>
        <v>110.6160621302148</v>
      </c>
      <c r="H130" s="53">
        <f>Input!H$124*Input_National_Capacity!$C130+Input!H$125*Input_National_Capacity!$D130+Input!H$126*Input_National_Capacity!$E130+Input!H$127*Input_National_Capacity!$F130+Input!H$128*Input_National_Capacity!$G130+Input!H$129*Input_National_Capacity!$H130</f>
        <v>111.24024085026707</v>
      </c>
      <c r="I130" s="65">
        <f>Input!I$124*Input_National_Capacity!$C130+Input!I$125*Input_National_Capacity!$D130+Input!I$126*Input_National_Capacity!$E130+Input!I$127*Input_National_Capacity!$F130+Input!I$128*Input_National_Capacity!$G130+Input!I$129*Input_National_Capacity!$H130</f>
        <v>111.31254739012576</v>
      </c>
    </row>
    <row r="131" spans="1:9" s="5" customFormat="1" ht="15" customHeight="1" x14ac:dyDescent="0.25">
      <c r="A131" s="46" t="str">
        <f>Input_National_Capacity!A131</f>
        <v>D03A_Aguilar</v>
      </c>
      <c r="B131" s="4" t="str">
        <f>Input_National_Capacity!B131</f>
        <v>Salida Nacional / National exit</v>
      </c>
      <c r="C131" s="52">
        <f>Input!C$124*Input_National_Capacity!$C131+Input!C$125*Input_National_Capacity!$D131+Input!C$126*Input_National_Capacity!$E131+Input!C$127*Input_National_Capacity!$F131+Input!C$128*Input_National_Capacity!$G131+Input!C$129*Input_National_Capacity!$H131</f>
        <v>836.85088575723535</v>
      </c>
      <c r="D131" s="53">
        <f>Input!D$124*Input_National_Capacity!$C131+Input!D$125*Input_National_Capacity!$D131+Input!D$126*Input_National_Capacity!$E131+Input!D$127*Input_National_Capacity!$F131+Input!D$128*Input_National_Capacity!$G131+Input!D$129*Input_National_Capacity!$H131</f>
        <v>848.81826687065927</v>
      </c>
      <c r="E131" s="53">
        <f>Input!E$124*Input_National_Capacity!$C131+Input!E$125*Input_National_Capacity!$D131+Input!E$126*Input_National_Capacity!$E131+Input!E$127*Input_National_Capacity!$F131+Input!E$128*Input_National_Capacity!$G131+Input!E$129*Input_National_Capacity!$H131</f>
        <v>862.30156030645367</v>
      </c>
      <c r="F131" s="53">
        <f>Input!F$124*Input_National_Capacity!$C131+Input!F$125*Input_National_Capacity!$D131+Input!F$126*Input_National_Capacity!$E131+Input!F$127*Input_National_Capacity!$F131+Input!F$128*Input_National_Capacity!$G131+Input!F$129*Input_National_Capacity!$H131</f>
        <v>872.25776434955526</v>
      </c>
      <c r="G131" s="53">
        <f>Input!G$124*Input_National_Capacity!$C131+Input!G$125*Input_National_Capacity!$D131+Input!G$126*Input_National_Capacity!$E131+Input!G$127*Input_National_Capacity!$F131+Input!G$128*Input_National_Capacity!$G131+Input!G$129*Input_National_Capacity!$H131</f>
        <v>878.41501151611101</v>
      </c>
      <c r="H131" s="53">
        <f>Input!H$124*Input_National_Capacity!$C131+Input!H$125*Input_National_Capacity!$D131+Input!H$126*Input_National_Capacity!$E131+Input!H$127*Input_National_Capacity!$F131+Input!H$128*Input_National_Capacity!$G131+Input!H$129*Input_National_Capacity!$H131</f>
        <v>880.62749611595564</v>
      </c>
      <c r="I131" s="65">
        <f>Input!I$124*Input_National_Capacity!$C131+Input!I$125*Input_National_Capacity!$D131+Input!I$126*Input_National_Capacity!$E131+Input!I$127*Input_National_Capacity!$F131+Input!I$128*Input_National_Capacity!$G131+Input!I$129*Input_National_Capacity!$H131</f>
        <v>878.7345588755602</v>
      </c>
    </row>
    <row r="132" spans="1:9" s="5" customFormat="1" ht="15" customHeight="1" x14ac:dyDescent="0.25">
      <c r="A132" s="46" t="str">
        <f>Input_National_Capacity!A132</f>
        <v>D04_Reinosa</v>
      </c>
      <c r="B132" s="4" t="str">
        <f>Input_National_Capacity!B132</f>
        <v>Salida Nacional / National exit</v>
      </c>
      <c r="C132" s="52">
        <f>Input!C$124*Input_National_Capacity!$C132+Input!C$125*Input_National_Capacity!$D132+Input!C$126*Input_National_Capacity!$E132+Input!C$127*Input_National_Capacity!$F132+Input!C$128*Input_National_Capacity!$G132+Input!C$129*Input_National_Capacity!$H132</f>
        <v>1574.1732397633755</v>
      </c>
      <c r="D132" s="53">
        <f>Input!D$124*Input_National_Capacity!$C132+Input!D$125*Input_National_Capacity!$D132+Input!D$126*Input_National_Capacity!$E132+Input!D$127*Input_National_Capacity!$F132+Input!D$128*Input_National_Capacity!$G132+Input!D$129*Input_National_Capacity!$H132</f>
        <v>1594.5758794296426</v>
      </c>
      <c r="E132" s="53">
        <f>Input!E$124*Input_National_Capacity!$C132+Input!E$125*Input_National_Capacity!$D132+Input!E$126*Input_National_Capacity!$E132+Input!E$127*Input_National_Capacity!$F132+Input!E$128*Input_National_Capacity!$G132+Input!E$129*Input_National_Capacity!$H132</f>
        <v>1617.3583476588274</v>
      </c>
      <c r="F132" s="53">
        <f>Input!F$124*Input_National_Capacity!$C132+Input!F$125*Input_National_Capacity!$D132+Input!F$126*Input_National_Capacity!$E132+Input!F$127*Input_National_Capacity!$F132+Input!F$128*Input_National_Capacity!$G132+Input!F$129*Input_National_Capacity!$H132</f>
        <v>1633.7919812988246</v>
      </c>
      <c r="G132" s="53">
        <f>Input!G$124*Input_National_Capacity!$C132+Input!G$125*Input_National_Capacity!$D132+Input!G$126*Input_National_Capacity!$E132+Input!G$127*Input_National_Capacity!$F132+Input!G$128*Input_National_Capacity!$G132+Input!G$129*Input_National_Capacity!$H132</f>
        <v>1643.3312427381138</v>
      </c>
      <c r="H132" s="53">
        <f>Input!H$124*Input_National_Capacity!$C132+Input!H$125*Input_National_Capacity!$D132+Input!H$126*Input_National_Capacity!$E132+Input!H$127*Input_National_Capacity!$F132+Input!H$128*Input_National_Capacity!$G132+Input!H$129*Input_National_Capacity!$H132</f>
        <v>1645.7104300551437</v>
      </c>
      <c r="I132" s="65">
        <f>Input!I$124*Input_National_Capacity!$C132+Input!I$125*Input_National_Capacity!$D132+Input!I$126*Input_National_Capacity!$E132+Input!I$127*Input_National_Capacity!$F132+Input!I$128*Input_National_Capacity!$G132+Input!I$129*Input_National_Capacity!$H132</f>
        <v>1640.5869137268808</v>
      </c>
    </row>
    <row r="133" spans="1:9" s="5" customFormat="1" ht="15" customHeight="1" x14ac:dyDescent="0.25">
      <c r="A133" s="46" t="str">
        <f>Input_National_Capacity!A133</f>
        <v>D06_Corrales</v>
      </c>
      <c r="B133" s="4" t="str">
        <f>Input_National_Capacity!B133</f>
        <v>Salida Nacional / National exit</v>
      </c>
      <c r="C133" s="52">
        <f>Input!C$124*Input_National_Capacity!$C133+Input!C$125*Input_National_Capacity!$D133+Input!C$126*Input_National_Capacity!$E133+Input!C$127*Input_National_Capacity!$F133+Input!C$128*Input_National_Capacity!$G133+Input!C$129*Input_National_Capacity!$H133</f>
        <v>0</v>
      </c>
      <c r="D133" s="53">
        <f>Input!D$124*Input_National_Capacity!$C133+Input!D$125*Input_National_Capacity!$D133+Input!D$126*Input_National_Capacity!$E133+Input!D$127*Input_National_Capacity!$F133+Input!D$128*Input_National_Capacity!$G133+Input!D$129*Input_National_Capacity!$H133</f>
        <v>0</v>
      </c>
      <c r="E133" s="53">
        <f>Input!E$124*Input_National_Capacity!$C133+Input!E$125*Input_National_Capacity!$D133+Input!E$126*Input_National_Capacity!$E133+Input!E$127*Input_National_Capacity!$F133+Input!E$128*Input_National_Capacity!$G133+Input!E$129*Input_National_Capacity!$H133</f>
        <v>0</v>
      </c>
      <c r="F133" s="53">
        <f>Input!F$124*Input_National_Capacity!$C133+Input!F$125*Input_National_Capacity!$D133+Input!F$126*Input_National_Capacity!$E133+Input!F$127*Input_National_Capacity!$F133+Input!F$128*Input_National_Capacity!$G133+Input!F$129*Input_National_Capacity!$H133</f>
        <v>0</v>
      </c>
      <c r="G133" s="53">
        <f>Input!G$124*Input_National_Capacity!$C133+Input!G$125*Input_National_Capacity!$D133+Input!G$126*Input_National_Capacity!$E133+Input!G$127*Input_National_Capacity!$F133+Input!G$128*Input_National_Capacity!$G133+Input!G$129*Input_National_Capacity!$H133</f>
        <v>0</v>
      </c>
      <c r="H133" s="53">
        <f>Input!H$124*Input_National_Capacity!$C133+Input!H$125*Input_National_Capacity!$D133+Input!H$126*Input_National_Capacity!$E133+Input!H$127*Input_National_Capacity!$F133+Input!H$128*Input_National_Capacity!$G133+Input!H$129*Input_National_Capacity!$H133</f>
        <v>0</v>
      </c>
      <c r="I133" s="65">
        <f>Input!I$124*Input_National_Capacity!$C133+Input!I$125*Input_National_Capacity!$D133+Input!I$126*Input_National_Capacity!$E133+Input!I$127*Input_National_Capacity!$F133+Input!I$128*Input_National_Capacity!$G133+Input!I$129*Input_National_Capacity!$H133</f>
        <v>0</v>
      </c>
    </row>
    <row r="134" spans="1:9" s="5" customFormat="1" ht="15" customHeight="1" x14ac:dyDescent="0.25">
      <c r="A134" s="46" t="str">
        <f>Input_National_Capacity!A134</f>
        <v>D06A_Reocin</v>
      </c>
      <c r="B134" s="4" t="str">
        <f>Input_National_Capacity!B134</f>
        <v>Salida Nacional / National exit</v>
      </c>
      <c r="C134" s="52">
        <f>Input!C$124*Input_National_Capacity!$C134+Input!C$125*Input_National_Capacity!$D134+Input!C$126*Input_National_Capacity!$E134+Input!C$127*Input_National_Capacity!$F134+Input!C$128*Input_National_Capacity!$G134+Input!C$129*Input_National_Capacity!$H134</f>
        <v>42.91976473853741</v>
      </c>
      <c r="D134" s="53">
        <f>Input!D$124*Input_National_Capacity!$C134+Input!D$125*Input_National_Capacity!$D134+Input!D$126*Input_National_Capacity!$E134+Input!D$127*Input_National_Capacity!$F134+Input!D$128*Input_National_Capacity!$G134+Input!D$129*Input_National_Capacity!$H134</f>
        <v>43.147097772298366</v>
      </c>
      <c r="E134" s="53">
        <f>Input!E$124*Input_National_Capacity!$C134+Input!E$125*Input_National_Capacity!$D134+Input!E$126*Input_National_Capacity!$E134+Input!E$127*Input_National_Capacity!$F134+Input!E$128*Input_National_Capacity!$G134+Input!E$129*Input_National_Capacity!$H134</f>
        <v>43.365737674692454</v>
      </c>
      <c r="F134" s="53">
        <f>Input!F$124*Input_National_Capacity!$C134+Input!F$125*Input_National_Capacity!$D134+Input!F$126*Input_National_Capacity!$E134+Input!F$127*Input_National_Capacity!$F134+Input!F$128*Input_National_Capacity!$G134+Input!F$129*Input_National_Capacity!$H134</f>
        <v>43.455866758626811</v>
      </c>
      <c r="G134" s="53">
        <f>Input!G$124*Input_National_Capacity!$C134+Input!G$125*Input_National_Capacity!$D134+Input!G$126*Input_National_Capacity!$E134+Input!G$127*Input_National_Capacity!$F134+Input!G$128*Input_National_Capacity!$G134+Input!G$129*Input_National_Capacity!$H134</f>
        <v>43.397286183530483</v>
      </c>
      <c r="H134" s="53">
        <f>Input!H$124*Input_National_Capacity!$C134+Input!H$125*Input_National_Capacity!$D134+Input!H$126*Input_National_Capacity!$E134+Input!H$127*Input_National_Capacity!$F134+Input!H$128*Input_National_Capacity!$G134+Input!H$129*Input_National_Capacity!$H134</f>
        <v>43.184088152010936</v>
      </c>
      <c r="I134" s="65">
        <f>Input!I$124*Input_National_Capacity!$C134+Input!I$125*Input_National_Capacity!$D134+Input!I$126*Input_National_Capacity!$E134+Input!I$127*Input_National_Capacity!$F134+Input!I$128*Input_National_Capacity!$G134+Input!I$129*Input_National_Capacity!$H134</f>
        <v>42.800626189965172</v>
      </c>
    </row>
    <row r="135" spans="1:9" s="5" customFormat="1" ht="15" customHeight="1" x14ac:dyDescent="0.25">
      <c r="A135" s="46" t="str">
        <f>Input_National_Capacity!A135</f>
        <v>D07.14_Cicero</v>
      </c>
      <c r="B135" s="4" t="str">
        <f>Input_National_Capacity!B135</f>
        <v>Salida Nacional / National exit</v>
      </c>
      <c r="C135" s="52">
        <f>Input!C$124*Input_National_Capacity!$C135+Input!C$125*Input_National_Capacity!$D135+Input!C$126*Input_National_Capacity!$E135+Input!C$127*Input_National_Capacity!$F135+Input!C$128*Input_National_Capacity!$G135+Input!C$129*Input_National_Capacity!$H135</f>
        <v>1049.0345529089514</v>
      </c>
      <c r="D135" s="53">
        <f>Input!D$124*Input_National_Capacity!$C135+Input!D$125*Input_National_Capacity!$D135+Input!D$126*Input_National_Capacity!$E135+Input!D$127*Input_National_Capacity!$F135+Input!D$128*Input_National_Capacity!$G135+Input!D$129*Input_National_Capacity!$H135</f>
        <v>1051.3341847687386</v>
      </c>
      <c r="E135" s="53">
        <f>Input!E$124*Input_National_Capacity!$C135+Input!E$125*Input_National_Capacity!$D135+Input!E$126*Input_National_Capacity!$E135+Input!E$127*Input_National_Capacity!$F135+Input!E$128*Input_National_Capacity!$G135+Input!E$129*Input_National_Capacity!$H135</f>
        <v>1052.6928545947462</v>
      </c>
      <c r="F135" s="53">
        <f>Input!F$124*Input_National_Capacity!$C135+Input!F$125*Input_National_Capacity!$D135+Input!F$126*Input_National_Capacity!$E135+Input!F$127*Input_National_Capacity!$F135+Input!F$128*Input_National_Capacity!$G135+Input!F$129*Input_National_Capacity!$H135</f>
        <v>1051.3519664702899</v>
      </c>
      <c r="G135" s="53">
        <f>Input!G$124*Input_National_Capacity!$C135+Input!G$125*Input_National_Capacity!$D135+Input!G$126*Input_National_Capacity!$E135+Input!G$127*Input_National_Capacity!$F135+Input!G$128*Input_National_Capacity!$G135+Input!G$129*Input_National_Capacity!$H135</f>
        <v>1046.7651059565601</v>
      </c>
      <c r="H135" s="53">
        <f>Input!H$124*Input_National_Capacity!$C135+Input!H$125*Input_National_Capacity!$D135+Input!H$126*Input_National_Capacity!$E135+Input!H$127*Input_National_Capacity!$F135+Input!H$128*Input_National_Capacity!$G135+Input!H$129*Input_National_Capacity!$H135</f>
        <v>1038.8011089568413</v>
      </c>
      <c r="I135" s="65">
        <f>Input!I$124*Input_National_Capacity!$C135+Input!I$125*Input_National_Capacity!$D135+Input!I$126*Input_National_Capacity!$E135+Input!I$127*Input_National_Capacity!$F135+Input!I$128*Input_National_Capacity!$G135+Input!I$129*Input_National_Capacity!$H135</f>
        <v>1027.0151270124154</v>
      </c>
    </row>
    <row r="136" spans="1:9" s="5" customFormat="1" ht="15" customHeight="1" x14ac:dyDescent="0.25">
      <c r="A136" s="46" t="str">
        <f>Input_National_Capacity!A136</f>
        <v>D07_Villapresente</v>
      </c>
      <c r="B136" s="4" t="str">
        <f>Input_National_Capacity!B136</f>
        <v>Salida Nacional / National exit</v>
      </c>
      <c r="C136" s="52">
        <f>Input!C$124*Input_National_Capacity!$C136+Input!C$125*Input_National_Capacity!$D136+Input!C$126*Input_National_Capacity!$E136+Input!C$127*Input_National_Capacity!$F136+Input!C$128*Input_National_Capacity!$G136+Input!C$129*Input_National_Capacity!$H136</f>
        <v>24657.723066352999</v>
      </c>
      <c r="D136" s="53">
        <f>Input!D$124*Input_National_Capacity!$C136+Input!D$125*Input_National_Capacity!$D136+Input!D$126*Input_National_Capacity!$E136+Input!D$127*Input_National_Capacity!$F136+Input!D$128*Input_National_Capacity!$G136+Input!D$129*Input_National_Capacity!$H136</f>
        <v>24742.286906343008</v>
      </c>
      <c r="E136" s="53">
        <f>Input!E$124*Input_National_Capacity!$C136+Input!E$125*Input_National_Capacity!$D136+Input!E$126*Input_National_Capacity!$E136+Input!E$127*Input_National_Capacity!$F136+Input!E$128*Input_National_Capacity!$G136+Input!E$129*Input_National_Capacity!$H136</f>
        <v>24833.593793776392</v>
      </c>
      <c r="F136" s="53">
        <f>Input!F$124*Input_National_Capacity!$C136+Input!F$125*Input_National_Capacity!$D136+Input!F$126*Input_National_Capacity!$E136+Input!F$127*Input_National_Capacity!$F136+Input!F$128*Input_National_Capacity!$G136+Input!F$129*Input_National_Capacity!$H136</f>
        <v>24892.572143552952</v>
      </c>
      <c r="G136" s="53">
        <f>Input!G$124*Input_National_Capacity!$C136+Input!G$125*Input_National_Capacity!$D136+Input!G$126*Input_National_Capacity!$E136+Input!G$127*Input_National_Capacity!$F136+Input!G$128*Input_National_Capacity!$G136+Input!G$129*Input_National_Capacity!$H136</f>
        <v>24914.497431399082</v>
      </c>
      <c r="H136" s="53">
        <f>Input!H$124*Input_National_Capacity!$C136+Input!H$125*Input_National_Capacity!$D136+Input!H$126*Input_National_Capacity!$E136+Input!H$127*Input_National_Capacity!$F136+Input!H$128*Input_National_Capacity!$G136+Input!H$129*Input_National_Capacity!$H136</f>
        <v>24897.902250335701</v>
      </c>
      <c r="I136" s="65">
        <f>Input!I$124*Input_National_Capacity!$C136+Input!I$125*Input_National_Capacity!$D136+Input!I$126*Input_National_Capacity!$E136+Input!I$127*Input_National_Capacity!$F136+Input!I$128*Input_National_Capacity!$G136+Input!I$129*Input_National_Capacity!$H136</f>
        <v>24839.191417555041</v>
      </c>
    </row>
    <row r="137" spans="1:9" s="5" customFormat="1" ht="15" customHeight="1" x14ac:dyDescent="0.25">
      <c r="A137" s="46" t="str">
        <f>Input_National_Capacity!A137</f>
        <v>D07A_Ruiloba</v>
      </c>
      <c r="B137" s="4" t="str">
        <f>Input_National_Capacity!B137</f>
        <v>Salida Nacional / National exit</v>
      </c>
      <c r="C137" s="52">
        <f>Input!C$124*Input_National_Capacity!$C137+Input!C$125*Input_National_Capacity!$D137+Input!C$126*Input_National_Capacity!$E137+Input!C$127*Input_National_Capacity!$F137+Input!C$128*Input_National_Capacity!$G137+Input!C$129*Input_National_Capacity!$H137</f>
        <v>53.033231083057522</v>
      </c>
      <c r="D137" s="53">
        <f>Input!D$124*Input_National_Capacity!$C137+Input!D$125*Input_National_Capacity!$D137+Input!D$126*Input_National_Capacity!$E137+Input!D$127*Input_National_Capacity!$F137+Input!D$128*Input_National_Capacity!$G137+Input!D$129*Input_National_Capacity!$H137</f>
        <v>52.661522193092082</v>
      </c>
      <c r="E137" s="53">
        <f>Input!E$124*Input_National_Capacity!$C137+Input!E$125*Input_National_Capacity!$D137+Input!E$126*Input_National_Capacity!$E137+Input!E$127*Input_National_Capacity!$F137+Input!E$128*Input_National_Capacity!$G137+Input!E$129*Input_National_Capacity!$H137</f>
        <v>52.133094285181215</v>
      </c>
      <c r="F137" s="53">
        <f>Input!F$124*Input_National_Capacity!$C137+Input!F$125*Input_National_Capacity!$D137+Input!F$126*Input_National_Capacity!$E137+Input!F$127*Input_National_Capacity!$F137+Input!F$128*Input_National_Capacity!$G137+Input!F$129*Input_National_Capacity!$H137</f>
        <v>51.534337985924054</v>
      </c>
      <c r="G137" s="53">
        <f>Input!G$124*Input_National_Capacity!$C137+Input!G$125*Input_National_Capacity!$D137+Input!G$126*Input_National_Capacity!$E137+Input!G$127*Input_National_Capacity!$F137+Input!G$128*Input_National_Capacity!$G137+Input!G$129*Input_National_Capacity!$H137</f>
        <v>50.829730747127435</v>
      </c>
      <c r="H137" s="53">
        <f>Input!H$124*Input_National_Capacity!$C137+Input!H$125*Input_National_Capacity!$D137+Input!H$126*Input_National_Capacity!$E137+Input!H$127*Input_National_Capacity!$F137+Input!H$128*Input_National_Capacity!$G137+Input!H$129*Input_National_Capacity!$H137</f>
        <v>50.014624339913908</v>
      </c>
      <c r="I137" s="65">
        <f>Input!I$124*Input_National_Capacity!$C137+Input!I$125*Input_National_Capacity!$D137+Input!I$126*Input_National_Capacity!$E137+Input!I$127*Input_National_Capacity!$F137+Input!I$128*Input_National_Capacity!$G137+Input!I$129*Input_National_Capacity!$H137</f>
        <v>49.057177182732673</v>
      </c>
    </row>
    <row r="138" spans="1:9" s="5" customFormat="1" ht="15" customHeight="1" x14ac:dyDescent="0.25">
      <c r="A138" s="46" t="str">
        <f>Input_National_Capacity!A138</f>
        <v>D08A_San Vicente Barquera</v>
      </c>
      <c r="B138" s="4" t="str">
        <f>Input_National_Capacity!B138</f>
        <v>Salida Nacional / National exit</v>
      </c>
      <c r="C138" s="52">
        <f>Input!C$124*Input_National_Capacity!$C138+Input!C$125*Input_National_Capacity!$D138+Input!C$126*Input_National_Capacity!$E138+Input!C$127*Input_National_Capacity!$F138+Input!C$128*Input_National_Capacity!$G138+Input!C$129*Input_National_Capacity!$H138</f>
        <v>40.939803120913624</v>
      </c>
      <c r="D138" s="53">
        <f>Input!D$124*Input_National_Capacity!$C138+Input!D$125*Input_National_Capacity!$D138+Input!D$126*Input_National_Capacity!$E138+Input!D$127*Input_National_Capacity!$F138+Input!D$128*Input_National_Capacity!$G138+Input!D$129*Input_National_Capacity!$H138</f>
        <v>40.652856833412393</v>
      </c>
      <c r="E138" s="53">
        <f>Input!E$124*Input_National_Capacity!$C138+Input!E$125*Input_National_Capacity!$D138+Input!E$126*Input_National_Capacity!$E138+Input!E$127*Input_National_Capacity!$F138+Input!E$128*Input_National_Capacity!$G138+Input!E$129*Input_National_Capacity!$H138</f>
        <v>40.244928934778692</v>
      </c>
      <c r="F138" s="53">
        <f>Input!F$124*Input_National_Capacity!$C138+Input!F$125*Input_National_Capacity!$D138+Input!F$126*Input_National_Capacity!$E138+Input!F$127*Input_National_Capacity!$F138+Input!F$128*Input_National_Capacity!$G138+Input!F$129*Input_National_Capacity!$H138</f>
        <v>39.782709973037434</v>
      </c>
      <c r="G138" s="53">
        <f>Input!G$124*Input_National_Capacity!$C138+Input!G$125*Input_National_Capacity!$D138+Input!G$126*Input_National_Capacity!$E138+Input!G$127*Input_National_Capacity!$F138+Input!G$128*Input_National_Capacity!$G138+Input!G$129*Input_National_Capacity!$H138</f>
        <v>39.238777780998703</v>
      </c>
      <c r="H138" s="53">
        <f>Input!H$124*Input_National_Capacity!$C138+Input!H$125*Input_National_Capacity!$D138+Input!H$126*Input_National_Capacity!$E138+Input!H$127*Input_National_Capacity!$F138+Input!H$128*Input_National_Capacity!$G138+Input!H$129*Input_National_Capacity!$H138</f>
        <v>38.609544088228695</v>
      </c>
      <c r="I138" s="65">
        <f>Input!I$124*Input_National_Capacity!$C138+Input!I$125*Input_National_Capacity!$D138+Input!I$126*Input_National_Capacity!$E138+Input!I$127*Input_National_Capacity!$F138+Input!I$128*Input_National_Capacity!$G138+Input!I$129*Input_National_Capacity!$H138</f>
        <v>37.870428305290844</v>
      </c>
    </row>
    <row r="139" spans="1:9" s="5" customFormat="1" ht="15" customHeight="1" x14ac:dyDescent="0.25">
      <c r="A139" s="46" t="str">
        <f>Input_National_Capacity!A139</f>
        <v>D10A_Llanes</v>
      </c>
      <c r="B139" s="4" t="str">
        <f>Input_National_Capacity!B139</f>
        <v>Salida Nacional / National exit</v>
      </c>
      <c r="C139" s="52">
        <f>Input!C$124*Input_National_Capacity!$C139+Input!C$125*Input_National_Capacity!$D139+Input!C$126*Input_National_Capacity!$E139+Input!C$127*Input_National_Capacity!$F139+Input!C$128*Input_National_Capacity!$G139+Input!C$129*Input_National_Capacity!$H139</f>
        <v>86.713594965306839</v>
      </c>
      <c r="D139" s="53">
        <f>Input!D$124*Input_National_Capacity!$C139+Input!D$125*Input_National_Capacity!$D139+Input!D$126*Input_National_Capacity!$E139+Input!D$127*Input_National_Capacity!$F139+Input!D$128*Input_National_Capacity!$G139+Input!D$129*Input_National_Capacity!$H139</f>
        <v>86.105821056925009</v>
      </c>
      <c r="E139" s="53">
        <f>Input!E$124*Input_National_Capacity!$C139+Input!E$125*Input_National_Capacity!$D139+Input!E$126*Input_National_Capacity!$E139+Input!E$127*Input_National_Capacity!$F139+Input!E$128*Input_National_Capacity!$G139+Input!E$129*Input_National_Capacity!$H139</f>
        <v>85.241798959097636</v>
      </c>
      <c r="F139" s="53">
        <f>Input!F$124*Input_National_Capacity!$C139+Input!F$125*Input_National_Capacity!$D139+Input!F$126*Input_National_Capacity!$E139+Input!F$127*Input_National_Capacity!$F139+Input!F$128*Input_National_Capacity!$G139+Input!F$129*Input_National_Capacity!$H139</f>
        <v>84.262784289306978</v>
      </c>
      <c r="G139" s="53">
        <f>Input!G$124*Input_National_Capacity!$C139+Input!G$125*Input_National_Capacity!$D139+Input!G$126*Input_National_Capacity!$E139+Input!G$127*Input_National_Capacity!$F139+Input!G$128*Input_National_Capacity!$G139+Input!G$129*Input_National_Capacity!$H139</f>
        <v>83.110694826401286</v>
      </c>
      <c r="H139" s="53">
        <f>Input!H$124*Input_National_Capacity!$C139+Input!H$125*Input_National_Capacity!$D139+Input!H$126*Input_National_Capacity!$E139+Input!H$127*Input_National_Capacity!$F139+Input!H$128*Input_National_Capacity!$G139+Input!H$129*Input_National_Capacity!$H139</f>
        <v>81.777930342599703</v>
      </c>
      <c r="I139" s="65">
        <f>Input!I$124*Input_National_Capacity!$C139+Input!I$125*Input_National_Capacity!$D139+Input!I$126*Input_National_Capacity!$E139+Input!I$127*Input_National_Capacity!$F139+Input!I$128*Input_National_Capacity!$G139+Input!I$129*Input_National_Capacity!$H139</f>
        <v>80.212427293040633</v>
      </c>
    </row>
    <row r="140" spans="1:9" s="5" customFormat="1" ht="15" customHeight="1" x14ac:dyDescent="0.25">
      <c r="A140" s="46" t="str">
        <f>Input_National_Capacity!A140</f>
        <v>D12A_Ribadesella</v>
      </c>
      <c r="B140" s="4" t="str">
        <f>Input_National_Capacity!B140</f>
        <v>Salida Nacional / National exit</v>
      </c>
      <c r="C140" s="52">
        <f>Input!C$124*Input_National_Capacity!$C140+Input!C$125*Input_National_Capacity!$D140+Input!C$126*Input_National_Capacity!$E140+Input!C$127*Input_National_Capacity!$F140+Input!C$128*Input_National_Capacity!$G140+Input!C$129*Input_National_Capacity!$H140</f>
        <v>370.41997017069536</v>
      </c>
      <c r="D140" s="53">
        <f>Input!D$124*Input_National_Capacity!$C140+Input!D$125*Input_National_Capacity!$D140+Input!D$126*Input_National_Capacity!$E140+Input!D$127*Input_National_Capacity!$F140+Input!D$128*Input_National_Capacity!$G140+Input!D$129*Input_National_Capacity!$H140</f>
        <v>375.80602304499041</v>
      </c>
      <c r="E140" s="53">
        <f>Input!E$124*Input_National_Capacity!$C140+Input!E$125*Input_National_Capacity!$D140+Input!E$126*Input_National_Capacity!$E140+Input!E$127*Input_National_Capacity!$F140+Input!E$128*Input_National_Capacity!$G140+Input!E$129*Input_National_Capacity!$H140</f>
        <v>381.88295003133021</v>
      </c>
      <c r="F140" s="53">
        <f>Input!F$124*Input_National_Capacity!$C140+Input!F$125*Input_National_Capacity!$D140+Input!F$126*Input_National_Capacity!$E140+Input!F$127*Input_National_Capacity!$F140+Input!F$128*Input_National_Capacity!$G140+Input!F$129*Input_National_Capacity!$H140</f>
        <v>386.3866158240383</v>
      </c>
      <c r="G140" s="53">
        <f>Input!G$124*Input_National_Capacity!$C140+Input!G$125*Input_National_Capacity!$D140+Input!G$126*Input_National_Capacity!$E140+Input!G$127*Input_National_Capacity!$F140+Input!G$128*Input_National_Capacity!$G140+Input!G$129*Input_National_Capacity!$H140</f>
        <v>389.19812069466087</v>
      </c>
      <c r="H140" s="53">
        <f>Input!H$124*Input_National_Capacity!$C140+Input!H$125*Input_National_Capacity!$D140+Input!H$126*Input_National_Capacity!$E140+Input!H$127*Input_National_Capacity!$F140+Input!H$128*Input_National_Capacity!$G140+Input!H$129*Input_National_Capacity!$H140</f>
        <v>390.25256478790351</v>
      </c>
      <c r="I140" s="65">
        <f>Input!I$124*Input_National_Capacity!$C140+Input!I$125*Input_National_Capacity!$D140+Input!I$126*Input_National_Capacity!$E140+Input!I$127*Input_National_Capacity!$F140+Input!I$128*Input_National_Capacity!$G140+Input!I$129*Input_National_Capacity!$H140</f>
        <v>389.48053780892673</v>
      </c>
    </row>
    <row r="141" spans="1:9" s="5" customFormat="1" ht="15" customHeight="1" x14ac:dyDescent="0.25">
      <c r="A141" s="46" t="str">
        <f>Input_National_Capacity!A141</f>
        <v>D13_Huerges</v>
      </c>
      <c r="B141" s="4" t="str">
        <f>Input_National_Capacity!B141</f>
        <v>Salida Nacional / National exit</v>
      </c>
      <c r="C141" s="52">
        <f>Input!C$124*Input_National_Capacity!$C141+Input!C$125*Input_National_Capacity!$D141+Input!C$126*Input_National_Capacity!$E141+Input!C$127*Input_National_Capacity!$F141+Input!C$128*Input_National_Capacity!$G141+Input!C$129*Input_National_Capacity!$H141</f>
        <v>150.89022968136692</v>
      </c>
      <c r="D141" s="53">
        <f>Input!D$124*Input_National_Capacity!$C141+Input!D$125*Input_National_Capacity!$D141+Input!D$126*Input_National_Capacity!$E141+Input!D$127*Input_National_Capacity!$F141+Input!D$128*Input_National_Capacity!$G141+Input!D$129*Input_National_Capacity!$H141</f>
        <v>149.83264298268642</v>
      </c>
      <c r="E141" s="53">
        <f>Input!E$124*Input_National_Capacity!$C141+Input!E$125*Input_National_Capacity!$D141+Input!E$126*Input_National_Capacity!$E141+Input!E$127*Input_National_Capacity!$F141+Input!E$128*Input_National_Capacity!$G141+Input!E$129*Input_National_Capacity!$H141</f>
        <v>148.32915909595434</v>
      </c>
      <c r="F141" s="53">
        <f>Input!F$124*Input_National_Capacity!$C141+Input!F$125*Input_National_Capacity!$D141+Input!F$126*Input_National_Capacity!$E141+Input!F$127*Input_National_Capacity!$F141+Input!F$128*Input_National_Capacity!$G141+Input!F$129*Input_National_Capacity!$H141</f>
        <v>146.6255767632735</v>
      </c>
      <c r="G141" s="53">
        <f>Input!G$124*Input_National_Capacity!$C141+Input!G$125*Input_National_Capacity!$D141+Input!G$126*Input_National_Capacity!$E141+Input!G$127*Input_National_Capacity!$F141+Input!G$128*Input_National_Capacity!$G141+Input!G$129*Input_National_Capacity!$H141</f>
        <v>144.62082717653482</v>
      </c>
      <c r="H141" s="53">
        <f>Input!H$124*Input_National_Capacity!$C141+Input!H$125*Input_National_Capacity!$D141+Input!H$126*Input_National_Capacity!$E141+Input!H$127*Input_National_Capacity!$F141+Input!H$128*Input_National_Capacity!$G141+Input!H$129*Input_National_Capacity!$H141</f>
        <v>142.3016851878715</v>
      </c>
      <c r="I141" s="65">
        <f>Input!I$124*Input_National_Capacity!$C141+Input!I$125*Input_National_Capacity!$D141+Input!I$126*Input_National_Capacity!$E141+Input!I$127*Input_National_Capacity!$F141+Input!I$128*Input_National_Capacity!$G141+Input!I$129*Input_National_Capacity!$H141</f>
        <v>139.57755508106001</v>
      </c>
    </row>
    <row r="142" spans="1:9" s="5" customFormat="1" ht="15" customHeight="1" x14ac:dyDescent="0.25">
      <c r="A142" s="46" t="str">
        <f>Input_National_Capacity!A142</f>
        <v>D13A_Piloña</v>
      </c>
      <c r="B142" s="4" t="str">
        <f>Input_National_Capacity!B142</f>
        <v>Salida Nacional / National exit</v>
      </c>
      <c r="C142" s="52">
        <f>Input!C$124*Input_National_Capacity!$C142+Input!C$125*Input_National_Capacity!$D142+Input!C$126*Input_National_Capacity!$E142+Input!C$127*Input_National_Capacity!$F142+Input!C$128*Input_National_Capacity!$G142+Input!C$129*Input_National_Capacity!$H142</f>
        <v>507.90996234480997</v>
      </c>
      <c r="D142" s="53">
        <f>Input!D$124*Input_National_Capacity!$C142+Input!D$125*Input_National_Capacity!$D142+Input!D$126*Input_National_Capacity!$E142+Input!D$127*Input_National_Capacity!$F142+Input!D$128*Input_National_Capacity!$G142+Input!D$129*Input_National_Capacity!$H142</f>
        <v>516.42922118130809</v>
      </c>
      <c r="E142" s="53">
        <f>Input!E$124*Input_National_Capacity!$C142+Input!E$125*Input_National_Capacity!$D142+Input!E$126*Input_National_Capacity!$E142+Input!E$127*Input_National_Capacity!$F142+Input!E$128*Input_National_Capacity!$G142+Input!E$129*Input_National_Capacity!$H142</f>
        <v>526.14945471536907</v>
      </c>
      <c r="F142" s="53">
        <f>Input!F$124*Input_National_Capacity!$C142+Input!F$125*Input_National_Capacity!$D142+Input!F$126*Input_National_Capacity!$E142+Input!F$127*Input_National_Capacity!$F142+Input!F$128*Input_National_Capacity!$G142+Input!F$129*Input_National_Capacity!$H142</f>
        <v>533.55874924746274</v>
      </c>
      <c r="G142" s="53">
        <f>Input!G$124*Input_National_Capacity!$C142+Input!G$125*Input_National_Capacity!$D142+Input!G$126*Input_National_Capacity!$E142+Input!G$127*Input_National_Capacity!$F142+Input!G$128*Input_National_Capacity!$G142+Input!G$129*Input_National_Capacity!$H142</f>
        <v>538.51243003399736</v>
      </c>
      <c r="H142" s="53">
        <f>Input!H$124*Input_National_Capacity!$C142+Input!H$125*Input_National_Capacity!$D142+Input!H$126*Input_National_Capacity!$E142+Input!H$127*Input_National_Capacity!$F142+Input!H$128*Input_National_Capacity!$G142+Input!H$129*Input_National_Capacity!$H142</f>
        <v>540.91690030768859</v>
      </c>
      <c r="I142" s="65">
        <f>Input!I$124*Input_National_Capacity!$C142+Input!I$125*Input_National_Capacity!$D142+Input!I$126*Input_National_Capacity!$E142+Input!I$127*Input_National_Capacity!$F142+Input!I$128*Input_National_Capacity!$G142+Input!I$129*Input_National_Capacity!$H142</f>
        <v>540.69872220329728</v>
      </c>
    </row>
    <row r="143" spans="1:9" s="5" customFormat="1" ht="15" customHeight="1" x14ac:dyDescent="0.25">
      <c r="A143" s="46" t="str">
        <f>Input_National_Capacity!A143</f>
        <v>D14_Villarriba</v>
      </c>
      <c r="B143" s="4" t="str">
        <f>Input_National_Capacity!B143</f>
        <v>Salida Nacional / National exit</v>
      </c>
      <c r="C143" s="52">
        <f>Input!C$124*Input_National_Capacity!$C143+Input!C$125*Input_National_Capacity!$D143+Input!C$126*Input_National_Capacity!$E143+Input!C$127*Input_National_Capacity!$F143+Input!C$128*Input_National_Capacity!$G143+Input!C$129*Input_National_Capacity!$H143</f>
        <v>29.252592642586894</v>
      </c>
      <c r="D143" s="53">
        <f>Input!D$124*Input_National_Capacity!$C143+Input!D$125*Input_National_Capacity!$D143+Input!D$126*Input_National_Capacity!$E143+Input!D$127*Input_National_Capacity!$F143+Input!D$128*Input_National_Capacity!$G143+Input!D$129*Input_National_Capacity!$H143</f>
        <v>29.047561787069949</v>
      </c>
      <c r="E143" s="53">
        <f>Input!E$124*Input_National_Capacity!$C143+Input!E$125*Input_National_Capacity!$D143+Input!E$126*Input_National_Capacity!$E143+Input!E$127*Input_National_Capacity!$F143+Input!E$128*Input_National_Capacity!$G143+Input!E$129*Input_National_Capacity!$H143</f>
        <v>28.756086309988763</v>
      </c>
      <c r="F143" s="53">
        <f>Input!F$124*Input_National_Capacity!$C143+Input!F$125*Input_National_Capacity!$D143+Input!F$126*Input_National_Capacity!$E143+Input!F$127*Input_National_Capacity!$F143+Input!F$128*Input_National_Capacity!$G143+Input!F$129*Input_National_Capacity!$H143</f>
        <v>28.42581840519297</v>
      </c>
      <c r="G143" s="53">
        <f>Input!G$124*Input_National_Capacity!$C143+Input!G$125*Input_National_Capacity!$D143+Input!G$126*Input_National_Capacity!$E143+Input!G$127*Input_National_Capacity!$F143+Input!G$128*Input_National_Capacity!$G143+Input!G$129*Input_National_Capacity!$H143</f>
        <v>28.03716419520801</v>
      </c>
      <c r="H143" s="53">
        <f>Input!H$124*Input_National_Capacity!$C143+Input!H$125*Input_National_Capacity!$D143+Input!H$126*Input_National_Capacity!$E143+Input!H$127*Input_National_Capacity!$F143+Input!H$128*Input_National_Capacity!$G143+Input!H$129*Input_National_Capacity!$H143</f>
        <v>27.58755976410637</v>
      </c>
      <c r="I143" s="65">
        <f>Input!I$124*Input_National_Capacity!$C143+Input!I$125*Input_National_Capacity!$D143+Input!I$126*Input_National_Capacity!$E143+Input!I$127*Input_National_Capacity!$F143+Input!I$128*Input_National_Capacity!$G143+Input!I$129*Input_National_Capacity!$H143</f>
        <v>27.059441618297729</v>
      </c>
    </row>
    <row r="144" spans="1:9" s="5" customFormat="1" ht="15" customHeight="1" x14ac:dyDescent="0.25">
      <c r="A144" s="46" t="str">
        <f>Input_National_Capacity!A144</f>
        <v>D15_Careses</v>
      </c>
      <c r="B144" s="4" t="str">
        <f>Input_National_Capacity!B144</f>
        <v>Salida Nacional / National exit</v>
      </c>
      <c r="C144" s="52">
        <f>Input!C$124*Input_National_Capacity!$C144+Input!C$125*Input_National_Capacity!$D144+Input!C$126*Input_National_Capacity!$E144+Input!C$127*Input_National_Capacity!$F144+Input!C$128*Input_National_Capacity!$G144+Input!C$129*Input_National_Capacity!$H144</f>
        <v>97.584947347217494</v>
      </c>
      <c r="D144" s="53">
        <f>Input!D$124*Input_National_Capacity!$C144+Input!D$125*Input_National_Capacity!$D144+Input!D$126*Input_National_Capacity!$E144+Input!D$127*Input_National_Capacity!$F144+Input!D$128*Input_National_Capacity!$G144+Input!D$129*Input_National_Capacity!$H144</f>
        <v>96.900976340454577</v>
      </c>
      <c r="E144" s="53">
        <f>Input!E$124*Input_National_Capacity!$C144+Input!E$125*Input_National_Capacity!$D144+Input!E$126*Input_National_Capacity!$E144+Input!E$127*Input_National_Capacity!$F144+Input!E$128*Input_National_Capacity!$G144+Input!E$129*Input_National_Capacity!$H144</f>
        <v>95.928631104888552</v>
      </c>
      <c r="F144" s="53">
        <f>Input!F$124*Input_National_Capacity!$C144+Input!F$125*Input_National_Capacity!$D144+Input!F$126*Input_National_Capacity!$E144+Input!F$127*Input_National_Capacity!$F144+Input!F$128*Input_National_Capacity!$G144+Input!F$129*Input_National_Capacity!$H144</f>
        <v>94.826876587135047</v>
      </c>
      <c r="G144" s="53">
        <f>Input!G$124*Input_National_Capacity!$C144+Input!G$125*Input_National_Capacity!$D144+Input!G$126*Input_National_Capacity!$E144+Input!G$127*Input_National_Capacity!$F144+Input!G$128*Input_National_Capacity!$G144+Input!G$129*Input_National_Capacity!$H144</f>
        <v>93.530348751771783</v>
      </c>
      <c r="H144" s="53">
        <f>Input!H$124*Input_National_Capacity!$C144+Input!H$125*Input_National_Capacity!$D144+Input!H$126*Input_National_Capacity!$E144+Input!H$127*Input_National_Capacity!$F144+Input!H$128*Input_National_Capacity!$G144+Input!H$129*Input_National_Capacity!$H144</f>
        <v>92.030494524415005</v>
      </c>
      <c r="I144" s="65">
        <f>Input!I$124*Input_National_Capacity!$C144+Input!I$125*Input_National_Capacity!$D144+Input!I$126*Input_National_Capacity!$E144+Input!I$127*Input_National_Capacity!$F144+Input!I$128*Input_National_Capacity!$G144+Input!I$129*Input_National_Capacity!$H144</f>
        <v>90.268723112166995</v>
      </c>
    </row>
    <row r="145" spans="1:9" s="5" customFormat="1" ht="15" customHeight="1" x14ac:dyDescent="0.25">
      <c r="A145" s="46" t="str">
        <f>Input_National_Capacity!A145</f>
        <v>D16_Llanera</v>
      </c>
      <c r="B145" s="4" t="str">
        <f>Input_National_Capacity!B145</f>
        <v>Salida Nacional / National exit</v>
      </c>
      <c r="C145" s="52">
        <f>Input!C$124*Input_National_Capacity!$C145+Input!C$125*Input_National_Capacity!$D145+Input!C$126*Input_National_Capacity!$E145+Input!C$127*Input_National_Capacity!$F145+Input!C$128*Input_National_Capacity!$G145+Input!C$129*Input_National_Capacity!$H145</f>
        <v>0</v>
      </c>
      <c r="D145" s="53">
        <f>Input!D$124*Input_National_Capacity!$C145+Input!D$125*Input_National_Capacity!$D145+Input!D$126*Input_National_Capacity!$E145+Input!D$127*Input_National_Capacity!$F145+Input!D$128*Input_National_Capacity!$G145+Input!D$129*Input_National_Capacity!$H145</f>
        <v>0</v>
      </c>
      <c r="E145" s="53">
        <f>Input!E$124*Input_National_Capacity!$C145+Input!E$125*Input_National_Capacity!$D145+Input!E$126*Input_National_Capacity!$E145+Input!E$127*Input_National_Capacity!$F145+Input!E$128*Input_National_Capacity!$G145+Input!E$129*Input_National_Capacity!$H145</f>
        <v>0</v>
      </c>
      <c r="F145" s="53">
        <f>Input!F$124*Input_National_Capacity!$C145+Input!F$125*Input_National_Capacity!$D145+Input!F$126*Input_National_Capacity!$E145+Input!F$127*Input_National_Capacity!$F145+Input!F$128*Input_National_Capacity!$G145+Input!F$129*Input_National_Capacity!$H145</f>
        <v>0</v>
      </c>
      <c r="G145" s="53">
        <f>Input!G$124*Input_National_Capacity!$C145+Input!G$125*Input_National_Capacity!$D145+Input!G$126*Input_National_Capacity!$E145+Input!G$127*Input_National_Capacity!$F145+Input!G$128*Input_National_Capacity!$G145+Input!G$129*Input_National_Capacity!$H145</f>
        <v>0</v>
      </c>
      <c r="H145" s="53">
        <f>Input!H$124*Input_National_Capacity!$C145+Input!H$125*Input_National_Capacity!$D145+Input!H$126*Input_National_Capacity!$E145+Input!H$127*Input_National_Capacity!$F145+Input!H$128*Input_National_Capacity!$G145+Input!H$129*Input_National_Capacity!$H145</f>
        <v>0</v>
      </c>
      <c r="I145" s="65">
        <f>Input!I$124*Input_National_Capacity!$C145+Input!I$125*Input_National_Capacity!$D145+Input!I$126*Input_National_Capacity!$E145+Input!I$127*Input_National_Capacity!$F145+Input!I$128*Input_National_Capacity!$G145+Input!I$129*Input_National_Capacity!$H145</f>
        <v>0</v>
      </c>
    </row>
    <row r="146" spans="1:9" s="5" customFormat="1" ht="15" customHeight="1" x14ac:dyDescent="0.25">
      <c r="A146" s="46" t="str">
        <f>Input_National_Capacity!A146</f>
        <v>E01_Calahorra</v>
      </c>
      <c r="B146" s="4" t="str">
        <f>Input_National_Capacity!B146</f>
        <v>Salida Nacional / National exit</v>
      </c>
      <c r="C146" s="52">
        <f>Input!C$124*Input_National_Capacity!$C146+Input!C$125*Input_National_Capacity!$D146+Input!C$126*Input_National_Capacity!$E146+Input!C$127*Input_National_Capacity!$F146+Input!C$128*Input_National_Capacity!$G146+Input!C$129*Input_National_Capacity!$H146</f>
        <v>852.31830219446124</v>
      </c>
      <c r="D146" s="53">
        <f>Input!D$124*Input_National_Capacity!$C146+Input!D$125*Input_National_Capacity!$D146+Input!D$126*Input_National_Capacity!$E146+Input!D$127*Input_National_Capacity!$F146+Input!D$128*Input_National_Capacity!$G146+Input!D$129*Input_National_Capacity!$H146</f>
        <v>856.64487873125518</v>
      </c>
      <c r="E146" s="53">
        <f>Input!E$124*Input_National_Capacity!$C146+Input!E$125*Input_National_Capacity!$D146+Input!E$126*Input_National_Capacity!$E146+Input!E$127*Input_National_Capacity!$F146+Input!E$128*Input_National_Capacity!$G146+Input!E$129*Input_National_Capacity!$H146</f>
        <v>860.75679440341264</v>
      </c>
      <c r="F146" s="53">
        <f>Input!F$124*Input_National_Capacity!$C146+Input!F$125*Input_National_Capacity!$D146+Input!F$126*Input_National_Capacity!$E146+Input!F$127*Input_National_Capacity!$F146+Input!F$128*Input_National_Capacity!$G146+Input!F$129*Input_National_Capacity!$H146</f>
        <v>862.34215968972535</v>
      </c>
      <c r="G146" s="53">
        <f>Input!G$124*Input_National_Capacity!$C146+Input!G$125*Input_National_Capacity!$D146+Input!G$126*Input_National_Capacity!$E146+Input!G$127*Input_National_Capacity!$F146+Input!G$128*Input_National_Capacity!$G146+Input!G$129*Input_National_Capacity!$H146</f>
        <v>860.9968161560414</v>
      </c>
      <c r="H146" s="53">
        <f>Input!H$124*Input_National_Capacity!$C146+Input!H$125*Input_National_Capacity!$D146+Input!H$126*Input_National_Capacity!$E146+Input!H$127*Input_National_Capacity!$F146+Input!H$128*Input_National_Capacity!$G146+Input!H$129*Input_National_Capacity!$H146</f>
        <v>856.60420779023445</v>
      </c>
      <c r="I146" s="65">
        <f>Input!I$124*Input_National_Capacity!$C146+Input!I$125*Input_National_Capacity!$D146+Input!I$126*Input_National_Capacity!$E146+Input!I$127*Input_National_Capacity!$F146+Input!I$128*Input_National_Capacity!$G146+Input!I$129*Input_National_Capacity!$H146</f>
        <v>848.85001918317948</v>
      </c>
    </row>
    <row r="147" spans="1:9" s="5" customFormat="1" ht="15" customHeight="1" x14ac:dyDescent="0.25">
      <c r="A147" s="46" t="str">
        <f>Input_National_Capacity!A147</f>
        <v>E02_San Adrian</v>
      </c>
      <c r="B147" s="4" t="str">
        <f>Input_National_Capacity!B147</f>
        <v>Salida Nacional / National exit</v>
      </c>
      <c r="C147" s="52">
        <f>Input!C$124*Input_National_Capacity!$C147+Input!C$125*Input_National_Capacity!$D147+Input!C$126*Input_National_Capacity!$E147+Input!C$127*Input_National_Capacity!$F147+Input!C$128*Input_National_Capacity!$G147+Input!C$129*Input_National_Capacity!$H147</f>
        <v>4074.5866072905483</v>
      </c>
      <c r="D147" s="53">
        <f>Input!D$124*Input_National_Capacity!$C147+Input!D$125*Input_National_Capacity!$D147+Input!D$126*Input_National_Capacity!$E147+Input!D$127*Input_National_Capacity!$F147+Input!D$128*Input_National_Capacity!$G147+Input!D$129*Input_National_Capacity!$H147</f>
        <v>4115.7653109776411</v>
      </c>
      <c r="E147" s="53">
        <f>Input!E$124*Input_National_Capacity!$C147+Input!E$125*Input_National_Capacity!$D147+Input!E$126*Input_National_Capacity!$E147+Input!E$127*Input_National_Capacity!$F147+Input!E$128*Input_National_Capacity!$G147+Input!E$129*Input_National_Capacity!$H147</f>
        <v>4160.502206204882</v>
      </c>
      <c r="F147" s="53">
        <f>Input!F$124*Input_National_Capacity!$C147+Input!F$125*Input_National_Capacity!$D147+Input!F$126*Input_National_Capacity!$E147+Input!F$127*Input_National_Capacity!$F147+Input!F$128*Input_National_Capacity!$G147+Input!F$129*Input_National_Capacity!$H147</f>
        <v>4190.3824875874698</v>
      </c>
      <c r="G147" s="53">
        <f>Input!G$124*Input_National_Capacity!$C147+Input!G$125*Input_National_Capacity!$D147+Input!G$126*Input_National_Capacity!$E147+Input!G$127*Input_National_Capacity!$F147+Input!G$128*Input_National_Capacity!$G147+Input!G$129*Input_National_Capacity!$H147</f>
        <v>4203.805802755076</v>
      </c>
      <c r="H147" s="53">
        <f>Input!H$124*Input_National_Capacity!$C147+Input!H$125*Input_National_Capacity!$D147+Input!H$126*Input_National_Capacity!$E147+Input!H$127*Input_National_Capacity!$F147+Input!H$128*Input_National_Capacity!$G147+Input!H$129*Input_National_Capacity!$H147</f>
        <v>4200.1316699068902</v>
      </c>
      <c r="I147" s="65">
        <f>Input!I$124*Input_National_Capacity!$C147+Input!I$125*Input_National_Capacity!$D147+Input!I$126*Input_National_Capacity!$E147+Input!I$127*Input_National_Capacity!$F147+Input!I$128*Input_National_Capacity!$G147+Input!I$129*Input_National_Capacity!$H147</f>
        <v>4178.2502938308498</v>
      </c>
    </row>
    <row r="148" spans="1:9" s="5" customFormat="1" ht="15" customHeight="1" x14ac:dyDescent="0.25">
      <c r="A148" s="46" t="str">
        <f>Input_National_Capacity!A148</f>
        <v>E15_Aibar</v>
      </c>
      <c r="B148" s="4" t="str">
        <f>Input_National_Capacity!B148</f>
        <v>Salida Nacional / National exit</v>
      </c>
      <c r="C148" s="52">
        <f>Input!C$124*Input_National_Capacity!$C148+Input!C$125*Input_National_Capacity!$D148+Input!C$126*Input_National_Capacity!$E148+Input!C$127*Input_National_Capacity!$F148+Input!C$128*Input_National_Capacity!$G148+Input!C$129*Input_National_Capacity!$H148</f>
        <v>4145.5740943987184</v>
      </c>
      <c r="D148" s="53">
        <f>Input!D$124*Input_National_Capacity!$C148+Input!D$125*Input_National_Capacity!$D148+Input!D$126*Input_National_Capacity!$E148+Input!D$127*Input_National_Capacity!$F148+Input!D$128*Input_National_Capacity!$G148+Input!D$129*Input_National_Capacity!$H148</f>
        <v>4216.9838058381893</v>
      </c>
      <c r="E148" s="53">
        <f>Input!E$124*Input_National_Capacity!$C148+Input!E$125*Input_National_Capacity!$D148+Input!E$126*Input_National_Capacity!$E148+Input!E$127*Input_National_Capacity!$F148+Input!E$128*Input_National_Capacity!$G148+Input!E$129*Input_National_Capacity!$H148</f>
        <v>4298.6153760856205</v>
      </c>
      <c r="F148" s="53">
        <f>Input!F$124*Input_National_Capacity!$C148+Input!F$125*Input_National_Capacity!$D148+Input!F$126*Input_National_Capacity!$E148+Input!F$127*Input_National_Capacity!$F148+Input!F$128*Input_National_Capacity!$G148+Input!F$129*Input_National_Capacity!$H148</f>
        <v>4361.1307971697543</v>
      </c>
      <c r="G148" s="53">
        <f>Input!G$124*Input_National_Capacity!$C148+Input!G$125*Input_National_Capacity!$D148+Input!G$126*Input_National_Capacity!$E148+Input!G$127*Input_National_Capacity!$F148+Input!G$128*Input_National_Capacity!$G148+Input!G$129*Input_National_Capacity!$H148</f>
        <v>4403.3795866019273</v>
      </c>
      <c r="H148" s="53">
        <f>Input!H$124*Input_National_Capacity!$C148+Input!H$125*Input_National_Capacity!$D148+Input!H$126*Input_National_Capacity!$E148+Input!H$127*Input_National_Capacity!$F148+Input!H$128*Input_National_Capacity!$G148+Input!H$129*Input_National_Capacity!$H148</f>
        <v>4424.5901855096627</v>
      </c>
      <c r="I148" s="65">
        <f>Input!I$124*Input_National_Capacity!$C148+Input!I$125*Input_National_Capacity!$D148+Input!I$126*Input_National_Capacity!$E148+Input!I$127*Input_National_Capacity!$F148+Input!I$128*Input_National_Capacity!$G148+Input!I$129*Input_National_Capacity!$H148</f>
        <v>4424.1991350935868</v>
      </c>
    </row>
    <row r="149" spans="1:9" s="5" customFormat="1" ht="15" customHeight="1" x14ac:dyDescent="0.25">
      <c r="A149" s="46" t="str">
        <f>Input_National_Capacity!A149</f>
        <v>EC Arbós</v>
      </c>
      <c r="B149" s="4" t="str">
        <f>Input_National_Capacity!B149</f>
        <v>Salida Nacional / National exit</v>
      </c>
      <c r="C149" s="52">
        <f>Input!C$124*Input_National_Capacity!$C149+Input!C$125*Input_National_Capacity!$D149+Input!C$126*Input_National_Capacity!$E149+Input!C$127*Input_National_Capacity!$F149+Input!C$128*Input_National_Capacity!$G149+Input!C$129*Input_National_Capacity!$H149</f>
        <v>4731.4942219346694</v>
      </c>
      <c r="D149" s="53">
        <f>Input!D$124*Input_National_Capacity!$C149+Input!D$125*Input_National_Capacity!$D149+Input!D$126*Input_National_Capacity!$E149+Input!D$127*Input_National_Capacity!$F149+Input!D$128*Input_National_Capacity!$G149+Input!D$129*Input_National_Capacity!$H149</f>
        <v>4741.7992989149852</v>
      </c>
      <c r="E149" s="53">
        <f>Input!E$124*Input_National_Capacity!$C149+Input!E$125*Input_National_Capacity!$D149+Input!E$126*Input_National_Capacity!$E149+Input!E$127*Input_National_Capacity!$F149+Input!E$128*Input_National_Capacity!$G149+Input!E$129*Input_National_Capacity!$H149</f>
        <v>4748.301103164611</v>
      </c>
      <c r="F149" s="53">
        <f>Input!F$124*Input_National_Capacity!$C149+Input!F$125*Input_National_Capacity!$D149+Input!F$126*Input_National_Capacity!$E149+Input!F$127*Input_National_Capacity!$F149+Input!F$128*Input_National_Capacity!$G149+Input!F$129*Input_National_Capacity!$H149</f>
        <v>4743.4271888855346</v>
      </c>
      <c r="G149" s="53">
        <f>Input!G$124*Input_National_Capacity!$C149+Input!G$125*Input_National_Capacity!$D149+Input!G$126*Input_National_Capacity!$E149+Input!G$127*Input_National_Capacity!$F149+Input!G$128*Input_National_Capacity!$G149+Input!G$129*Input_National_Capacity!$H149</f>
        <v>4724.786164222669</v>
      </c>
      <c r="H149" s="53">
        <f>Input!H$124*Input_National_Capacity!$C149+Input!H$125*Input_National_Capacity!$D149+Input!H$126*Input_National_Capacity!$E149+Input!H$127*Input_National_Capacity!$F149+Input!H$128*Input_National_Capacity!$G149+Input!H$129*Input_National_Capacity!$H149</f>
        <v>4691.7926658667548</v>
      </c>
      <c r="I149" s="65">
        <f>Input!I$124*Input_National_Capacity!$C149+Input!I$125*Input_National_Capacity!$D149+Input!I$126*Input_National_Capacity!$E149+Input!I$127*Input_National_Capacity!$F149+Input!I$128*Input_National_Capacity!$G149+Input!I$129*Input_National_Capacity!$H149</f>
        <v>4642.5420190445457</v>
      </c>
    </row>
    <row r="150" spans="1:9" s="5" customFormat="1" ht="15" customHeight="1" x14ac:dyDescent="0.25">
      <c r="A150" s="46" t="str">
        <f>Input_National_Capacity!A150</f>
        <v>Esquedas</v>
      </c>
      <c r="B150" s="4" t="str">
        <f>Input_National_Capacity!B150</f>
        <v>Salida Nacional / National exit</v>
      </c>
      <c r="C150" s="52">
        <f>Input!C$124*Input_National_Capacity!$C150+Input!C$125*Input_National_Capacity!$D150+Input!C$126*Input_National_Capacity!$E150+Input!C$127*Input_National_Capacity!$F150+Input!C$128*Input_National_Capacity!$G150+Input!C$129*Input_National_Capacity!$H150</f>
        <v>7964.1842675187845</v>
      </c>
      <c r="D150" s="53">
        <f>Input!D$124*Input_National_Capacity!$C150+Input!D$125*Input_National_Capacity!$D150+Input!D$126*Input_National_Capacity!$E150+Input!D$127*Input_National_Capacity!$F150+Input!D$128*Input_National_Capacity!$G150+Input!D$129*Input_National_Capacity!$H150</f>
        <v>8008.9359313985206</v>
      </c>
      <c r="E150" s="53">
        <f>Input!E$124*Input_National_Capacity!$C150+Input!E$125*Input_National_Capacity!$D150+Input!E$126*Input_National_Capacity!$E150+Input!E$127*Input_National_Capacity!$F150+Input!E$128*Input_National_Capacity!$G150+Input!E$129*Input_National_Capacity!$H150</f>
        <v>8057.0075038879249</v>
      </c>
      <c r="F150" s="53">
        <f>Input!F$124*Input_National_Capacity!$C150+Input!F$125*Input_National_Capacity!$D150+Input!F$126*Input_National_Capacity!$E150+Input!F$127*Input_National_Capacity!$F150+Input!F$128*Input_National_Capacity!$G150+Input!F$129*Input_National_Capacity!$H150</f>
        <v>8087.8590762770818</v>
      </c>
      <c r="G150" s="53">
        <f>Input!G$124*Input_National_Capacity!$C150+Input!G$125*Input_National_Capacity!$D150+Input!G$126*Input_National_Capacity!$E150+Input!G$127*Input_National_Capacity!$F150+Input!G$128*Input_National_Capacity!$G150+Input!G$129*Input_National_Capacity!$H150</f>
        <v>8099.2923578305445</v>
      </c>
      <c r="H150" s="53">
        <f>Input!H$124*Input_National_Capacity!$C150+Input!H$125*Input_National_Capacity!$D150+Input!H$126*Input_National_Capacity!$E150+Input!H$127*Input_National_Capacity!$F150+Input!H$128*Input_National_Capacity!$G150+Input!H$129*Input_National_Capacity!$H150</f>
        <v>8090.5447535624553</v>
      </c>
      <c r="I150" s="65">
        <f>Input!I$124*Input_National_Capacity!$C150+Input!I$125*Input_National_Capacity!$D150+Input!I$126*Input_National_Capacity!$E150+Input!I$127*Input_National_Capacity!$F150+Input!I$128*Input_National_Capacity!$G150+Input!I$129*Input_National_Capacity!$H150</f>
        <v>8060.0035542556598</v>
      </c>
    </row>
    <row r="151" spans="1:9" s="5" customFormat="1" ht="15" customHeight="1" x14ac:dyDescent="0.25">
      <c r="A151" s="46" t="str">
        <f>Input_National_Capacity!A151</f>
        <v>F_00</v>
      </c>
      <c r="B151" s="4" t="str">
        <f>Input_National_Capacity!B151</f>
        <v>Salida Nacional / National exit</v>
      </c>
      <c r="C151" s="52">
        <f>Input!C$124*Input_National_Capacity!$C151+Input!C$125*Input_National_Capacity!$D151+Input!C$126*Input_National_Capacity!$E151+Input!C$127*Input_National_Capacity!$F151+Input!C$128*Input_National_Capacity!$G151+Input!C$129*Input_National_Capacity!$H151</f>
        <v>10598.042140472919</v>
      </c>
      <c r="D151" s="53">
        <f>Input!D$124*Input_National_Capacity!$C151+Input!D$125*Input_National_Capacity!$D151+Input!D$126*Input_National_Capacity!$E151+Input!D$127*Input_National_Capacity!$F151+Input!D$128*Input_National_Capacity!$G151+Input!D$129*Input_National_Capacity!$H151</f>
        <v>10414.83972578811</v>
      </c>
      <c r="E151" s="53">
        <f>Input!E$124*Input_National_Capacity!$C151+Input!E$125*Input_National_Capacity!$D151+Input!E$126*Input_National_Capacity!$E151+Input!E$127*Input_National_Capacity!$F151+Input!E$128*Input_National_Capacity!$G151+Input!E$129*Input_National_Capacity!$H151</f>
        <v>10214.849496883186</v>
      </c>
      <c r="F151" s="53">
        <f>Input!F$124*Input_National_Capacity!$C151+Input!F$125*Input_National_Capacity!$D151+Input!F$126*Input_National_Capacity!$E151+Input!F$127*Input_National_Capacity!$F151+Input!F$128*Input_National_Capacity!$G151+Input!F$129*Input_National_Capacity!$H151</f>
        <v>9919.4809370514413</v>
      </c>
      <c r="G151" s="53">
        <f>Input!G$124*Input_National_Capacity!$C151+Input!G$125*Input_National_Capacity!$D151+Input!G$126*Input_National_Capacity!$E151+Input!G$127*Input_National_Capacity!$F151+Input!G$128*Input_National_Capacity!$G151+Input!G$129*Input_National_Capacity!$H151</f>
        <v>9313.658936852873</v>
      </c>
      <c r="H151" s="53">
        <f>Input!H$124*Input_National_Capacity!$C151+Input!H$125*Input_National_Capacity!$D151+Input!H$126*Input_National_Capacity!$E151+Input!H$127*Input_National_Capacity!$F151+Input!H$128*Input_National_Capacity!$G151+Input!H$129*Input_National_Capacity!$H151</f>
        <v>8269.4103624846139</v>
      </c>
      <c r="I151" s="65">
        <f>Input!I$124*Input_National_Capacity!$C151+Input!I$125*Input_National_Capacity!$D151+Input!I$126*Input_National_Capacity!$E151+Input!I$127*Input_National_Capacity!$F151+Input!I$128*Input_National_Capacity!$G151+Input!I$129*Input_National_Capacity!$H151</f>
        <v>5787.8045120709148</v>
      </c>
    </row>
    <row r="152" spans="1:9" s="5" customFormat="1" ht="15" customHeight="1" x14ac:dyDescent="0.25">
      <c r="A152" s="46" t="str">
        <f>Input_National_Capacity!A152</f>
        <v>F02_Palos de la Frontera</v>
      </c>
      <c r="B152" s="4" t="str">
        <f>Input_National_Capacity!B152</f>
        <v>Salida Nacional / National exit</v>
      </c>
      <c r="C152" s="52">
        <f>Input!C$124*Input_National_Capacity!$C152+Input!C$125*Input_National_Capacity!$D152+Input!C$126*Input_National_Capacity!$E152+Input!C$127*Input_National_Capacity!$F152+Input!C$128*Input_National_Capacity!$G152+Input!C$129*Input_National_Capacity!$H152</f>
        <v>22574.927677813219</v>
      </c>
      <c r="D152" s="53">
        <f>Input!D$124*Input_National_Capacity!$C152+Input!D$125*Input_National_Capacity!$D152+Input!D$126*Input_National_Capacity!$E152+Input!D$127*Input_National_Capacity!$F152+Input!D$128*Input_National_Capacity!$G152+Input!D$129*Input_National_Capacity!$H152</f>
        <v>22604.438066267965</v>
      </c>
      <c r="E152" s="53">
        <f>Input!E$124*Input_National_Capacity!$C152+Input!E$125*Input_National_Capacity!$D152+Input!E$126*Input_National_Capacity!$E152+Input!E$127*Input_National_Capacity!$F152+Input!E$128*Input_National_Capacity!$G152+Input!E$129*Input_National_Capacity!$H152</f>
        <v>22644.284350726804</v>
      </c>
      <c r="F152" s="53">
        <f>Input!F$124*Input_National_Capacity!$C152+Input!F$125*Input_National_Capacity!$D152+Input!F$126*Input_National_Capacity!$E152+Input!F$127*Input_National_Capacity!$F152+Input!F$128*Input_National_Capacity!$G152+Input!F$129*Input_National_Capacity!$H152</f>
        <v>22683.410302073342</v>
      </c>
      <c r="G152" s="53">
        <f>Input!G$124*Input_National_Capacity!$C152+Input!G$125*Input_National_Capacity!$D152+Input!G$126*Input_National_Capacity!$E152+Input!G$127*Input_National_Capacity!$F152+Input!G$128*Input_National_Capacity!$G152+Input!G$129*Input_National_Capacity!$H152</f>
        <v>22719.88497457479</v>
      </c>
      <c r="H152" s="53">
        <f>Input!H$124*Input_National_Capacity!$C152+Input!H$125*Input_National_Capacity!$D152+Input!H$126*Input_National_Capacity!$E152+Input!H$127*Input_National_Capacity!$F152+Input!H$128*Input_National_Capacity!$G152+Input!H$129*Input_National_Capacity!$H152</f>
        <v>22752.558237193327</v>
      </c>
      <c r="I152" s="65">
        <f>Input!I$124*Input_National_Capacity!$C152+Input!I$125*Input_National_Capacity!$D152+Input!I$126*Input_National_Capacity!$E152+Input!I$127*Input_National_Capacity!$F152+Input!I$128*Input_National_Capacity!$G152+Input!I$129*Input_National_Capacity!$H152</f>
        <v>22772.436928269984</v>
      </c>
    </row>
    <row r="153" spans="1:9" s="5" customFormat="1" ht="15" customHeight="1" x14ac:dyDescent="0.25">
      <c r="A153" s="46" t="str">
        <f>Input_National_Capacity!A153</f>
        <v>F06.2_Palomares del Rio</v>
      </c>
      <c r="B153" s="4" t="str">
        <f>Input_National_Capacity!B153</f>
        <v>Salida Nacional / National exit</v>
      </c>
      <c r="C153" s="52">
        <f>Input!C$124*Input_National_Capacity!$C153+Input!C$125*Input_National_Capacity!$D153+Input!C$126*Input_National_Capacity!$E153+Input!C$127*Input_National_Capacity!$F153+Input!C$128*Input_National_Capacity!$G153+Input!C$129*Input_National_Capacity!$H153</f>
        <v>0</v>
      </c>
      <c r="D153" s="53">
        <f>Input!D$124*Input_National_Capacity!$C153+Input!D$125*Input_National_Capacity!$D153+Input!D$126*Input_National_Capacity!$E153+Input!D$127*Input_National_Capacity!$F153+Input!D$128*Input_National_Capacity!$G153+Input!D$129*Input_National_Capacity!$H153</f>
        <v>0</v>
      </c>
      <c r="E153" s="53">
        <f>Input!E$124*Input_National_Capacity!$C153+Input!E$125*Input_National_Capacity!$D153+Input!E$126*Input_National_Capacity!$E153+Input!E$127*Input_National_Capacity!$F153+Input!E$128*Input_National_Capacity!$G153+Input!E$129*Input_National_Capacity!$H153</f>
        <v>0</v>
      </c>
      <c r="F153" s="53">
        <f>Input!F$124*Input_National_Capacity!$C153+Input!F$125*Input_National_Capacity!$D153+Input!F$126*Input_National_Capacity!$E153+Input!F$127*Input_National_Capacity!$F153+Input!F$128*Input_National_Capacity!$G153+Input!F$129*Input_National_Capacity!$H153</f>
        <v>0</v>
      </c>
      <c r="G153" s="53">
        <f>Input!G$124*Input_National_Capacity!$C153+Input!G$125*Input_National_Capacity!$D153+Input!G$126*Input_National_Capacity!$E153+Input!G$127*Input_National_Capacity!$F153+Input!G$128*Input_National_Capacity!$G153+Input!G$129*Input_National_Capacity!$H153</f>
        <v>0</v>
      </c>
      <c r="H153" s="53">
        <f>Input!H$124*Input_National_Capacity!$C153+Input!H$125*Input_National_Capacity!$D153+Input!H$126*Input_National_Capacity!$E153+Input!H$127*Input_National_Capacity!$F153+Input!H$128*Input_National_Capacity!$G153+Input!H$129*Input_National_Capacity!$H153</f>
        <v>0</v>
      </c>
      <c r="I153" s="65">
        <f>Input!I$124*Input_National_Capacity!$C153+Input!I$125*Input_National_Capacity!$D153+Input!I$126*Input_National_Capacity!$E153+Input!I$127*Input_National_Capacity!$F153+Input!I$128*Input_National_Capacity!$G153+Input!I$129*Input_National_Capacity!$H153</f>
        <v>0</v>
      </c>
    </row>
    <row r="154" spans="1:9" s="5" customFormat="1" ht="15" customHeight="1" x14ac:dyDescent="0.25">
      <c r="A154" s="46" t="str">
        <f>Input_National_Capacity!A154</f>
        <v>F07.01_Alcala de Guadaira</v>
      </c>
      <c r="B154" s="4" t="str">
        <f>Input_National_Capacity!B154</f>
        <v>Salida Nacional / National exit</v>
      </c>
      <c r="C154" s="52">
        <f>Input!C$124*Input_National_Capacity!$C154+Input!C$125*Input_National_Capacity!$D154+Input!C$126*Input_National_Capacity!$E154+Input!C$127*Input_National_Capacity!$F154+Input!C$128*Input_National_Capacity!$G154+Input!C$129*Input_National_Capacity!$H154</f>
        <v>48.664110439934589</v>
      </c>
      <c r="D154" s="53">
        <f>Input!D$124*Input_National_Capacity!$C154+Input!D$125*Input_National_Capacity!$D154+Input!D$126*Input_National_Capacity!$E154+Input!D$127*Input_National_Capacity!$F154+Input!D$128*Input_National_Capacity!$G154+Input!D$129*Input_National_Capacity!$H154</f>
        <v>49.10444126475187</v>
      </c>
      <c r="E154" s="53">
        <f>Input!E$124*Input_National_Capacity!$C154+Input!E$125*Input_National_Capacity!$D154+Input!E$126*Input_National_Capacity!$E154+Input!E$127*Input_National_Capacity!$F154+Input!E$128*Input_National_Capacity!$G154+Input!E$129*Input_National_Capacity!$H154</f>
        <v>49.575753591649999</v>
      </c>
      <c r="F154" s="53">
        <f>Input!F$124*Input_National_Capacity!$C154+Input!F$125*Input_National_Capacity!$D154+Input!F$126*Input_National_Capacity!$E154+Input!F$127*Input_National_Capacity!$F154+Input!F$128*Input_National_Capacity!$G154+Input!F$129*Input_National_Capacity!$H154</f>
        <v>49.876606880844491</v>
      </c>
      <c r="G154" s="53">
        <f>Input!G$124*Input_National_Capacity!$C154+Input!G$125*Input_National_Capacity!$D154+Input!G$126*Input_National_Capacity!$E154+Input!G$127*Input_National_Capacity!$F154+Input!G$128*Input_National_Capacity!$G154+Input!G$129*Input_National_Capacity!$H154</f>
        <v>49.987054275312438</v>
      </c>
      <c r="H154" s="53">
        <f>Input!H$124*Input_National_Capacity!$C154+Input!H$125*Input_National_Capacity!$D154+Input!H$126*Input_National_Capacity!$E154+Input!H$127*Input_National_Capacity!$F154+Input!H$128*Input_National_Capacity!$G154+Input!H$129*Input_National_Capacity!$H154</f>
        <v>49.89965546392601</v>
      </c>
      <c r="I154" s="65">
        <f>Input!I$124*Input_National_Capacity!$C154+Input!I$125*Input_National_Capacity!$D154+Input!I$126*Input_National_Capacity!$E154+Input!I$127*Input_National_Capacity!$F154+Input!I$128*Input_National_Capacity!$G154+Input!I$129*Input_National_Capacity!$H154</f>
        <v>49.600169116371191</v>
      </c>
    </row>
    <row r="155" spans="1:9" s="5" customFormat="1" ht="15" customHeight="1" x14ac:dyDescent="0.25">
      <c r="A155" s="46" t="str">
        <f>Input_National_Capacity!A155</f>
        <v>F07.04_Ecija</v>
      </c>
      <c r="B155" s="4" t="str">
        <f>Input_National_Capacity!B155</f>
        <v>Salida Nacional / National exit</v>
      </c>
      <c r="C155" s="52">
        <f>Input!C$124*Input_National_Capacity!$C155+Input!C$125*Input_National_Capacity!$D155+Input!C$126*Input_National_Capacity!$E155+Input!C$127*Input_National_Capacity!$F155+Input!C$128*Input_National_Capacity!$G155+Input!C$129*Input_National_Capacity!$H155</f>
        <v>16.452623036953224</v>
      </c>
      <c r="D155" s="53">
        <f>Input!D$124*Input_National_Capacity!$C155+Input!D$125*Input_National_Capacity!$D155+Input!D$126*Input_National_Capacity!$E155+Input!D$127*Input_National_Capacity!$F155+Input!D$128*Input_National_Capacity!$G155+Input!D$129*Input_National_Capacity!$H155</f>
        <v>16.337306920601424</v>
      </c>
      <c r="E155" s="53">
        <f>Input!E$124*Input_National_Capacity!$C155+Input!E$125*Input_National_Capacity!$D155+Input!E$126*Input_National_Capacity!$E155+Input!E$127*Input_National_Capacity!$F155+Input!E$128*Input_National_Capacity!$G155+Input!E$129*Input_National_Capacity!$H155</f>
        <v>16.173371497593777</v>
      </c>
      <c r="F155" s="53">
        <f>Input!F$124*Input_National_Capacity!$C155+Input!F$125*Input_National_Capacity!$D155+Input!F$126*Input_National_Capacity!$E155+Input!F$127*Input_National_Capacity!$F155+Input!F$128*Input_National_Capacity!$G155+Input!F$129*Input_National_Capacity!$H155</f>
        <v>15.987617933620824</v>
      </c>
      <c r="G155" s="53">
        <f>Input!G$124*Input_National_Capacity!$C155+Input!G$125*Input_National_Capacity!$D155+Input!G$126*Input_National_Capacity!$E155+Input!G$127*Input_National_Capacity!$F155+Input!G$128*Input_National_Capacity!$G155+Input!G$129*Input_National_Capacity!$H155</f>
        <v>15.769025985661372</v>
      </c>
      <c r="H155" s="53">
        <f>Input!H$124*Input_National_Capacity!$C155+Input!H$125*Input_National_Capacity!$D155+Input!H$126*Input_National_Capacity!$E155+Input!H$127*Input_National_Capacity!$F155+Input!H$128*Input_National_Capacity!$G155+Input!H$129*Input_National_Capacity!$H155</f>
        <v>15.516153622823692</v>
      </c>
      <c r="I155" s="65">
        <f>Input!I$124*Input_National_Capacity!$C155+Input!I$125*Input_National_Capacity!$D155+Input!I$126*Input_National_Capacity!$E155+Input!I$127*Input_National_Capacity!$F155+Input!I$128*Input_National_Capacity!$G155+Input!I$129*Input_National_Capacity!$H155</f>
        <v>15.21912255695794</v>
      </c>
    </row>
    <row r="156" spans="1:9" s="5" customFormat="1" ht="15" customHeight="1" x14ac:dyDescent="0.25">
      <c r="A156" s="46" t="str">
        <f>Input_National_Capacity!A156</f>
        <v>F07_Sevilla</v>
      </c>
      <c r="B156" s="4" t="str">
        <f>Input_National_Capacity!B156</f>
        <v>Salida Nacional / National exit</v>
      </c>
      <c r="C156" s="52">
        <f>Input!C$124*Input_National_Capacity!$C156+Input!C$125*Input_National_Capacity!$D156+Input!C$126*Input_National_Capacity!$E156+Input!C$127*Input_National_Capacity!$F156+Input!C$128*Input_National_Capacity!$G156+Input!C$129*Input_National_Capacity!$H156</f>
        <v>9541.3364778546747</v>
      </c>
      <c r="D156" s="53">
        <f>Input!D$124*Input_National_Capacity!$C156+Input!D$125*Input_National_Capacity!$D156+Input!D$126*Input_National_Capacity!$E156+Input!D$127*Input_National_Capacity!$F156+Input!D$128*Input_National_Capacity!$G156+Input!D$129*Input_National_Capacity!$H156</f>
        <v>9618.1399950267896</v>
      </c>
      <c r="E156" s="53">
        <f>Input!E$124*Input_National_Capacity!$C156+Input!E$125*Input_National_Capacity!$D156+Input!E$126*Input_National_Capacity!$E156+Input!E$127*Input_National_Capacity!$F156+Input!E$128*Input_National_Capacity!$G156+Input!E$129*Input_National_Capacity!$H156</f>
        <v>9698.8862068568542</v>
      </c>
      <c r="F156" s="53">
        <f>Input!F$124*Input_National_Capacity!$C156+Input!F$125*Input_National_Capacity!$D156+Input!F$126*Input_National_Capacity!$E156+Input!F$127*Input_National_Capacity!$F156+Input!F$128*Input_National_Capacity!$G156+Input!F$129*Input_National_Capacity!$H156</f>
        <v>9747.5031780613317</v>
      </c>
      <c r="G156" s="53">
        <f>Input!G$124*Input_National_Capacity!$C156+Input!G$125*Input_National_Capacity!$D156+Input!G$126*Input_National_Capacity!$E156+Input!G$127*Input_National_Capacity!$F156+Input!G$128*Input_National_Capacity!$G156+Input!G$129*Input_National_Capacity!$H156</f>
        <v>9759.9257578640427</v>
      </c>
      <c r="H156" s="53">
        <f>Input!H$124*Input_National_Capacity!$C156+Input!H$125*Input_National_Capacity!$D156+Input!H$126*Input_National_Capacity!$E156+Input!H$127*Input_National_Capacity!$F156+Input!H$128*Input_National_Capacity!$G156+Input!H$129*Input_National_Capacity!$H156</f>
        <v>9734.7338825159186</v>
      </c>
      <c r="I156" s="65">
        <f>Input!I$124*Input_National_Capacity!$C156+Input!I$125*Input_National_Capacity!$D156+Input!I$126*Input_National_Capacity!$E156+Input!I$127*Input_National_Capacity!$F156+Input!I$128*Input_National_Capacity!$G156+Input!I$129*Input_National_Capacity!$H156</f>
        <v>9668.9526666249367</v>
      </c>
    </row>
    <row r="157" spans="1:9" s="5" customFormat="1" ht="15" customHeight="1" x14ac:dyDescent="0.25">
      <c r="A157" s="46" t="str">
        <f>Input_National_Capacity!A157</f>
        <v>F08_Alcala de Guadaira</v>
      </c>
      <c r="B157" s="4" t="str">
        <f>Input_National_Capacity!B157</f>
        <v>Salida Nacional / National exit</v>
      </c>
      <c r="C157" s="52">
        <f>Input!C$124*Input_National_Capacity!$C157+Input!C$125*Input_National_Capacity!$D157+Input!C$126*Input_National_Capacity!$E157+Input!C$127*Input_National_Capacity!$F157+Input!C$128*Input_National_Capacity!$G157+Input!C$129*Input_National_Capacity!$H157</f>
        <v>0</v>
      </c>
      <c r="D157" s="53">
        <f>Input!D$124*Input_National_Capacity!$C157+Input!D$125*Input_National_Capacity!$D157+Input!D$126*Input_National_Capacity!$E157+Input!D$127*Input_National_Capacity!$F157+Input!D$128*Input_National_Capacity!$G157+Input!D$129*Input_National_Capacity!$H157</f>
        <v>0</v>
      </c>
      <c r="E157" s="53">
        <f>Input!E$124*Input_National_Capacity!$C157+Input!E$125*Input_National_Capacity!$D157+Input!E$126*Input_National_Capacity!$E157+Input!E$127*Input_National_Capacity!$F157+Input!E$128*Input_National_Capacity!$G157+Input!E$129*Input_National_Capacity!$H157</f>
        <v>0</v>
      </c>
      <c r="F157" s="53">
        <f>Input!F$124*Input_National_Capacity!$C157+Input!F$125*Input_National_Capacity!$D157+Input!F$126*Input_National_Capacity!$E157+Input!F$127*Input_National_Capacity!$F157+Input!F$128*Input_National_Capacity!$G157+Input!F$129*Input_National_Capacity!$H157</f>
        <v>0</v>
      </c>
      <c r="G157" s="53">
        <f>Input!G$124*Input_National_Capacity!$C157+Input!G$125*Input_National_Capacity!$D157+Input!G$126*Input_National_Capacity!$E157+Input!G$127*Input_National_Capacity!$F157+Input!G$128*Input_National_Capacity!$G157+Input!G$129*Input_National_Capacity!$H157</f>
        <v>0</v>
      </c>
      <c r="H157" s="53">
        <f>Input!H$124*Input_National_Capacity!$C157+Input!H$125*Input_National_Capacity!$D157+Input!H$126*Input_National_Capacity!$E157+Input!H$127*Input_National_Capacity!$F157+Input!H$128*Input_National_Capacity!$G157+Input!H$129*Input_National_Capacity!$H157</f>
        <v>0</v>
      </c>
      <c r="I157" s="65">
        <f>Input!I$124*Input_National_Capacity!$C157+Input!I$125*Input_National_Capacity!$D157+Input!I$126*Input_National_Capacity!$E157+Input!I$127*Input_National_Capacity!$F157+Input!I$128*Input_National_Capacity!$G157+Input!I$129*Input_National_Capacity!$H157</f>
        <v>0</v>
      </c>
    </row>
    <row r="158" spans="1:9" s="5" customFormat="1" ht="15" customHeight="1" x14ac:dyDescent="0.25">
      <c r="A158" s="46" t="str">
        <f>Input_National_Capacity!A158</f>
        <v>F09_Carmona</v>
      </c>
      <c r="B158" s="4" t="str">
        <f>Input_National_Capacity!B158</f>
        <v>Salida Nacional / National exit</v>
      </c>
      <c r="C158" s="52">
        <f>Input!C$124*Input_National_Capacity!$C158+Input!C$125*Input_National_Capacity!$D158+Input!C$126*Input_National_Capacity!$E158+Input!C$127*Input_National_Capacity!$F158+Input!C$128*Input_National_Capacity!$G158+Input!C$129*Input_National_Capacity!$H158</f>
        <v>7.2513689298306083</v>
      </c>
      <c r="D158" s="53">
        <f>Input!D$124*Input_National_Capacity!$C158+Input!D$125*Input_National_Capacity!$D158+Input!D$126*Input_National_Capacity!$E158+Input!D$127*Input_National_Capacity!$F158+Input!D$128*Input_National_Capacity!$G158+Input!D$129*Input_National_Capacity!$H158</f>
        <v>7.2005442253841485</v>
      </c>
      <c r="E158" s="53">
        <f>Input!E$124*Input_National_Capacity!$C158+Input!E$125*Input_National_Capacity!$D158+Input!E$126*Input_National_Capacity!$E158+Input!E$127*Input_National_Capacity!$F158+Input!E$128*Input_National_Capacity!$G158+Input!E$129*Input_National_Capacity!$H158</f>
        <v>7.1282909299536081</v>
      </c>
      <c r="F158" s="53">
        <f>Input!F$124*Input_National_Capacity!$C158+Input!F$125*Input_National_Capacity!$D158+Input!F$126*Input_National_Capacity!$E158+Input!F$127*Input_National_Capacity!$F158+Input!F$128*Input_National_Capacity!$G158+Input!F$129*Input_National_Capacity!$H158</f>
        <v>7.0464214542248174</v>
      </c>
      <c r="G158" s="53">
        <f>Input!G$124*Input_National_Capacity!$C158+Input!G$125*Input_National_Capacity!$D158+Input!G$126*Input_National_Capacity!$E158+Input!G$127*Input_National_Capacity!$F158+Input!G$128*Input_National_Capacity!$G158+Input!G$129*Input_National_Capacity!$H158</f>
        <v>6.9500787095947283</v>
      </c>
      <c r="H158" s="53">
        <f>Input!H$124*Input_National_Capacity!$C158+Input!H$125*Input_National_Capacity!$D158+Input!H$126*Input_National_Capacity!$E158+Input!H$127*Input_National_Capacity!$F158+Input!H$128*Input_National_Capacity!$G158+Input!H$129*Input_National_Capacity!$H158</f>
        <v>6.8386271318751435</v>
      </c>
      <c r="I158" s="65">
        <f>Input!I$124*Input_National_Capacity!$C158+Input!I$125*Input_National_Capacity!$D158+Input!I$126*Input_National_Capacity!$E158+Input!I$127*Input_National_Capacity!$F158+Input!I$128*Input_National_Capacity!$G158+Input!I$129*Input_National_Capacity!$H158</f>
        <v>6.7077129404191256</v>
      </c>
    </row>
    <row r="159" spans="1:9" s="5" customFormat="1" ht="15" customHeight="1" x14ac:dyDescent="0.25">
      <c r="A159" s="46" t="str">
        <f>Input_National_Capacity!A159</f>
        <v>F11_Palma del Rio</v>
      </c>
      <c r="B159" s="4" t="str">
        <f>Input_National_Capacity!B159</f>
        <v>Salida Nacional / National exit</v>
      </c>
      <c r="C159" s="52">
        <f>Input!C$124*Input_National_Capacity!$C159+Input!C$125*Input_National_Capacity!$D159+Input!C$126*Input_National_Capacity!$E159+Input!C$127*Input_National_Capacity!$F159+Input!C$128*Input_National_Capacity!$G159+Input!C$129*Input_National_Capacity!$H159</f>
        <v>210.43569684570289</v>
      </c>
      <c r="D159" s="53">
        <f>Input!D$124*Input_National_Capacity!$C159+Input!D$125*Input_National_Capacity!$D159+Input!D$126*Input_National_Capacity!$E159+Input!D$127*Input_National_Capacity!$F159+Input!D$128*Input_National_Capacity!$G159+Input!D$129*Input_National_Capacity!$H159</f>
        <v>211.02519082497457</v>
      </c>
      <c r="E159" s="53">
        <f>Input!E$124*Input_National_Capacity!$C159+Input!E$125*Input_National_Capacity!$D159+Input!E$126*Input_National_Capacity!$E159+Input!E$127*Input_National_Capacity!$F159+Input!E$128*Input_National_Capacity!$G159+Input!E$129*Input_National_Capacity!$H159</f>
        <v>211.80678050082273</v>
      </c>
      <c r="F159" s="53">
        <f>Input!F$124*Input_National_Capacity!$C159+Input!F$125*Input_National_Capacity!$D159+Input!F$126*Input_National_Capacity!$E159+Input!F$127*Input_National_Capacity!$F159+Input!F$128*Input_National_Capacity!$G159+Input!F$129*Input_National_Capacity!$H159</f>
        <v>212.64075273430041</v>
      </c>
      <c r="G159" s="53">
        <f>Input!G$124*Input_National_Capacity!$C159+Input!G$125*Input_National_Capacity!$D159+Input!G$126*Input_National_Capacity!$E159+Input!G$127*Input_National_Capacity!$F159+Input!G$128*Input_National_Capacity!$G159+Input!G$129*Input_National_Capacity!$H159</f>
        <v>213.47691005213173</v>
      </c>
      <c r="H159" s="53">
        <f>Input!H$124*Input_National_Capacity!$C159+Input!H$125*Input_National_Capacity!$D159+Input!H$126*Input_National_Capacity!$E159+Input!H$127*Input_National_Capacity!$F159+Input!H$128*Input_National_Capacity!$G159+Input!H$129*Input_National_Capacity!$H159</f>
        <v>214.29302395153016</v>
      </c>
      <c r="I159" s="65">
        <f>Input!I$124*Input_National_Capacity!$C159+Input!I$125*Input_National_Capacity!$D159+Input!I$126*Input_National_Capacity!$E159+Input!I$127*Input_National_Capacity!$F159+Input!I$128*Input_National_Capacity!$G159+Input!I$129*Input_National_Capacity!$H159</f>
        <v>215.08192272167233</v>
      </c>
    </row>
    <row r="160" spans="1:9" s="5" customFormat="1" ht="15" customHeight="1" x14ac:dyDescent="0.25">
      <c r="A160" s="46" t="str">
        <f>Input_National_Capacity!A160</f>
        <v>F13_Cordoba</v>
      </c>
      <c r="B160" s="4" t="str">
        <f>Input_National_Capacity!B160</f>
        <v>Salida Nacional / National exit</v>
      </c>
      <c r="C160" s="52">
        <f>Input!C$124*Input_National_Capacity!$C160+Input!C$125*Input_National_Capacity!$D160+Input!C$126*Input_National_Capacity!$E160+Input!C$127*Input_National_Capacity!$F160+Input!C$128*Input_National_Capacity!$G160+Input!C$129*Input_National_Capacity!$H160</f>
        <v>0</v>
      </c>
      <c r="D160" s="53">
        <f>Input!D$124*Input_National_Capacity!$C160+Input!D$125*Input_National_Capacity!$D160+Input!D$126*Input_National_Capacity!$E160+Input!D$127*Input_National_Capacity!$F160+Input!D$128*Input_National_Capacity!$G160+Input!D$129*Input_National_Capacity!$H160</f>
        <v>0</v>
      </c>
      <c r="E160" s="53">
        <f>Input!E$124*Input_National_Capacity!$C160+Input!E$125*Input_National_Capacity!$D160+Input!E$126*Input_National_Capacity!$E160+Input!E$127*Input_National_Capacity!$F160+Input!E$128*Input_National_Capacity!$G160+Input!E$129*Input_National_Capacity!$H160</f>
        <v>0</v>
      </c>
      <c r="F160" s="53">
        <f>Input!F$124*Input_National_Capacity!$C160+Input!F$125*Input_National_Capacity!$D160+Input!F$126*Input_National_Capacity!$E160+Input!F$127*Input_National_Capacity!$F160+Input!F$128*Input_National_Capacity!$G160+Input!F$129*Input_National_Capacity!$H160</f>
        <v>0</v>
      </c>
      <c r="G160" s="53">
        <f>Input!G$124*Input_National_Capacity!$C160+Input!G$125*Input_National_Capacity!$D160+Input!G$126*Input_National_Capacity!$E160+Input!G$127*Input_National_Capacity!$F160+Input!G$128*Input_National_Capacity!$G160+Input!G$129*Input_National_Capacity!$H160</f>
        <v>0</v>
      </c>
      <c r="H160" s="53">
        <f>Input!H$124*Input_National_Capacity!$C160+Input!H$125*Input_National_Capacity!$D160+Input!H$126*Input_National_Capacity!$E160+Input!H$127*Input_National_Capacity!$F160+Input!H$128*Input_National_Capacity!$G160+Input!H$129*Input_National_Capacity!$H160</f>
        <v>0</v>
      </c>
      <c r="I160" s="65">
        <f>Input!I$124*Input_National_Capacity!$C160+Input!I$125*Input_National_Capacity!$D160+Input!I$126*Input_National_Capacity!$E160+Input!I$127*Input_National_Capacity!$F160+Input!I$128*Input_National_Capacity!$G160+Input!I$129*Input_National_Capacity!$H160</f>
        <v>0</v>
      </c>
    </row>
    <row r="161" spans="1:9" s="5" customFormat="1" ht="15" customHeight="1" x14ac:dyDescent="0.25">
      <c r="A161" s="46" t="str">
        <f>Input_National_Capacity!A161</f>
        <v>F14_Villafranca de Cordoba</v>
      </c>
      <c r="B161" s="4" t="str">
        <f>Input_National_Capacity!B161</f>
        <v>Salida Nacional / National exit</v>
      </c>
      <c r="C161" s="52">
        <f>Input!C$124*Input_National_Capacity!$C161+Input!C$125*Input_National_Capacity!$D161+Input!C$126*Input_National_Capacity!$E161+Input!C$127*Input_National_Capacity!$F161+Input!C$128*Input_National_Capacity!$G161+Input!C$129*Input_National_Capacity!$H161</f>
        <v>2145.9075087990905</v>
      </c>
      <c r="D161" s="53">
        <f>Input!D$124*Input_National_Capacity!$C161+Input!D$125*Input_National_Capacity!$D161+Input!D$126*Input_National_Capacity!$E161+Input!D$127*Input_National_Capacity!$F161+Input!D$128*Input_National_Capacity!$G161+Input!D$129*Input_National_Capacity!$H161</f>
        <v>2155.0067759546132</v>
      </c>
      <c r="E161" s="53">
        <f>Input!E$124*Input_National_Capacity!$C161+Input!E$125*Input_National_Capacity!$D161+Input!E$126*Input_National_Capacity!$E161+Input!E$127*Input_National_Capacity!$F161+Input!E$128*Input_National_Capacity!$G161+Input!E$129*Input_National_Capacity!$H161</f>
        <v>2163.1643241140437</v>
      </c>
      <c r="F161" s="53">
        <f>Input!F$124*Input_National_Capacity!$C161+Input!F$125*Input_National_Capacity!$D161+Input!F$126*Input_National_Capacity!$E161+Input!F$127*Input_National_Capacity!$F161+Input!F$128*Input_National_Capacity!$G161+Input!F$129*Input_National_Capacity!$H161</f>
        <v>2165.2038695159313</v>
      </c>
      <c r="G161" s="53">
        <f>Input!G$124*Input_National_Capacity!$C161+Input!G$125*Input_National_Capacity!$D161+Input!G$126*Input_National_Capacity!$E161+Input!G$127*Input_National_Capacity!$F161+Input!G$128*Input_National_Capacity!$G161+Input!G$129*Input_National_Capacity!$H161</f>
        <v>2160.0788117610423</v>
      </c>
      <c r="H161" s="53">
        <f>Input!H$124*Input_National_Capacity!$C161+Input!H$125*Input_National_Capacity!$D161+Input!H$126*Input_National_Capacity!$E161+Input!H$127*Input_National_Capacity!$F161+Input!H$128*Input_National_Capacity!$G161+Input!H$129*Input_National_Capacity!$H161</f>
        <v>2147.5029831116844</v>
      </c>
      <c r="I161" s="65">
        <f>Input!I$124*Input_National_Capacity!$C161+Input!I$125*Input_National_Capacity!$D161+Input!I$126*Input_National_Capacity!$E161+Input!I$127*Input_National_Capacity!$F161+Input!I$128*Input_National_Capacity!$G161+Input!I$129*Input_National_Capacity!$H161</f>
        <v>2126.6506397377634</v>
      </c>
    </row>
    <row r="162" spans="1:9" s="5" customFormat="1" ht="15" customHeight="1" x14ac:dyDescent="0.25">
      <c r="A162" s="46" t="str">
        <f>Input_National_Capacity!A162</f>
        <v>F19.01_Puertollano</v>
      </c>
      <c r="B162" s="4" t="str">
        <f>Input_National_Capacity!B162</f>
        <v>Salida Nacional / National exit</v>
      </c>
      <c r="C162" s="52">
        <f>Input!C$124*Input_National_Capacity!$C162+Input!C$125*Input_National_Capacity!$D162+Input!C$126*Input_National_Capacity!$E162+Input!C$127*Input_National_Capacity!$F162+Input!C$128*Input_National_Capacity!$G162+Input!C$129*Input_National_Capacity!$H162</f>
        <v>758.20171211954334</v>
      </c>
      <c r="D162" s="53">
        <f>Input!D$124*Input_National_Capacity!$C162+Input!D$125*Input_National_Capacity!$D162+Input!D$126*Input_National_Capacity!$E162+Input!D$127*Input_National_Capacity!$F162+Input!D$128*Input_National_Capacity!$G162+Input!D$129*Input_National_Capacity!$H162</f>
        <v>756.72871789305157</v>
      </c>
      <c r="E162" s="53">
        <f>Input!E$124*Input_National_Capacity!$C162+Input!E$125*Input_National_Capacity!$D162+Input!E$126*Input_National_Capacity!$E162+Input!E$127*Input_National_Capacity!$F162+Input!E$128*Input_National_Capacity!$G162+Input!E$129*Input_National_Capacity!$H162</f>
        <v>753.87436994402503</v>
      </c>
      <c r="F162" s="53">
        <f>Input!F$124*Input_National_Capacity!$C162+Input!F$125*Input_National_Capacity!$D162+Input!F$126*Input_National_Capacity!$E162+Input!F$127*Input_National_Capacity!$F162+Input!F$128*Input_National_Capacity!$G162+Input!F$129*Input_National_Capacity!$H162</f>
        <v>749.49386008281363</v>
      </c>
      <c r="G162" s="53">
        <f>Input!G$124*Input_National_Capacity!$C162+Input!G$125*Input_National_Capacity!$D162+Input!G$126*Input_National_Capacity!$E162+Input!G$127*Input_National_Capacity!$F162+Input!G$128*Input_National_Capacity!$G162+Input!G$129*Input_National_Capacity!$H162</f>
        <v>743.14151193428484</v>
      </c>
      <c r="H162" s="53">
        <f>Input!H$124*Input_National_Capacity!$C162+Input!H$125*Input_National_Capacity!$D162+Input!H$126*Input_National_Capacity!$E162+Input!H$127*Input_National_Capacity!$F162+Input!H$128*Input_National_Capacity!$G162+Input!H$129*Input_National_Capacity!$H162</f>
        <v>734.73526349329177</v>
      </c>
      <c r="I162" s="65">
        <f>Input!I$124*Input_National_Capacity!$C162+Input!I$125*Input_National_Capacity!$D162+Input!I$126*Input_National_Capacity!$E162+Input!I$127*Input_National_Capacity!$F162+Input!I$128*Input_National_Capacity!$G162+Input!I$129*Input_National_Capacity!$H162</f>
        <v>723.89350705695665</v>
      </c>
    </row>
    <row r="163" spans="1:9" s="5" customFormat="1" ht="15" customHeight="1" x14ac:dyDescent="0.25">
      <c r="A163" s="46" t="str">
        <f>Input_National_Capacity!A163</f>
        <v>F19_Almodovar</v>
      </c>
      <c r="B163" s="4" t="str">
        <f>Input_National_Capacity!B163</f>
        <v>Salida Nacional / National exit</v>
      </c>
      <c r="C163" s="52">
        <f>Input!C$124*Input_National_Capacity!$C163+Input!C$125*Input_National_Capacity!$D163+Input!C$126*Input_National_Capacity!$E163+Input!C$127*Input_National_Capacity!$F163+Input!C$128*Input_National_Capacity!$G163+Input!C$129*Input_National_Capacity!$H163</f>
        <v>23855.390248400559</v>
      </c>
      <c r="D163" s="53">
        <f>Input!D$124*Input_National_Capacity!$C163+Input!D$125*Input_National_Capacity!$D163+Input!D$126*Input_National_Capacity!$E163+Input!D$127*Input_National_Capacity!$F163+Input!D$128*Input_National_Capacity!$G163+Input!D$129*Input_National_Capacity!$H163</f>
        <v>23888.593663845393</v>
      </c>
      <c r="E163" s="53">
        <f>Input!E$124*Input_National_Capacity!$C163+Input!E$125*Input_National_Capacity!$D163+Input!E$126*Input_National_Capacity!$E163+Input!E$127*Input_National_Capacity!$F163+Input!E$128*Input_National_Capacity!$G163+Input!E$129*Input_National_Capacity!$H163</f>
        <v>23932.931291269393</v>
      </c>
      <c r="F163" s="53">
        <f>Input!F$124*Input_National_Capacity!$C163+Input!F$125*Input_National_Capacity!$D163+Input!F$126*Input_National_Capacity!$E163+Input!F$127*Input_National_Capacity!$F163+Input!F$128*Input_National_Capacity!$G163+Input!F$129*Input_National_Capacity!$H163</f>
        <v>23977.357593948243</v>
      </c>
      <c r="G163" s="53">
        <f>Input!G$124*Input_National_Capacity!$C163+Input!G$125*Input_National_Capacity!$D163+Input!G$126*Input_National_Capacity!$E163+Input!G$127*Input_National_Capacity!$F163+Input!G$128*Input_National_Capacity!$G163+Input!G$129*Input_National_Capacity!$H163</f>
        <v>24021.872749232451</v>
      </c>
      <c r="H163" s="53">
        <f>Input!H$124*Input_National_Capacity!$C163+Input!H$125*Input_National_Capacity!$D163+Input!H$126*Input_National_Capacity!$E163+Input!H$127*Input_National_Capacity!$F163+Input!H$128*Input_National_Capacity!$G163+Input!H$129*Input_National_Capacity!$H163</f>
        <v>24066.476934827224</v>
      </c>
      <c r="I163" s="65">
        <f>Input!I$124*Input_National_Capacity!$C163+Input!I$125*Input_National_Capacity!$D163+Input!I$126*Input_National_Capacity!$E163+Input!I$127*Input_National_Capacity!$F163+Input!I$128*Input_National_Capacity!$G163+Input!I$129*Input_National_Capacity!$H163</f>
        <v>24111.170328793192</v>
      </c>
    </row>
    <row r="164" spans="1:9" s="5" customFormat="1" ht="15" customHeight="1" x14ac:dyDescent="0.25">
      <c r="A164" s="46" t="str">
        <f>Input_National_Capacity!A164</f>
        <v>F21_Ciudad Real</v>
      </c>
      <c r="B164" s="4" t="str">
        <f>Input_National_Capacity!B164</f>
        <v>Salida Nacional / National exit</v>
      </c>
      <c r="C164" s="52">
        <f>Input!C$124*Input_National_Capacity!$C164+Input!C$125*Input_National_Capacity!$D164+Input!C$126*Input_National_Capacity!$E164+Input!C$127*Input_National_Capacity!$F164+Input!C$128*Input_National_Capacity!$G164+Input!C$129*Input_National_Capacity!$H164</f>
        <v>2692.7960822221607</v>
      </c>
      <c r="D164" s="53">
        <f>Input!D$124*Input_National_Capacity!$C164+Input!D$125*Input_National_Capacity!$D164+Input!D$126*Input_National_Capacity!$E164+Input!D$127*Input_National_Capacity!$F164+Input!D$128*Input_National_Capacity!$G164+Input!D$129*Input_National_Capacity!$H164</f>
        <v>2696.1072375154263</v>
      </c>
      <c r="E164" s="53">
        <f>Input!E$124*Input_National_Capacity!$C164+Input!E$125*Input_National_Capacity!$D164+Input!E$126*Input_National_Capacity!$E164+Input!E$127*Input_National_Capacity!$F164+Input!E$128*Input_National_Capacity!$G164+Input!E$129*Input_National_Capacity!$H164</f>
        <v>2696.4232629904573</v>
      </c>
      <c r="F164" s="53">
        <f>Input!F$124*Input_National_Capacity!$C164+Input!F$125*Input_National_Capacity!$D164+Input!F$126*Input_National_Capacity!$E164+Input!F$127*Input_National_Capacity!$F164+Input!F$128*Input_National_Capacity!$G164+Input!F$129*Input_National_Capacity!$H164</f>
        <v>2690.1610528126757</v>
      </c>
      <c r="G164" s="53">
        <f>Input!G$124*Input_National_Capacity!$C164+Input!G$125*Input_National_Capacity!$D164+Input!G$126*Input_National_Capacity!$E164+Input!G$127*Input_National_Capacity!$F164+Input!G$128*Input_National_Capacity!$G164+Input!G$129*Input_National_Capacity!$H164</f>
        <v>2675.8760451947901</v>
      </c>
      <c r="H164" s="53">
        <f>Input!H$124*Input_National_Capacity!$C164+Input!H$125*Input_National_Capacity!$D164+Input!H$126*Input_National_Capacity!$E164+Input!H$127*Input_National_Capacity!$F164+Input!H$128*Input_National_Capacity!$G164+Input!H$129*Input_National_Capacity!$H164</f>
        <v>2653.2420824036326</v>
      </c>
      <c r="I164" s="65">
        <f>Input!I$124*Input_National_Capacity!$C164+Input!I$125*Input_National_Capacity!$D164+Input!I$126*Input_National_Capacity!$E164+Input!I$127*Input_National_Capacity!$F164+Input!I$128*Input_National_Capacity!$G164+Input!I$129*Input_National_Capacity!$H164</f>
        <v>2621.0675942121002</v>
      </c>
    </row>
    <row r="165" spans="1:9" s="5" customFormat="1" ht="15" customHeight="1" x14ac:dyDescent="0.25">
      <c r="A165" s="46" t="str">
        <f>Input_National_Capacity!A165</f>
        <v>F25_Mascaraque</v>
      </c>
      <c r="B165" s="4" t="str">
        <f>Input_National_Capacity!B165</f>
        <v>Salida Nacional / National exit</v>
      </c>
      <c r="C165" s="52">
        <f>Input!C$124*Input_National_Capacity!$C165+Input!C$125*Input_National_Capacity!$D165+Input!C$126*Input_National_Capacity!$E165+Input!C$127*Input_National_Capacity!$F165+Input!C$128*Input_National_Capacity!$G165+Input!C$129*Input_National_Capacity!$H165</f>
        <v>676.87549890416949</v>
      </c>
      <c r="D165" s="53">
        <f>Input!D$124*Input_National_Capacity!$C165+Input!D$125*Input_National_Capacity!$D165+Input!D$126*Input_National_Capacity!$E165+Input!D$127*Input_National_Capacity!$F165+Input!D$128*Input_National_Capacity!$G165+Input!D$129*Input_National_Capacity!$H165</f>
        <v>684.14438158215455</v>
      </c>
      <c r="E165" s="53">
        <f>Input!E$124*Input_National_Capacity!$C165+Input!E$125*Input_National_Capacity!$D165+Input!E$126*Input_National_Capacity!$E165+Input!E$127*Input_National_Capacity!$F165+Input!E$128*Input_National_Capacity!$G165+Input!E$129*Input_National_Capacity!$H165</f>
        <v>692.10014183919054</v>
      </c>
      <c r="F165" s="53">
        <f>Input!F$124*Input_National_Capacity!$C165+Input!F$125*Input_National_Capacity!$D165+Input!F$126*Input_National_Capacity!$E165+Input!F$127*Input_National_Capacity!$F165+Input!F$128*Input_National_Capacity!$G165+Input!F$129*Input_National_Capacity!$H165</f>
        <v>697.52985479206484</v>
      </c>
      <c r="G165" s="53">
        <f>Input!G$124*Input_National_Capacity!$C165+Input!G$125*Input_National_Capacity!$D165+Input!G$126*Input_National_Capacity!$E165+Input!G$127*Input_National_Capacity!$F165+Input!G$128*Input_National_Capacity!$G165+Input!G$129*Input_National_Capacity!$H165</f>
        <v>700.17459975177439</v>
      </c>
      <c r="H165" s="53">
        <f>Input!H$124*Input_National_Capacity!$C165+Input!H$125*Input_National_Capacity!$D165+Input!H$126*Input_National_Capacity!$E165+Input!H$127*Input_National_Capacity!$F165+Input!H$128*Input_National_Capacity!$G165+Input!H$129*Input_National_Capacity!$H165</f>
        <v>699.92623912326781</v>
      </c>
      <c r="I165" s="65">
        <f>Input!I$124*Input_National_Capacity!$C165+Input!I$125*Input_National_Capacity!$D165+Input!I$126*Input_National_Capacity!$E165+Input!I$127*Input_National_Capacity!$F165+Input!I$128*Input_National_Capacity!$G165+Input!I$129*Input_National_Capacity!$H165</f>
        <v>696.60861986127554</v>
      </c>
    </row>
    <row r="166" spans="1:9" s="5" customFormat="1" ht="15" customHeight="1" x14ac:dyDescent="0.25">
      <c r="A166" s="46" t="str">
        <f>Input_National_Capacity!A166</f>
        <v>F26.02_Aranjuez Oeste</v>
      </c>
      <c r="B166" s="4" t="str">
        <f>Input_National_Capacity!B166</f>
        <v>Salida Nacional / National exit</v>
      </c>
      <c r="C166" s="52">
        <f>Input!C$124*Input_National_Capacity!$C166+Input!C$125*Input_National_Capacity!$D166+Input!C$126*Input_National_Capacity!$E166+Input!C$127*Input_National_Capacity!$F166+Input!C$128*Input_National_Capacity!$G166+Input!C$129*Input_National_Capacity!$H166</f>
        <v>0</v>
      </c>
      <c r="D166" s="53">
        <f>Input!D$124*Input_National_Capacity!$C166+Input!D$125*Input_National_Capacity!$D166+Input!D$126*Input_National_Capacity!$E166+Input!D$127*Input_National_Capacity!$F166+Input!D$128*Input_National_Capacity!$G166+Input!D$129*Input_National_Capacity!$H166</f>
        <v>0</v>
      </c>
      <c r="E166" s="53">
        <f>Input!E$124*Input_National_Capacity!$C166+Input!E$125*Input_National_Capacity!$D166+Input!E$126*Input_National_Capacity!$E166+Input!E$127*Input_National_Capacity!$F166+Input!E$128*Input_National_Capacity!$G166+Input!E$129*Input_National_Capacity!$H166</f>
        <v>0</v>
      </c>
      <c r="F166" s="53">
        <f>Input!F$124*Input_National_Capacity!$C166+Input!F$125*Input_National_Capacity!$D166+Input!F$126*Input_National_Capacity!$E166+Input!F$127*Input_National_Capacity!$F166+Input!F$128*Input_National_Capacity!$G166+Input!F$129*Input_National_Capacity!$H166</f>
        <v>0</v>
      </c>
      <c r="G166" s="53">
        <f>Input!G$124*Input_National_Capacity!$C166+Input!G$125*Input_National_Capacity!$D166+Input!G$126*Input_National_Capacity!$E166+Input!G$127*Input_National_Capacity!$F166+Input!G$128*Input_National_Capacity!$G166+Input!G$129*Input_National_Capacity!$H166</f>
        <v>0</v>
      </c>
      <c r="H166" s="53">
        <f>Input!H$124*Input_National_Capacity!$C166+Input!H$125*Input_National_Capacity!$D166+Input!H$126*Input_National_Capacity!$E166+Input!H$127*Input_National_Capacity!$F166+Input!H$128*Input_National_Capacity!$G166+Input!H$129*Input_National_Capacity!$H166</f>
        <v>0</v>
      </c>
      <c r="I166" s="65">
        <f>Input!I$124*Input_National_Capacity!$C166+Input!I$125*Input_National_Capacity!$D166+Input!I$126*Input_National_Capacity!$E166+Input!I$127*Input_National_Capacity!$F166+Input!I$128*Input_National_Capacity!$G166+Input!I$129*Input_National_Capacity!$H166</f>
        <v>0</v>
      </c>
    </row>
    <row r="167" spans="1:9" s="5" customFormat="1" ht="15" customHeight="1" x14ac:dyDescent="0.25">
      <c r="A167" s="46" t="str">
        <f>Input_National_Capacity!A167</f>
        <v>F26_Aranjuez</v>
      </c>
      <c r="B167" s="4" t="str">
        <f>Input_National_Capacity!B167</f>
        <v>Salida Nacional / National exit</v>
      </c>
      <c r="C167" s="52">
        <f>Input!C$124*Input_National_Capacity!$C167+Input!C$125*Input_National_Capacity!$D167+Input!C$126*Input_National_Capacity!$E167+Input!C$127*Input_National_Capacity!$F167+Input!C$128*Input_National_Capacity!$G167+Input!C$129*Input_National_Capacity!$H167</f>
        <v>33045.468214738459</v>
      </c>
      <c r="D167" s="53">
        <f>Input!D$124*Input_National_Capacity!$C167+Input!D$125*Input_National_Capacity!$D167+Input!D$126*Input_National_Capacity!$E167+Input!D$127*Input_National_Capacity!$F167+Input!D$128*Input_National_Capacity!$G167+Input!D$129*Input_National_Capacity!$H167</f>
        <v>32388.52656997773</v>
      </c>
      <c r="E167" s="53">
        <f>Input!E$124*Input_National_Capacity!$C167+Input!E$125*Input_National_Capacity!$D167+Input!E$126*Input_National_Capacity!$E167+Input!E$127*Input_National_Capacity!$F167+Input!E$128*Input_National_Capacity!$G167+Input!E$129*Input_National_Capacity!$H167</f>
        <v>31661.852072580648</v>
      </c>
      <c r="F167" s="53">
        <f>Input!F$124*Input_National_Capacity!$C167+Input!F$125*Input_National_Capacity!$D167+Input!F$126*Input_National_Capacity!$E167+Input!F$127*Input_National_Capacity!$F167+Input!F$128*Input_National_Capacity!$G167+Input!F$129*Input_National_Capacity!$H167</f>
        <v>30630.650045475013</v>
      </c>
      <c r="G167" s="53">
        <f>Input!G$124*Input_National_Capacity!$C167+Input!G$125*Input_National_Capacity!$D167+Input!G$126*Input_National_Capacity!$E167+Input!G$127*Input_National_Capacity!$F167+Input!G$128*Input_National_Capacity!$G167+Input!G$129*Input_National_Capacity!$H167</f>
        <v>28593.558783401808</v>
      </c>
      <c r="H167" s="53">
        <f>Input!H$124*Input_National_Capacity!$C167+Input!H$125*Input_National_Capacity!$D167+Input!H$126*Input_National_Capacity!$E167+Input!H$127*Input_National_Capacity!$F167+Input!H$128*Input_National_Capacity!$G167+Input!H$129*Input_National_Capacity!$H167</f>
        <v>25134.224789451182</v>
      </c>
      <c r="I167" s="65">
        <f>Input!I$124*Input_National_Capacity!$C167+Input!I$125*Input_National_Capacity!$D167+Input!I$126*Input_National_Capacity!$E167+Input!I$127*Input_National_Capacity!$F167+Input!I$128*Input_National_Capacity!$G167+Input!I$129*Input_National_Capacity!$H167</f>
        <v>17000.1243623337</v>
      </c>
    </row>
    <row r="168" spans="1:9" s="5" customFormat="1" ht="15" customHeight="1" x14ac:dyDescent="0.25">
      <c r="A168" s="46" t="str">
        <f>Input_National_Capacity!A168</f>
        <v>F26A_Ceramicas Toledo</v>
      </c>
      <c r="B168" s="4" t="str">
        <f>Input_National_Capacity!B168</f>
        <v>Salida Nacional / National exit</v>
      </c>
      <c r="C168" s="52">
        <f>Input!C$124*Input_National_Capacity!$C168+Input!C$125*Input_National_Capacity!$D168+Input!C$126*Input_National_Capacity!$E168+Input!C$127*Input_National_Capacity!$F168+Input!C$128*Input_National_Capacity!$G168+Input!C$129*Input_National_Capacity!$H168</f>
        <v>4720.238274545366</v>
      </c>
      <c r="D168" s="53">
        <f>Input!D$124*Input_National_Capacity!$C168+Input!D$125*Input_National_Capacity!$D168+Input!D$126*Input_National_Capacity!$E168+Input!D$127*Input_National_Capacity!$F168+Input!D$128*Input_National_Capacity!$G168+Input!D$129*Input_National_Capacity!$H168</f>
        <v>4767.9453548746324</v>
      </c>
      <c r="E168" s="53">
        <f>Input!E$124*Input_National_Capacity!$C168+Input!E$125*Input_National_Capacity!$D168+Input!E$126*Input_National_Capacity!$E168+Input!E$127*Input_National_Capacity!$F168+Input!E$128*Input_National_Capacity!$G168+Input!E$129*Input_National_Capacity!$H168</f>
        <v>4821.192935877275</v>
      </c>
      <c r="F168" s="53">
        <f>Input!F$124*Input_National_Capacity!$C168+Input!F$125*Input_National_Capacity!$D168+Input!F$126*Input_National_Capacity!$E168+Input!F$127*Input_National_Capacity!$F168+Input!F$128*Input_National_Capacity!$G168+Input!F$129*Input_National_Capacity!$H168</f>
        <v>4859.497939451463</v>
      </c>
      <c r="G168" s="53">
        <f>Input!G$124*Input_National_Capacity!$C168+Input!G$125*Input_National_Capacity!$D168+Input!G$126*Input_National_Capacity!$E168+Input!G$127*Input_National_Capacity!$F168+Input!G$128*Input_National_Capacity!$G168+Input!G$129*Input_National_Capacity!$H168</f>
        <v>4881.4970679146536</v>
      </c>
      <c r="H168" s="53">
        <f>Input!H$124*Input_National_Capacity!$C168+Input!H$125*Input_National_Capacity!$D168+Input!H$126*Input_National_Capacity!$E168+Input!H$127*Input_National_Capacity!$F168+Input!H$128*Input_National_Capacity!$G168+Input!H$129*Input_National_Capacity!$H168</f>
        <v>4886.5602596359749</v>
      </c>
      <c r="I168" s="65">
        <f>Input!I$124*Input_National_Capacity!$C168+Input!I$125*Input_National_Capacity!$D168+Input!I$126*Input_National_Capacity!$E168+Input!I$127*Input_National_Capacity!$F168+Input!I$128*Input_National_Capacity!$G168+Input!I$129*Input_National_Capacity!$H168</f>
        <v>4873.8057320996841</v>
      </c>
    </row>
    <row r="169" spans="1:9" s="5" customFormat="1" ht="15" customHeight="1" x14ac:dyDescent="0.25">
      <c r="A169" s="46" t="str">
        <f>Input_National_Capacity!A169</f>
        <v>F27_Yeles</v>
      </c>
      <c r="B169" s="4" t="str">
        <f>Input_National_Capacity!B169</f>
        <v>Salida Nacional / National exit</v>
      </c>
      <c r="C169" s="52">
        <f>Input!C$124*Input_National_Capacity!$C169+Input!C$125*Input_National_Capacity!$D169+Input!C$126*Input_National_Capacity!$E169+Input!C$127*Input_National_Capacity!$F169+Input!C$128*Input_National_Capacity!$G169+Input!C$129*Input_National_Capacity!$H169</f>
        <v>0</v>
      </c>
      <c r="D169" s="53">
        <f>Input!D$124*Input_National_Capacity!$C169+Input!D$125*Input_National_Capacity!$D169+Input!D$126*Input_National_Capacity!$E169+Input!D$127*Input_National_Capacity!$F169+Input!D$128*Input_National_Capacity!$G169+Input!D$129*Input_National_Capacity!$H169</f>
        <v>0</v>
      </c>
      <c r="E169" s="53">
        <f>Input!E$124*Input_National_Capacity!$C169+Input!E$125*Input_National_Capacity!$D169+Input!E$126*Input_National_Capacity!$E169+Input!E$127*Input_National_Capacity!$F169+Input!E$128*Input_National_Capacity!$G169+Input!E$129*Input_National_Capacity!$H169</f>
        <v>0</v>
      </c>
      <c r="F169" s="53">
        <f>Input!F$124*Input_National_Capacity!$C169+Input!F$125*Input_National_Capacity!$D169+Input!F$126*Input_National_Capacity!$E169+Input!F$127*Input_National_Capacity!$F169+Input!F$128*Input_National_Capacity!$G169+Input!F$129*Input_National_Capacity!$H169</f>
        <v>0</v>
      </c>
      <c r="G169" s="53">
        <f>Input!G$124*Input_National_Capacity!$C169+Input!G$125*Input_National_Capacity!$D169+Input!G$126*Input_National_Capacity!$E169+Input!G$127*Input_National_Capacity!$F169+Input!G$128*Input_National_Capacity!$G169+Input!G$129*Input_National_Capacity!$H169</f>
        <v>0</v>
      </c>
      <c r="H169" s="53">
        <f>Input!H$124*Input_National_Capacity!$C169+Input!H$125*Input_National_Capacity!$D169+Input!H$126*Input_National_Capacity!$E169+Input!H$127*Input_National_Capacity!$F169+Input!H$128*Input_National_Capacity!$G169+Input!H$129*Input_National_Capacity!$H169</f>
        <v>0</v>
      </c>
      <c r="I169" s="65">
        <f>Input!I$124*Input_National_Capacity!$C169+Input!I$125*Input_National_Capacity!$D169+Input!I$126*Input_National_Capacity!$E169+Input!I$127*Input_National_Capacity!$F169+Input!I$128*Input_National_Capacity!$G169+Input!I$129*Input_National_Capacity!$H169</f>
        <v>0</v>
      </c>
    </row>
    <row r="170" spans="1:9" s="5" customFormat="1" ht="15" customHeight="1" x14ac:dyDescent="0.25">
      <c r="A170" s="46" t="str">
        <f>Input_National_Capacity!A170</f>
        <v>F28_ Pinto</v>
      </c>
      <c r="B170" s="4" t="str">
        <f>Input_National_Capacity!B170</f>
        <v>Salida Nacional / National exit</v>
      </c>
      <c r="C170" s="52">
        <f>Input!C$124*Input_National_Capacity!$C170+Input!C$125*Input_National_Capacity!$D170+Input!C$126*Input_National_Capacity!$E170+Input!C$127*Input_National_Capacity!$F170+Input!C$128*Input_National_Capacity!$G170+Input!C$129*Input_National_Capacity!$H170</f>
        <v>65104.39545952405</v>
      </c>
      <c r="D170" s="53">
        <f>Input!D$124*Input_National_Capacity!$C170+Input!D$125*Input_National_Capacity!$D170+Input!D$126*Input_National_Capacity!$E170+Input!D$127*Input_National_Capacity!$F170+Input!D$128*Input_National_Capacity!$G170+Input!D$129*Input_National_Capacity!$H170</f>
        <v>64873.846872115893</v>
      </c>
      <c r="E170" s="53">
        <f>Input!E$124*Input_National_Capacity!$C170+Input!E$125*Input_National_Capacity!$D170+Input!E$126*Input_National_Capacity!$E170+Input!E$127*Input_National_Capacity!$F170+Input!E$128*Input_National_Capacity!$G170+Input!E$129*Input_National_Capacity!$H170</f>
        <v>64505.569126547722</v>
      </c>
      <c r="F170" s="53">
        <f>Input!F$124*Input_National_Capacity!$C170+Input!F$125*Input_National_Capacity!$D170+Input!F$126*Input_National_Capacity!$E170+Input!F$127*Input_National_Capacity!$F170+Input!F$128*Input_National_Capacity!$G170+Input!F$129*Input_National_Capacity!$H170</f>
        <v>64027.01029802276</v>
      </c>
      <c r="G170" s="53">
        <f>Input!G$124*Input_National_Capacity!$C170+Input!G$125*Input_National_Capacity!$D170+Input!G$126*Input_National_Capacity!$E170+Input!G$127*Input_National_Capacity!$F170+Input!G$128*Input_National_Capacity!$G170+Input!G$129*Input_National_Capacity!$H170</f>
        <v>63399.656943627975</v>
      </c>
      <c r="H170" s="53">
        <f>Input!H$124*Input_National_Capacity!$C170+Input!H$125*Input_National_Capacity!$D170+Input!H$126*Input_National_Capacity!$E170+Input!H$127*Input_National_Capacity!$F170+Input!H$128*Input_National_Capacity!$G170+Input!H$129*Input_National_Capacity!$H170</f>
        <v>62617.214013990735</v>
      </c>
      <c r="I170" s="65">
        <f>Input!I$124*Input_National_Capacity!$C170+Input!I$125*Input_National_Capacity!$D170+Input!I$126*Input_National_Capacity!$E170+Input!I$127*Input_National_Capacity!$F170+Input!I$128*Input_National_Capacity!$G170+Input!I$129*Input_National_Capacity!$H170</f>
        <v>61646.104700184238</v>
      </c>
    </row>
    <row r="171" spans="1:9" s="5" customFormat="1" ht="15" customHeight="1" x14ac:dyDescent="0.25">
      <c r="A171" s="46" t="str">
        <f>Input_National_Capacity!A171</f>
        <v>G04_Lumbier</v>
      </c>
      <c r="B171" s="4" t="str">
        <f>Input_National_Capacity!B171</f>
        <v>Salida Nacional / National exit</v>
      </c>
      <c r="C171" s="52">
        <f>Input!C$124*Input_National_Capacity!$C171+Input!C$125*Input_National_Capacity!$D171+Input!C$126*Input_National_Capacity!$E171+Input!C$127*Input_National_Capacity!$F171+Input!C$128*Input_National_Capacity!$G171+Input!C$129*Input_National_Capacity!$H171</f>
        <v>0</v>
      </c>
      <c r="D171" s="53">
        <f>Input!D$124*Input_National_Capacity!$C171+Input!D$125*Input_National_Capacity!$D171+Input!D$126*Input_National_Capacity!$E171+Input!D$127*Input_National_Capacity!$F171+Input!D$128*Input_National_Capacity!$G171+Input!D$129*Input_National_Capacity!$H171</f>
        <v>0</v>
      </c>
      <c r="E171" s="53">
        <f>Input!E$124*Input_National_Capacity!$C171+Input!E$125*Input_National_Capacity!$D171+Input!E$126*Input_National_Capacity!$E171+Input!E$127*Input_National_Capacity!$F171+Input!E$128*Input_National_Capacity!$G171+Input!E$129*Input_National_Capacity!$H171</f>
        <v>0</v>
      </c>
      <c r="F171" s="53">
        <f>Input!F$124*Input_National_Capacity!$C171+Input!F$125*Input_National_Capacity!$D171+Input!F$126*Input_National_Capacity!$E171+Input!F$127*Input_National_Capacity!$F171+Input!F$128*Input_National_Capacity!$G171+Input!F$129*Input_National_Capacity!$H171</f>
        <v>0</v>
      </c>
      <c r="G171" s="53">
        <f>Input!G$124*Input_National_Capacity!$C171+Input!G$125*Input_National_Capacity!$D171+Input!G$126*Input_National_Capacity!$E171+Input!G$127*Input_National_Capacity!$F171+Input!G$128*Input_National_Capacity!$G171+Input!G$129*Input_National_Capacity!$H171</f>
        <v>0</v>
      </c>
      <c r="H171" s="53">
        <f>Input!H$124*Input_National_Capacity!$C171+Input!H$125*Input_National_Capacity!$D171+Input!H$126*Input_National_Capacity!$E171+Input!H$127*Input_National_Capacity!$F171+Input!H$128*Input_National_Capacity!$G171+Input!H$129*Input_National_Capacity!$H171</f>
        <v>0</v>
      </c>
      <c r="I171" s="65">
        <f>Input!I$124*Input_National_Capacity!$C171+Input!I$125*Input_National_Capacity!$D171+Input!I$126*Input_National_Capacity!$E171+Input!I$127*Input_National_Capacity!$F171+Input!I$128*Input_National_Capacity!$G171+Input!I$129*Input_National_Capacity!$H171</f>
        <v>0</v>
      </c>
    </row>
    <row r="172" spans="1:9" s="5" customFormat="1" ht="15" customHeight="1" x14ac:dyDescent="0.25">
      <c r="A172" s="46" t="str">
        <f>Input_National_Capacity!A172</f>
        <v>H1_Red Cartagena</v>
      </c>
      <c r="B172" s="4" t="str">
        <f>Input_National_Capacity!B172</f>
        <v>Salida Nacional / National exit</v>
      </c>
      <c r="C172" s="52">
        <f>Input!C$124*Input_National_Capacity!$C172+Input!C$125*Input_National_Capacity!$D172+Input!C$126*Input_National_Capacity!$E172+Input!C$127*Input_National_Capacity!$F172+Input!C$128*Input_National_Capacity!$G172+Input!C$129*Input_National_Capacity!$H172</f>
        <v>37449.985561900656</v>
      </c>
      <c r="D172" s="53">
        <f>Input!D$124*Input_National_Capacity!$C172+Input!D$125*Input_National_Capacity!$D172+Input!D$126*Input_National_Capacity!$E172+Input!D$127*Input_National_Capacity!$F172+Input!D$128*Input_National_Capacity!$G172+Input!D$129*Input_National_Capacity!$H172</f>
        <v>36963.231633993993</v>
      </c>
      <c r="E172" s="53">
        <f>Input!E$124*Input_National_Capacity!$C172+Input!E$125*Input_National_Capacity!$D172+Input!E$126*Input_National_Capacity!$E172+Input!E$127*Input_National_Capacity!$F172+Input!E$128*Input_National_Capacity!$G172+Input!E$129*Input_National_Capacity!$H172</f>
        <v>36437.143667931334</v>
      </c>
      <c r="F172" s="53">
        <f>Input!F$124*Input_National_Capacity!$C172+Input!F$125*Input_National_Capacity!$D172+Input!F$126*Input_National_Capacity!$E172+Input!F$127*Input_National_Capacity!$F172+Input!F$128*Input_National_Capacity!$G172+Input!F$129*Input_National_Capacity!$H172</f>
        <v>35683.163843142582</v>
      </c>
      <c r="G172" s="53">
        <f>Input!G$124*Input_National_Capacity!$C172+Input!G$125*Input_National_Capacity!$D172+Input!G$126*Input_National_Capacity!$E172+Input!G$127*Input_National_Capacity!$F172+Input!G$128*Input_National_Capacity!$G172+Input!G$129*Input_National_Capacity!$H172</f>
        <v>34155.404316600368</v>
      </c>
      <c r="H172" s="53">
        <f>Input!H$124*Input_National_Capacity!$C172+Input!H$125*Input_National_Capacity!$D172+Input!H$126*Input_National_Capacity!$E172+Input!H$127*Input_National_Capacity!$F172+Input!H$128*Input_National_Capacity!$G172+Input!H$129*Input_National_Capacity!$H172</f>
        <v>31528.727726399451</v>
      </c>
      <c r="I172" s="65">
        <f>Input!I$124*Input_National_Capacity!$C172+Input!I$125*Input_National_Capacity!$D172+Input!I$126*Input_National_Capacity!$E172+Input!I$127*Input_National_Capacity!$F172+Input!I$128*Input_National_Capacity!$G172+Input!I$129*Input_National_Capacity!$H172</f>
        <v>25261.304008117866</v>
      </c>
    </row>
    <row r="173" spans="1:9" s="5" customFormat="1" ht="15" customHeight="1" x14ac:dyDescent="0.25">
      <c r="A173" s="46" t="str">
        <f>Input_National_Capacity!A173</f>
        <v>I001_Corvera</v>
      </c>
      <c r="B173" s="4" t="str">
        <f>Input_National_Capacity!B173</f>
        <v>Salida Nacional / National exit</v>
      </c>
      <c r="C173" s="52">
        <f>Input!C$124*Input_National_Capacity!$C173+Input!C$125*Input_National_Capacity!$D173+Input!C$126*Input_National_Capacity!$E173+Input!C$127*Input_National_Capacity!$F173+Input!C$128*Input_National_Capacity!$G173+Input!C$129*Input_National_Capacity!$H173</f>
        <v>2987.0084541033434</v>
      </c>
      <c r="D173" s="53">
        <f>Input!D$124*Input_National_Capacity!$C173+Input!D$125*Input_National_Capacity!$D173+Input!D$126*Input_National_Capacity!$E173+Input!D$127*Input_National_Capacity!$F173+Input!D$128*Input_National_Capacity!$G173+Input!D$129*Input_National_Capacity!$H173</f>
        <v>2978.8681862390217</v>
      </c>
      <c r="E173" s="53">
        <f>Input!E$124*Input_National_Capacity!$C173+Input!E$125*Input_National_Capacity!$D173+Input!E$126*Input_National_Capacity!$E173+Input!E$127*Input_National_Capacity!$F173+Input!E$128*Input_National_Capacity!$G173+Input!E$129*Input_National_Capacity!$H173</f>
        <v>2969.7696567634184</v>
      </c>
      <c r="F173" s="53">
        <f>Input!F$124*Input_National_Capacity!$C173+Input!F$125*Input_National_Capacity!$D173+Input!F$126*Input_National_Capacity!$E173+Input!F$127*Input_National_Capacity!$F173+Input!F$128*Input_National_Capacity!$G173+Input!F$129*Input_National_Capacity!$H173</f>
        <v>2942.573775953098</v>
      </c>
      <c r="G173" s="53">
        <f>Input!G$124*Input_National_Capacity!$C173+Input!G$125*Input_National_Capacity!$D173+Input!G$126*Input_National_Capacity!$E173+Input!G$127*Input_National_Capacity!$F173+Input!G$128*Input_National_Capacity!$G173+Input!G$129*Input_National_Capacity!$H173</f>
        <v>2869.1168364440146</v>
      </c>
      <c r="H173" s="53">
        <f>Input!H$124*Input_National_Capacity!$C173+Input!H$125*Input_National_Capacity!$D173+Input!H$126*Input_National_Capacity!$E173+Input!H$127*Input_National_Capacity!$F173+Input!H$128*Input_National_Capacity!$G173+Input!H$129*Input_National_Capacity!$H173</f>
        <v>2732.8458783885908</v>
      </c>
      <c r="I173" s="65">
        <f>Input!I$124*Input_National_Capacity!$C173+Input!I$125*Input_National_Capacity!$D173+Input!I$126*Input_National_Capacity!$E173+Input!I$127*Input_National_Capacity!$F173+Input!I$128*Input_National_Capacity!$G173+Input!I$129*Input_National_Capacity!$H173</f>
        <v>2406.2750302287127</v>
      </c>
    </row>
    <row r="174" spans="1:9" s="5" customFormat="1" ht="15" customHeight="1" x14ac:dyDescent="0.25">
      <c r="A174" s="46" t="str">
        <f>Input_National_Capacity!A174</f>
        <v>I003_Cudillero</v>
      </c>
      <c r="B174" s="4" t="str">
        <f>Input_National_Capacity!B174</f>
        <v>Salida Nacional / National exit</v>
      </c>
      <c r="C174" s="52">
        <f>Input!C$124*Input_National_Capacity!$C174+Input!C$125*Input_National_Capacity!$D174+Input!C$126*Input_National_Capacity!$E174+Input!C$127*Input_National_Capacity!$F174+Input!C$128*Input_National_Capacity!$G174+Input!C$129*Input_National_Capacity!$H174</f>
        <v>61.178699253360648</v>
      </c>
      <c r="D174" s="53">
        <f>Input!D$124*Input_National_Capacity!$C174+Input!D$125*Input_National_Capacity!$D174+Input!D$126*Input_National_Capacity!$E174+Input!D$127*Input_National_Capacity!$F174+Input!D$128*Input_National_Capacity!$G174+Input!D$129*Input_National_Capacity!$H174</f>
        <v>61.762611561001805</v>
      </c>
      <c r="E174" s="53">
        <f>Input!E$124*Input_National_Capacity!$C174+Input!E$125*Input_National_Capacity!$D174+Input!E$126*Input_National_Capacity!$E174+Input!E$127*Input_National_Capacity!$F174+Input!E$128*Input_National_Capacity!$G174+Input!E$129*Input_National_Capacity!$H174</f>
        <v>62.392260272121462</v>
      </c>
      <c r="F174" s="53">
        <f>Input!F$124*Input_National_Capacity!$C174+Input!F$125*Input_National_Capacity!$D174+Input!F$126*Input_National_Capacity!$E174+Input!F$127*Input_National_Capacity!$F174+Input!F$128*Input_National_Capacity!$G174+Input!F$129*Input_National_Capacity!$H174</f>
        <v>62.803500871144209</v>
      </c>
      <c r="G174" s="53">
        <f>Input!G$124*Input_National_Capacity!$C174+Input!G$125*Input_National_Capacity!$D174+Input!G$126*Input_National_Capacity!$E174+Input!G$127*Input_National_Capacity!$F174+Input!G$128*Input_National_Capacity!$G174+Input!G$129*Input_National_Capacity!$H174</f>
        <v>62.971748123065851</v>
      </c>
      <c r="H174" s="53">
        <f>Input!H$124*Input_National_Capacity!$C174+Input!H$125*Input_National_Capacity!$D174+Input!H$126*Input_National_Capacity!$E174+Input!H$127*Input_National_Capacity!$F174+Input!H$128*Input_National_Capacity!$G174+Input!H$129*Input_National_Capacity!$H174</f>
        <v>62.887525050862209</v>
      </c>
      <c r="I174" s="65">
        <f>Input!I$124*Input_National_Capacity!$C174+Input!I$125*Input_National_Capacity!$D174+Input!I$126*Input_National_Capacity!$E174+Input!I$127*Input_National_Capacity!$F174+Input!I$128*Input_National_Capacity!$G174+Input!I$129*Input_National_Capacity!$H174</f>
        <v>62.533509590658056</v>
      </c>
    </row>
    <row r="175" spans="1:9" s="5" customFormat="1" ht="15" customHeight="1" x14ac:dyDescent="0.25">
      <c r="A175" s="46" t="str">
        <f>Input_National_Capacity!A175</f>
        <v>I005_Luarca</v>
      </c>
      <c r="B175" s="4" t="str">
        <f>Input_National_Capacity!B175</f>
        <v>Salida Nacional / National exit</v>
      </c>
      <c r="C175" s="52">
        <f>Input!C$124*Input_National_Capacity!$C175+Input!C$125*Input_National_Capacity!$D175+Input!C$126*Input_National_Capacity!$E175+Input!C$127*Input_National_Capacity!$F175+Input!C$128*Input_National_Capacity!$G175+Input!C$129*Input_National_Capacity!$H175</f>
        <v>44.093589910606369</v>
      </c>
      <c r="D175" s="53">
        <f>Input!D$124*Input_National_Capacity!$C175+Input!D$125*Input_National_Capacity!$D175+Input!D$126*Input_National_Capacity!$E175+Input!D$127*Input_National_Capacity!$F175+Input!D$128*Input_National_Capacity!$G175+Input!D$129*Input_National_Capacity!$H175</f>
        <v>43.784538792551842</v>
      </c>
      <c r="E175" s="53">
        <f>Input!E$124*Input_National_Capacity!$C175+Input!E$125*Input_National_Capacity!$D175+Input!E$126*Input_National_Capacity!$E175+Input!E$127*Input_National_Capacity!$F175+Input!E$128*Input_National_Capacity!$G175+Input!E$129*Input_National_Capacity!$H175</f>
        <v>43.345186277291177</v>
      </c>
      <c r="F175" s="53">
        <f>Input!F$124*Input_National_Capacity!$C175+Input!F$125*Input_National_Capacity!$D175+Input!F$126*Input_National_Capacity!$E175+Input!F$127*Input_National_Capacity!$F175+Input!F$128*Input_National_Capacity!$G175+Input!F$129*Input_National_Capacity!$H175</f>
        <v>42.847360401389153</v>
      </c>
      <c r="G175" s="53">
        <f>Input!G$124*Input_National_Capacity!$C175+Input!G$125*Input_National_Capacity!$D175+Input!G$126*Input_National_Capacity!$E175+Input!G$127*Input_National_Capacity!$F175+Input!G$128*Input_National_Capacity!$G175+Input!G$129*Input_National_Capacity!$H175</f>
        <v>42.261526538336668</v>
      </c>
      <c r="H175" s="53">
        <f>Input!H$124*Input_National_Capacity!$C175+Input!H$125*Input_National_Capacity!$D175+Input!H$126*Input_National_Capacity!$E175+Input!H$127*Input_National_Capacity!$F175+Input!H$128*Input_National_Capacity!$G175+Input!H$129*Input_National_Capacity!$H175</f>
        <v>41.583819996246248</v>
      </c>
      <c r="I175" s="65">
        <f>Input!I$124*Input_National_Capacity!$C175+Input!I$125*Input_National_Capacity!$D175+Input!I$126*Input_National_Capacity!$E175+Input!I$127*Input_National_Capacity!$F175+Input!I$128*Input_National_Capacity!$G175+Input!I$129*Input_National_Capacity!$H175</f>
        <v>40.787766626544766</v>
      </c>
    </row>
    <row r="176" spans="1:9" s="5" customFormat="1" ht="15" customHeight="1" x14ac:dyDescent="0.25">
      <c r="A176" s="46" t="str">
        <f>Input_National_Capacity!A176</f>
        <v>I006_Navia</v>
      </c>
      <c r="B176" s="4" t="str">
        <f>Input_National_Capacity!B176</f>
        <v>Salida Nacional / National exit</v>
      </c>
      <c r="C176" s="52">
        <f>Input!C$124*Input_National_Capacity!$C176+Input!C$125*Input_National_Capacity!$D176+Input!C$126*Input_National_Capacity!$E176+Input!C$127*Input_National_Capacity!$F176+Input!C$128*Input_National_Capacity!$G176+Input!C$129*Input_National_Capacity!$H176</f>
        <v>829.36908450492137</v>
      </c>
      <c r="D176" s="53">
        <f>Input!D$124*Input_National_Capacity!$C176+Input!D$125*Input_National_Capacity!$D176+Input!D$126*Input_National_Capacity!$E176+Input!D$127*Input_National_Capacity!$F176+Input!D$128*Input_National_Capacity!$G176+Input!D$129*Input_National_Capacity!$H176</f>
        <v>843.24578002198075</v>
      </c>
      <c r="E176" s="53">
        <f>Input!E$124*Input_National_Capacity!$C176+Input!E$125*Input_National_Capacity!$D176+Input!E$126*Input_National_Capacity!$E176+Input!E$127*Input_National_Capacity!$F176+Input!E$128*Input_National_Capacity!$G176+Input!E$129*Input_National_Capacity!$H176</f>
        <v>859.07584790858607</v>
      </c>
      <c r="F176" s="53">
        <f>Input!F$124*Input_National_Capacity!$C176+Input!F$125*Input_National_Capacity!$D176+Input!F$126*Input_National_Capacity!$E176+Input!F$127*Input_National_Capacity!$F176+Input!F$128*Input_National_Capacity!$G176+Input!F$129*Input_National_Capacity!$H176</f>
        <v>871.13704026352173</v>
      </c>
      <c r="G176" s="53">
        <f>Input!G$124*Input_National_Capacity!$C176+Input!G$125*Input_National_Capacity!$D176+Input!G$126*Input_National_Capacity!$E176+Input!G$127*Input_National_Capacity!$F176+Input!G$128*Input_National_Capacity!$G176+Input!G$129*Input_National_Capacity!$H176</f>
        <v>879.19255919447289</v>
      </c>
      <c r="H176" s="53">
        <f>Input!H$124*Input_National_Capacity!$C176+Input!H$125*Input_National_Capacity!$D176+Input!H$126*Input_National_Capacity!$E176+Input!H$127*Input_National_Capacity!$F176+Input!H$128*Input_National_Capacity!$G176+Input!H$129*Input_National_Capacity!$H176</f>
        <v>883.08970998452583</v>
      </c>
      <c r="I176" s="65">
        <f>Input!I$124*Input_National_Capacity!$C176+Input!I$125*Input_National_Capacity!$D176+Input!I$126*Input_National_Capacity!$E176+Input!I$127*Input_National_Capacity!$F176+Input!I$128*Input_National_Capacity!$G176+Input!I$129*Input_National_Capacity!$H176</f>
        <v>882.70791521933972</v>
      </c>
    </row>
    <row r="177" spans="1:9" s="5" customFormat="1" ht="15" customHeight="1" x14ac:dyDescent="0.25">
      <c r="A177" s="46" t="str">
        <f>Input_National_Capacity!A177</f>
        <v>I007_Castropol</v>
      </c>
      <c r="B177" s="4" t="str">
        <f>Input_National_Capacity!B177</f>
        <v>Salida Nacional / National exit</v>
      </c>
      <c r="C177" s="52">
        <f>Input!C$124*Input_National_Capacity!$C177+Input!C$125*Input_National_Capacity!$D177+Input!C$126*Input_National_Capacity!$E177+Input!C$127*Input_National_Capacity!$F177+Input!C$128*Input_National_Capacity!$G177+Input!C$129*Input_National_Capacity!$H177</f>
        <v>17.788514412284993</v>
      </c>
      <c r="D177" s="53">
        <f>Input!D$124*Input_National_Capacity!$C177+Input!D$125*Input_National_Capacity!$D177+Input!D$126*Input_National_Capacity!$E177+Input!D$127*Input_National_Capacity!$F177+Input!D$128*Input_National_Capacity!$G177+Input!D$129*Input_National_Capacity!$H177</f>
        <v>17.663835059145658</v>
      </c>
      <c r="E177" s="53">
        <f>Input!E$124*Input_National_Capacity!$C177+Input!E$125*Input_National_Capacity!$D177+Input!E$126*Input_National_Capacity!$E177+Input!E$127*Input_National_Capacity!$F177+Input!E$128*Input_National_Capacity!$G177+Input!E$129*Input_National_Capacity!$H177</f>
        <v>17.486588693729896</v>
      </c>
      <c r="F177" s="53">
        <f>Input!F$124*Input_National_Capacity!$C177+Input!F$125*Input_National_Capacity!$D177+Input!F$126*Input_National_Capacity!$E177+Input!F$127*Input_National_Capacity!$F177+Input!F$128*Input_National_Capacity!$G177+Input!F$129*Input_National_Capacity!$H177</f>
        <v>17.285752636011644</v>
      </c>
      <c r="G177" s="53">
        <f>Input!G$124*Input_National_Capacity!$C177+Input!G$125*Input_National_Capacity!$D177+Input!G$126*Input_National_Capacity!$E177+Input!G$127*Input_National_Capacity!$F177+Input!G$128*Input_National_Capacity!$G177+Input!G$129*Input_National_Capacity!$H177</f>
        <v>17.049411840507329</v>
      </c>
      <c r="H177" s="53">
        <f>Input!H$124*Input_National_Capacity!$C177+Input!H$125*Input_National_Capacity!$D177+Input!H$126*Input_National_Capacity!$E177+Input!H$127*Input_National_Capacity!$F177+Input!H$128*Input_National_Capacity!$G177+Input!H$129*Input_National_Capacity!$H177</f>
        <v>16.776007188817232</v>
      </c>
      <c r="I177" s="65">
        <f>Input!I$124*Input_National_Capacity!$C177+Input!I$125*Input_National_Capacity!$D177+Input!I$126*Input_National_Capacity!$E177+Input!I$127*Input_National_Capacity!$F177+Input!I$128*Input_National_Capacity!$G177+Input!I$129*Input_National_Capacity!$H177</f>
        <v>16.454858312788051</v>
      </c>
    </row>
    <row r="178" spans="1:9" s="5" customFormat="1" ht="15" customHeight="1" x14ac:dyDescent="0.25">
      <c r="A178" s="46" t="str">
        <f>Input_National_Capacity!A178</f>
        <v>I012_Villalba</v>
      </c>
      <c r="B178" s="4" t="str">
        <f>Input_National_Capacity!B178</f>
        <v>Salida Nacional / National exit</v>
      </c>
      <c r="C178" s="52">
        <f>Input!C$124*Input_National_Capacity!$C178+Input!C$125*Input_National_Capacity!$D178+Input!C$126*Input_National_Capacity!$E178+Input!C$127*Input_National_Capacity!$F178+Input!C$128*Input_National_Capacity!$G178+Input!C$129*Input_National_Capacity!$H178</f>
        <v>3894.2328396182966</v>
      </c>
      <c r="D178" s="53">
        <f>Input!D$124*Input_National_Capacity!$C178+Input!D$125*Input_National_Capacity!$D178+Input!D$126*Input_National_Capacity!$E178+Input!D$127*Input_National_Capacity!$F178+Input!D$128*Input_National_Capacity!$G178+Input!D$129*Input_National_Capacity!$H178</f>
        <v>3925.0352735275083</v>
      </c>
      <c r="E178" s="53">
        <f>Input!E$124*Input_National_Capacity!$C178+Input!E$125*Input_National_Capacity!$D178+Input!E$126*Input_National_Capacity!$E178+Input!E$127*Input_National_Capacity!$F178+Input!E$128*Input_National_Capacity!$G178+Input!E$129*Input_National_Capacity!$H178</f>
        <v>3957.3251170806079</v>
      </c>
      <c r="F178" s="53">
        <f>Input!F$124*Input_National_Capacity!$C178+Input!F$125*Input_National_Capacity!$D178+Input!F$126*Input_National_Capacity!$E178+Input!F$127*Input_National_Capacity!$F178+Input!F$128*Input_National_Capacity!$G178+Input!F$129*Input_National_Capacity!$H178</f>
        <v>3976.5754225742166</v>
      </c>
      <c r="G178" s="53">
        <f>Input!G$124*Input_National_Capacity!$C178+Input!G$125*Input_National_Capacity!$D178+Input!G$126*Input_National_Capacity!$E178+Input!G$127*Input_National_Capacity!$F178+Input!G$128*Input_National_Capacity!$G178+Input!G$129*Input_National_Capacity!$H178</f>
        <v>3981.1182132096774</v>
      </c>
      <c r="H178" s="53">
        <f>Input!H$124*Input_National_Capacity!$C178+Input!H$125*Input_National_Capacity!$D178+Input!H$126*Input_National_Capacity!$E178+Input!H$127*Input_National_Capacity!$F178+Input!H$128*Input_National_Capacity!$G178+Input!H$129*Input_National_Capacity!$H178</f>
        <v>3970.3761114649442</v>
      </c>
      <c r="I178" s="65">
        <f>Input!I$124*Input_National_Capacity!$C178+Input!I$125*Input_National_Capacity!$D178+Input!I$126*Input_National_Capacity!$E178+Input!I$127*Input_National_Capacity!$F178+Input!I$128*Input_National_Capacity!$G178+Input!I$129*Input_National_Capacity!$H178</f>
        <v>3943.1245033076539</v>
      </c>
    </row>
    <row r="179" spans="1:9" s="5" customFormat="1" ht="15" customHeight="1" x14ac:dyDescent="0.25">
      <c r="A179" s="46" t="str">
        <f>Input_National_Capacity!A179</f>
        <v>I014 Irixoa</v>
      </c>
      <c r="B179" s="4" t="str">
        <f>Input_National_Capacity!B179</f>
        <v>Salida Nacional / National exit</v>
      </c>
      <c r="C179" s="52">
        <f>Input!C$124*Input_National_Capacity!$C179+Input!C$125*Input_National_Capacity!$D179+Input!C$126*Input_National_Capacity!$E179+Input!C$127*Input_National_Capacity!$F179+Input!C$128*Input_National_Capacity!$G179+Input!C$129*Input_National_Capacity!$H179</f>
        <v>2036.9714934189619</v>
      </c>
      <c r="D179" s="53">
        <f>Input!D$124*Input_National_Capacity!$C179+Input!D$125*Input_National_Capacity!$D179+Input!D$126*Input_National_Capacity!$E179+Input!D$127*Input_National_Capacity!$F179+Input!D$128*Input_National_Capacity!$G179+Input!D$129*Input_National_Capacity!$H179</f>
        <v>2053.9985299337914</v>
      </c>
      <c r="E179" s="53">
        <f>Input!E$124*Input_National_Capacity!$C179+Input!E$125*Input_National_Capacity!$D179+Input!E$126*Input_National_Capacity!$E179+Input!E$127*Input_National_Capacity!$F179+Input!E$128*Input_National_Capacity!$G179+Input!E$129*Input_National_Capacity!$H179</f>
        <v>2072.0082807873046</v>
      </c>
      <c r="F179" s="53">
        <f>Input!F$124*Input_National_Capacity!$C179+Input!F$125*Input_National_Capacity!$D179+Input!F$126*Input_National_Capacity!$E179+Input!F$127*Input_National_Capacity!$F179+Input!F$128*Input_National_Capacity!$G179+Input!F$129*Input_National_Capacity!$H179</f>
        <v>2083.0733454697802</v>
      </c>
      <c r="G179" s="53">
        <f>Input!G$124*Input_National_Capacity!$C179+Input!G$125*Input_National_Capacity!$D179+Input!G$126*Input_National_Capacity!$E179+Input!G$127*Input_National_Capacity!$F179+Input!G$128*Input_National_Capacity!$G179+Input!G$129*Input_National_Capacity!$H179</f>
        <v>2086.3360618627758</v>
      </c>
      <c r="H179" s="53">
        <f>Input!H$124*Input_National_Capacity!$C179+Input!H$125*Input_National_Capacity!$D179+Input!H$126*Input_National_Capacity!$E179+Input!H$127*Input_National_Capacity!$F179+Input!H$128*Input_National_Capacity!$G179+Input!H$129*Input_National_Capacity!$H179</f>
        <v>2081.4907007111337</v>
      </c>
      <c r="I179" s="65">
        <f>Input!I$124*Input_National_Capacity!$C179+Input!I$125*Input_National_Capacity!$D179+Input!I$126*Input_National_Capacity!$E179+Input!I$127*Input_National_Capacity!$F179+Input!I$128*Input_National_Capacity!$G179+Input!I$129*Input_National_Capacity!$H179</f>
        <v>2067.9142373972995</v>
      </c>
    </row>
    <row r="180" spans="1:9" s="5" customFormat="1" ht="15" customHeight="1" x14ac:dyDescent="0.25">
      <c r="A180" s="46" t="str">
        <f>Input_National_Capacity!A180</f>
        <v>I015ERM_Abegondo</v>
      </c>
      <c r="B180" s="4" t="str">
        <f>Input_National_Capacity!B180</f>
        <v>Salida Nacional / National exit</v>
      </c>
      <c r="C180" s="52">
        <f>Input!C$124*Input_National_Capacity!$C180+Input!C$125*Input_National_Capacity!$D180+Input!C$126*Input_National_Capacity!$E180+Input!C$127*Input_National_Capacity!$F180+Input!C$128*Input_National_Capacity!$G180+Input!C$129*Input_National_Capacity!$H180</f>
        <v>84.45398090447766</v>
      </c>
      <c r="D180" s="53">
        <f>Input!D$124*Input_National_Capacity!$C180+Input!D$125*Input_National_Capacity!$D180+Input!D$126*Input_National_Capacity!$E180+Input!D$127*Input_National_Capacity!$F180+Input!D$128*Input_National_Capacity!$G180+Input!D$129*Input_National_Capacity!$H180</f>
        <v>84.104108886480248</v>
      </c>
      <c r="E180" s="53">
        <f>Input!E$124*Input_National_Capacity!$C180+Input!E$125*Input_National_Capacity!$D180+Input!E$126*Input_National_Capacity!$E180+Input!E$127*Input_National_Capacity!$F180+Input!E$128*Input_National_Capacity!$G180+Input!E$129*Input_National_Capacity!$H180</f>
        <v>83.558811653707608</v>
      </c>
      <c r="F180" s="53">
        <f>Input!F$124*Input_National_Capacity!$C180+Input!F$125*Input_National_Capacity!$D180+Input!F$126*Input_National_Capacity!$E180+Input!F$127*Input_National_Capacity!$F180+Input!F$128*Input_National_Capacity!$G180+Input!F$129*Input_National_Capacity!$H180</f>
        <v>82.868705436773041</v>
      </c>
      <c r="G180" s="53">
        <f>Input!G$124*Input_National_Capacity!$C180+Input!G$125*Input_National_Capacity!$D180+Input!G$126*Input_National_Capacity!$E180+Input!G$127*Input_National_Capacity!$F180+Input!G$128*Input_National_Capacity!$G180+Input!G$129*Input_National_Capacity!$H180</f>
        <v>81.981139957507196</v>
      </c>
      <c r="H180" s="53">
        <f>Input!H$124*Input_National_Capacity!$C180+Input!H$125*Input_National_Capacity!$D180+Input!H$126*Input_National_Capacity!$E180+Input!H$127*Input_National_Capacity!$F180+Input!H$128*Input_National_Capacity!$G180+Input!H$129*Input_National_Capacity!$H180</f>
        <v>80.887729490431056</v>
      </c>
      <c r="I180" s="65">
        <f>Input!I$124*Input_National_Capacity!$C180+Input!I$125*Input_National_Capacity!$D180+Input!I$126*Input_National_Capacity!$E180+Input!I$127*Input_National_Capacity!$F180+Input!I$128*Input_National_Capacity!$G180+Input!I$129*Input_National_Capacity!$H180</f>
        <v>79.542406698580066</v>
      </c>
    </row>
    <row r="181" spans="1:9" s="5" customFormat="1" ht="15" customHeight="1" x14ac:dyDescent="0.25">
      <c r="A181" s="46" t="str">
        <f>Input_National_Capacity!A181</f>
        <v>I016_Abegondo II</v>
      </c>
      <c r="B181" s="4" t="str">
        <f>Input_National_Capacity!B181</f>
        <v>Salida Nacional / National exit</v>
      </c>
      <c r="C181" s="52">
        <f>Input!C$124*Input_National_Capacity!$C181+Input!C$125*Input_National_Capacity!$D181+Input!C$126*Input_National_Capacity!$E181+Input!C$127*Input_National_Capacity!$F181+Input!C$128*Input_National_Capacity!$G181+Input!C$129*Input_National_Capacity!$H181</f>
        <v>6354.4937983634782</v>
      </c>
      <c r="D181" s="53">
        <f>Input!D$124*Input_National_Capacity!$C181+Input!D$125*Input_National_Capacity!$D181+Input!D$126*Input_National_Capacity!$E181+Input!D$127*Input_National_Capacity!$F181+Input!D$128*Input_National_Capacity!$G181+Input!D$129*Input_National_Capacity!$H181</f>
        <v>6406.7681878237127</v>
      </c>
      <c r="E181" s="53">
        <f>Input!E$124*Input_National_Capacity!$C181+Input!E$125*Input_National_Capacity!$D181+Input!E$126*Input_National_Capacity!$E181+Input!E$127*Input_National_Capacity!$F181+Input!E$128*Input_National_Capacity!$G181+Input!E$129*Input_National_Capacity!$H181</f>
        <v>6469.4627387125493</v>
      </c>
      <c r="F181" s="53">
        <f>Input!F$124*Input_National_Capacity!$C181+Input!F$125*Input_National_Capacity!$D181+Input!F$126*Input_National_Capacity!$E181+Input!F$127*Input_National_Capacity!$F181+Input!F$128*Input_National_Capacity!$G181+Input!F$129*Input_National_Capacity!$H181</f>
        <v>6523.6997400413447</v>
      </c>
      <c r="G181" s="53">
        <f>Input!G$124*Input_National_Capacity!$C181+Input!G$125*Input_National_Capacity!$D181+Input!G$126*Input_National_Capacity!$E181+Input!G$127*Input_National_Capacity!$F181+Input!G$128*Input_National_Capacity!$G181+Input!G$129*Input_National_Capacity!$H181</f>
        <v>6568.0180786049996</v>
      </c>
      <c r="H181" s="53">
        <f>Input!H$124*Input_National_Capacity!$C181+Input!H$125*Input_National_Capacity!$D181+Input!H$126*Input_National_Capacity!$E181+Input!H$127*Input_National_Capacity!$F181+Input!H$128*Input_National_Capacity!$G181+Input!H$129*Input_National_Capacity!$H181</f>
        <v>6601.5660373844157</v>
      </c>
      <c r="I181" s="65">
        <f>Input!I$124*Input_National_Capacity!$C181+Input!I$125*Input_National_Capacity!$D181+Input!I$126*Input_National_Capacity!$E181+Input!I$127*Input_National_Capacity!$F181+Input!I$128*Input_National_Capacity!$G181+Input!I$129*Input_National_Capacity!$H181</f>
        <v>6624.0889414452431</v>
      </c>
    </row>
    <row r="182" spans="1:9" s="5" customFormat="1" ht="15" customHeight="1" x14ac:dyDescent="0.25">
      <c r="A182" s="46" t="str">
        <f>Input_National_Capacity!A182</f>
        <v>I018_Santiago de Compostela</v>
      </c>
      <c r="B182" s="4" t="str">
        <f>Input_National_Capacity!B182</f>
        <v>Salida Nacional / National exit</v>
      </c>
      <c r="C182" s="52">
        <f>Input!C$124*Input_National_Capacity!$C182+Input!C$125*Input_National_Capacity!$D182+Input!C$126*Input_National_Capacity!$E182+Input!C$127*Input_National_Capacity!$F182+Input!C$128*Input_National_Capacity!$G182+Input!C$129*Input_National_Capacity!$H182</f>
        <v>3627.6969099489615</v>
      </c>
      <c r="D182" s="53">
        <f>Input!D$124*Input_National_Capacity!$C182+Input!D$125*Input_National_Capacity!$D182+Input!D$126*Input_National_Capacity!$E182+Input!D$127*Input_National_Capacity!$F182+Input!D$128*Input_National_Capacity!$G182+Input!D$129*Input_National_Capacity!$H182</f>
        <v>3647.9432001218611</v>
      </c>
      <c r="E182" s="53">
        <f>Input!E$124*Input_National_Capacity!$C182+Input!E$125*Input_National_Capacity!$D182+Input!E$126*Input_National_Capacity!$E182+Input!E$127*Input_National_Capacity!$F182+Input!E$128*Input_National_Capacity!$G182+Input!E$129*Input_National_Capacity!$H182</f>
        <v>3667.6854458551752</v>
      </c>
      <c r="F182" s="53">
        <f>Input!F$124*Input_National_Capacity!$C182+Input!F$125*Input_National_Capacity!$D182+Input!F$126*Input_National_Capacity!$E182+Input!F$127*Input_National_Capacity!$F182+Input!F$128*Input_National_Capacity!$G182+Input!F$129*Input_National_Capacity!$H182</f>
        <v>3676.4257815223909</v>
      </c>
      <c r="G182" s="53">
        <f>Input!G$124*Input_National_Capacity!$C182+Input!G$125*Input_National_Capacity!$D182+Input!G$126*Input_National_Capacity!$E182+Input!G$127*Input_National_Capacity!$F182+Input!G$128*Input_National_Capacity!$G182+Input!G$129*Input_National_Capacity!$H182</f>
        <v>3672.4736424012699</v>
      </c>
      <c r="H182" s="53">
        <f>Input!H$124*Input_National_Capacity!$C182+Input!H$125*Input_National_Capacity!$D182+Input!H$126*Input_National_Capacity!$E182+Input!H$127*Input_National_Capacity!$F182+Input!H$128*Input_National_Capacity!$G182+Input!H$129*Input_National_Capacity!$H182</f>
        <v>3655.3254941062432</v>
      </c>
      <c r="I182" s="65">
        <f>Input!I$124*Input_National_Capacity!$C182+Input!I$125*Input_National_Capacity!$D182+Input!I$126*Input_National_Capacity!$E182+Input!I$127*Input_National_Capacity!$F182+Input!I$128*Input_National_Capacity!$G182+Input!I$129*Input_National_Capacity!$H182</f>
        <v>3623.6786232176228</v>
      </c>
    </row>
    <row r="183" spans="1:9" s="5" customFormat="1" ht="15" customHeight="1" x14ac:dyDescent="0.25">
      <c r="A183" s="46" t="str">
        <f>Input_National_Capacity!A183</f>
        <v>I019_Rois</v>
      </c>
      <c r="B183" s="4" t="str">
        <f>Input_National_Capacity!B183</f>
        <v>Salida Nacional / National exit</v>
      </c>
      <c r="C183" s="52">
        <f>Input!C$124*Input_National_Capacity!$C183+Input!C$125*Input_National_Capacity!$D183+Input!C$126*Input_National_Capacity!$E183+Input!C$127*Input_National_Capacity!$F183+Input!C$128*Input_National_Capacity!$G183+Input!C$129*Input_National_Capacity!$H183</f>
        <v>0</v>
      </c>
      <c r="D183" s="53">
        <f>Input!D$124*Input_National_Capacity!$C183+Input!D$125*Input_National_Capacity!$D183+Input!D$126*Input_National_Capacity!$E183+Input!D$127*Input_National_Capacity!$F183+Input!D$128*Input_National_Capacity!$G183+Input!D$129*Input_National_Capacity!$H183</f>
        <v>0</v>
      </c>
      <c r="E183" s="53">
        <f>Input!E$124*Input_National_Capacity!$C183+Input!E$125*Input_National_Capacity!$D183+Input!E$126*Input_National_Capacity!$E183+Input!E$127*Input_National_Capacity!$F183+Input!E$128*Input_National_Capacity!$G183+Input!E$129*Input_National_Capacity!$H183</f>
        <v>0</v>
      </c>
      <c r="F183" s="53">
        <f>Input!F$124*Input_National_Capacity!$C183+Input!F$125*Input_National_Capacity!$D183+Input!F$126*Input_National_Capacity!$E183+Input!F$127*Input_National_Capacity!$F183+Input!F$128*Input_National_Capacity!$G183+Input!F$129*Input_National_Capacity!$H183</f>
        <v>0</v>
      </c>
      <c r="G183" s="53">
        <f>Input!G$124*Input_National_Capacity!$C183+Input!G$125*Input_National_Capacity!$D183+Input!G$126*Input_National_Capacity!$E183+Input!G$127*Input_National_Capacity!$F183+Input!G$128*Input_National_Capacity!$G183+Input!G$129*Input_National_Capacity!$H183</f>
        <v>0</v>
      </c>
      <c r="H183" s="53">
        <f>Input!H$124*Input_National_Capacity!$C183+Input!H$125*Input_National_Capacity!$D183+Input!H$126*Input_National_Capacity!$E183+Input!H$127*Input_National_Capacity!$F183+Input!H$128*Input_National_Capacity!$G183+Input!H$129*Input_National_Capacity!$H183</f>
        <v>0</v>
      </c>
      <c r="I183" s="65">
        <f>Input!I$124*Input_National_Capacity!$C183+Input!I$125*Input_National_Capacity!$D183+Input!I$126*Input_National_Capacity!$E183+Input!I$127*Input_National_Capacity!$F183+Input!I$128*Input_National_Capacity!$G183+Input!I$129*Input_National_Capacity!$H183</f>
        <v>0</v>
      </c>
    </row>
    <row r="184" spans="1:9" s="5" customFormat="1" ht="15" customHeight="1" x14ac:dyDescent="0.25">
      <c r="A184" s="46" t="str">
        <f>Input_National_Capacity!A184</f>
        <v>I020_Valga</v>
      </c>
      <c r="B184" s="4" t="str">
        <f>Input_National_Capacity!B184</f>
        <v>Salida Nacional / National exit</v>
      </c>
      <c r="C184" s="52">
        <f>Input!C$124*Input_National_Capacity!$C184+Input!C$125*Input_National_Capacity!$D184+Input!C$126*Input_National_Capacity!$E184+Input!C$127*Input_National_Capacity!$F184+Input!C$128*Input_National_Capacity!$G184+Input!C$129*Input_National_Capacity!$H184</f>
        <v>1093.6870108306678</v>
      </c>
      <c r="D184" s="53">
        <f>Input!D$124*Input_National_Capacity!$C184+Input!D$125*Input_National_Capacity!$D184+Input!D$126*Input_National_Capacity!$E184+Input!D$127*Input_National_Capacity!$F184+Input!D$128*Input_National_Capacity!$G184+Input!D$129*Input_National_Capacity!$H184</f>
        <v>1113.4425584377832</v>
      </c>
      <c r="E184" s="53">
        <f>Input!E$124*Input_National_Capacity!$C184+Input!E$125*Input_National_Capacity!$D184+Input!E$126*Input_National_Capacity!$E184+Input!E$127*Input_National_Capacity!$F184+Input!E$128*Input_National_Capacity!$G184+Input!E$129*Input_National_Capacity!$H184</f>
        <v>1136.099780918446</v>
      </c>
      <c r="F184" s="53">
        <f>Input!F$124*Input_National_Capacity!$C184+Input!F$125*Input_National_Capacity!$D184+Input!F$126*Input_National_Capacity!$E184+Input!F$127*Input_National_Capacity!$F184+Input!F$128*Input_National_Capacity!$G184+Input!F$129*Input_National_Capacity!$H184</f>
        <v>1153.5895769482042</v>
      </c>
      <c r="G184" s="53">
        <f>Input!G$124*Input_National_Capacity!$C184+Input!G$125*Input_National_Capacity!$D184+Input!G$126*Input_National_Capacity!$E184+Input!G$127*Input_National_Capacity!$F184+Input!G$128*Input_National_Capacity!$G184+Input!G$129*Input_National_Capacity!$H184</f>
        <v>1165.6232569111421</v>
      </c>
      <c r="H184" s="53">
        <f>Input!H$124*Input_National_Capacity!$C184+Input!H$125*Input_National_Capacity!$D184+Input!H$126*Input_National_Capacity!$E184+Input!H$127*Input_National_Capacity!$F184+Input!H$128*Input_National_Capacity!$G184+Input!H$129*Input_National_Capacity!$H184</f>
        <v>1171.9935451293263</v>
      </c>
      <c r="I184" s="65">
        <f>Input!I$124*Input_National_Capacity!$C184+Input!I$125*Input_National_Capacity!$D184+Input!I$126*Input_National_Capacity!$E184+Input!I$127*Input_National_Capacity!$F184+Input!I$128*Input_National_Capacity!$G184+Input!I$129*Input_National_Capacity!$H184</f>
        <v>1172.5693501679118</v>
      </c>
    </row>
    <row r="185" spans="1:9" s="5" customFormat="1" ht="15" customHeight="1" x14ac:dyDescent="0.25">
      <c r="A185" s="46" t="str">
        <f>Input_National_Capacity!A185</f>
        <v>I020A_Caldas de Reyes</v>
      </c>
      <c r="B185" s="4" t="str">
        <f>Input_National_Capacity!B185</f>
        <v>Salida Nacional / National exit</v>
      </c>
      <c r="C185" s="52">
        <f>Input!C$124*Input_National_Capacity!$C185+Input!C$125*Input_National_Capacity!$D185+Input!C$126*Input_National_Capacity!$E185+Input!C$127*Input_National_Capacity!$F185+Input!C$128*Input_National_Capacity!$G185+Input!C$129*Input_National_Capacity!$H185</f>
        <v>604.70794372502905</v>
      </c>
      <c r="D185" s="53">
        <f>Input!D$124*Input_National_Capacity!$C185+Input!D$125*Input_National_Capacity!$D185+Input!D$126*Input_National_Capacity!$E185+Input!D$127*Input_National_Capacity!$F185+Input!D$128*Input_National_Capacity!$G185+Input!D$129*Input_National_Capacity!$H185</f>
        <v>607.10236236395065</v>
      </c>
      <c r="E185" s="53">
        <f>Input!E$124*Input_National_Capacity!$C185+Input!E$125*Input_National_Capacity!$D185+Input!E$126*Input_National_Capacity!$E185+Input!E$127*Input_National_Capacity!$F185+Input!E$128*Input_National_Capacity!$G185+Input!E$129*Input_National_Capacity!$H185</f>
        <v>609.19344558553667</v>
      </c>
      <c r="F185" s="53">
        <f>Input!F$124*Input_National_Capacity!$C185+Input!F$125*Input_National_Capacity!$D185+Input!F$126*Input_National_Capacity!$E185+Input!F$127*Input_National_Capacity!$F185+Input!F$128*Input_National_Capacity!$G185+Input!F$129*Input_National_Capacity!$H185</f>
        <v>609.58350669386255</v>
      </c>
      <c r="G185" s="53">
        <f>Input!G$124*Input_National_Capacity!$C185+Input!G$125*Input_National_Capacity!$D185+Input!G$126*Input_National_Capacity!$E185+Input!G$127*Input_National_Capacity!$F185+Input!G$128*Input_National_Capacity!$G185+Input!G$129*Input_National_Capacity!$H185</f>
        <v>607.97487068170801</v>
      </c>
      <c r="H185" s="53">
        <f>Input!H$124*Input_National_Capacity!$C185+Input!H$125*Input_National_Capacity!$D185+Input!H$126*Input_National_Capacity!$E185+Input!H$127*Input_National_Capacity!$F185+Input!H$128*Input_National_Capacity!$G185+Input!H$129*Input_National_Capacity!$H185</f>
        <v>604.28758624353509</v>
      </c>
      <c r="I185" s="65">
        <f>Input!I$124*Input_National_Capacity!$C185+Input!I$125*Input_National_Capacity!$D185+Input!I$126*Input_National_Capacity!$E185+Input!I$127*Input_National_Capacity!$F185+Input!I$128*Input_National_Capacity!$G185+Input!I$129*Input_National_Capacity!$H185</f>
        <v>598.28570926525526</v>
      </c>
    </row>
    <row r="186" spans="1:9" s="5" customFormat="1" ht="15" customHeight="1" x14ac:dyDescent="0.25">
      <c r="A186" s="46" t="str">
        <f>Input_National_Capacity!A186</f>
        <v>I022_Pontevedra</v>
      </c>
      <c r="B186" s="4" t="str">
        <f>Input_National_Capacity!B186</f>
        <v>Salida Nacional / National exit</v>
      </c>
      <c r="C186" s="52">
        <f>Input!C$124*Input_National_Capacity!$C186+Input!C$125*Input_National_Capacity!$D186+Input!C$126*Input_National_Capacity!$E186+Input!C$127*Input_National_Capacity!$F186+Input!C$128*Input_National_Capacity!$G186+Input!C$129*Input_National_Capacity!$H186</f>
        <v>3283.0883982663599</v>
      </c>
      <c r="D186" s="53">
        <f>Input!D$124*Input_National_Capacity!$C186+Input!D$125*Input_National_Capacity!$D186+Input!D$126*Input_National_Capacity!$E186+Input!D$127*Input_National_Capacity!$F186+Input!D$128*Input_National_Capacity!$G186+Input!D$129*Input_National_Capacity!$H186</f>
        <v>3290.3779490484053</v>
      </c>
      <c r="E186" s="53">
        <f>Input!E$124*Input_National_Capacity!$C186+Input!E$125*Input_National_Capacity!$D186+Input!E$126*Input_National_Capacity!$E186+Input!E$127*Input_National_Capacity!$F186+Input!E$128*Input_National_Capacity!$G186+Input!E$129*Input_National_Capacity!$H186</f>
        <v>3294.7433417543775</v>
      </c>
      <c r="F186" s="53">
        <f>Input!F$124*Input_National_Capacity!$C186+Input!F$125*Input_National_Capacity!$D186+Input!F$126*Input_National_Capacity!$E186+Input!F$127*Input_National_Capacity!$F186+Input!F$128*Input_National_Capacity!$G186+Input!F$129*Input_National_Capacity!$H186</f>
        <v>3290.6475744650015</v>
      </c>
      <c r="G186" s="53">
        <f>Input!G$124*Input_National_Capacity!$C186+Input!G$125*Input_National_Capacity!$D186+Input!G$126*Input_National_Capacity!$E186+Input!G$127*Input_National_Capacity!$F186+Input!G$128*Input_National_Capacity!$G186+Input!G$129*Input_National_Capacity!$H186</f>
        <v>3276.3820712721845</v>
      </c>
      <c r="H186" s="53">
        <f>Input!H$124*Input_National_Capacity!$C186+Input!H$125*Input_National_Capacity!$D186+Input!H$126*Input_National_Capacity!$E186+Input!H$127*Input_National_Capacity!$F186+Input!H$128*Input_National_Capacity!$G186+Input!H$129*Input_National_Capacity!$H186</f>
        <v>3251.5359612089737</v>
      </c>
      <c r="I186" s="65">
        <f>Input!I$124*Input_National_Capacity!$C186+Input!I$125*Input_National_Capacity!$D186+Input!I$126*Input_National_Capacity!$E186+Input!I$127*Input_National_Capacity!$F186+Input!I$128*Input_National_Capacity!$G186+Input!I$129*Input_National_Capacity!$H186</f>
        <v>3214.7188078753875</v>
      </c>
    </row>
    <row r="187" spans="1:9" s="5" customFormat="1" ht="15" customHeight="1" x14ac:dyDescent="0.25">
      <c r="A187" s="46" t="str">
        <f>Input_National_Capacity!A187</f>
        <v>I023_Pazos de Borben</v>
      </c>
      <c r="B187" s="4" t="str">
        <f>Input_National_Capacity!B187</f>
        <v>Salida Nacional / National exit</v>
      </c>
      <c r="C187" s="52">
        <f>Input!C$124*Input_National_Capacity!$C187+Input!C$125*Input_National_Capacity!$D187+Input!C$126*Input_National_Capacity!$E187+Input!C$127*Input_National_Capacity!$F187+Input!C$128*Input_National_Capacity!$G187+Input!C$129*Input_National_Capacity!$H187</f>
        <v>123.11174094222078</v>
      </c>
      <c r="D187" s="53">
        <f>Input!D$124*Input_National_Capacity!$C187+Input!D$125*Input_National_Capacity!$D187+Input!D$126*Input_National_Capacity!$E187+Input!D$127*Input_National_Capacity!$F187+Input!D$128*Input_National_Capacity!$G187+Input!D$129*Input_National_Capacity!$H187</f>
        <v>122.24885313333588</v>
      </c>
      <c r="E187" s="53">
        <f>Input!E$124*Input_National_Capacity!$C187+Input!E$125*Input_National_Capacity!$D187+Input!E$126*Input_National_Capacity!$E187+Input!E$127*Input_National_Capacity!$F187+Input!E$128*Input_National_Capacity!$G187+Input!E$129*Input_National_Capacity!$H187</f>
        <v>121.02215661915452</v>
      </c>
      <c r="F187" s="53">
        <f>Input!F$124*Input_National_Capacity!$C187+Input!F$125*Input_National_Capacity!$D187+Input!F$126*Input_National_Capacity!$E187+Input!F$127*Input_National_Capacity!$F187+Input!F$128*Input_National_Capacity!$G187+Input!F$129*Input_National_Capacity!$H187</f>
        <v>119.63219924910055</v>
      </c>
      <c r="G187" s="53">
        <f>Input!G$124*Input_National_Capacity!$C187+Input!G$125*Input_National_Capacity!$D187+Input!G$126*Input_National_Capacity!$E187+Input!G$127*Input_National_Capacity!$F187+Input!G$128*Input_National_Capacity!$G187+Input!G$129*Input_National_Capacity!$H187</f>
        <v>117.99651871300635</v>
      </c>
      <c r="H187" s="53">
        <f>Input!H$124*Input_National_Capacity!$C187+Input!H$125*Input_National_Capacity!$D187+Input!H$126*Input_National_Capacity!$E187+Input!H$127*Input_National_Capacity!$F187+Input!H$128*Input_National_Capacity!$G187+Input!H$129*Input_National_Capacity!$H187</f>
        <v>116.10432457744528</v>
      </c>
      <c r="I187" s="65">
        <f>Input!I$124*Input_National_Capacity!$C187+Input!I$125*Input_National_Capacity!$D187+Input!I$126*Input_National_Capacity!$E187+Input!I$127*Input_National_Capacity!$F187+Input!I$128*Input_National_Capacity!$G187+Input!I$129*Input_National_Capacity!$H187</f>
        <v>113.88169955585919</v>
      </c>
    </row>
    <row r="188" spans="1:9" s="5" customFormat="1" ht="15" customHeight="1" x14ac:dyDescent="0.25">
      <c r="A188" s="46" t="str">
        <f>Input_National_Capacity!A188</f>
        <v>I024_Porriño</v>
      </c>
      <c r="B188" s="4" t="str">
        <f>Input_National_Capacity!B188</f>
        <v>Salida Nacional / National exit</v>
      </c>
      <c r="C188" s="52">
        <f>Input!C$124*Input_National_Capacity!$C188+Input!C$125*Input_National_Capacity!$D188+Input!C$126*Input_National_Capacity!$E188+Input!C$127*Input_National_Capacity!$F188+Input!C$128*Input_National_Capacity!$G188+Input!C$129*Input_National_Capacity!$H188</f>
        <v>4786.7449315752983</v>
      </c>
      <c r="D188" s="53">
        <f>Input!D$124*Input_National_Capacity!$C188+Input!D$125*Input_National_Capacity!$D188+Input!D$126*Input_National_Capacity!$E188+Input!D$127*Input_National_Capacity!$F188+Input!D$128*Input_National_Capacity!$G188+Input!D$129*Input_National_Capacity!$H188</f>
        <v>4808.8863867746295</v>
      </c>
      <c r="E188" s="53">
        <f>Input!E$124*Input_National_Capacity!$C188+Input!E$125*Input_National_Capacity!$D188+Input!E$126*Input_National_Capacity!$E188+Input!E$127*Input_National_Capacity!$F188+Input!E$128*Input_National_Capacity!$G188+Input!E$129*Input_National_Capacity!$H188</f>
        <v>4829.3397391147309</v>
      </c>
      <c r="F188" s="53">
        <f>Input!F$124*Input_National_Capacity!$C188+Input!F$125*Input_National_Capacity!$D188+Input!F$126*Input_National_Capacity!$E188+Input!F$127*Input_National_Capacity!$F188+Input!F$128*Input_National_Capacity!$G188+Input!F$129*Input_National_Capacity!$H188</f>
        <v>4835.8960360436449</v>
      </c>
      <c r="G188" s="53">
        <f>Input!G$124*Input_National_Capacity!$C188+Input!G$125*Input_National_Capacity!$D188+Input!G$126*Input_National_Capacity!$E188+Input!G$127*Input_National_Capacity!$F188+Input!G$128*Input_National_Capacity!$G188+Input!G$129*Input_National_Capacity!$H188</f>
        <v>4826.2505441197063</v>
      </c>
      <c r="H188" s="53">
        <f>Input!H$124*Input_National_Capacity!$C188+Input!H$125*Input_National_Capacity!$D188+Input!H$126*Input_National_Capacity!$E188+Input!H$127*Input_National_Capacity!$F188+Input!H$128*Input_National_Capacity!$G188+Input!H$129*Input_National_Capacity!$H188</f>
        <v>4799.7574328387191</v>
      </c>
      <c r="I188" s="65">
        <f>Input!I$124*Input_National_Capacity!$C188+Input!I$125*Input_National_Capacity!$D188+Input!I$126*Input_National_Capacity!$E188+Input!I$127*Input_National_Capacity!$F188+Input!I$128*Input_National_Capacity!$G188+Input!I$129*Input_National_Capacity!$H188</f>
        <v>4754.6101140670471</v>
      </c>
    </row>
    <row r="189" spans="1:9" s="5" customFormat="1" ht="15" customHeight="1" x14ac:dyDescent="0.25">
      <c r="A189" s="46" t="str">
        <f>Input_National_Capacity!A189</f>
        <v>I025_Tuy</v>
      </c>
      <c r="B189" s="4" t="str">
        <f>Input_National_Capacity!B189</f>
        <v>Salida Nacional / National exit</v>
      </c>
      <c r="C189" s="52">
        <f>Input!C$124*Input_National_Capacity!$C189+Input!C$125*Input_National_Capacity!$D189+Input!C$126*Input_National_Capacity!$E189+Input!C$127*Input_National_Capacity!$F189+Input!C$128*Input_National_Capacity!$G189+Input!C$129*Input_National_Capacity!$H189</f>
        <v>82.819406553645351</v>
      </c>
      <c r="D189" s="53">
        <f>Input!D$124*Input_National_Capacity!$C189+Input!D$125*Input_National_Capacity!$D189+Input!D$126*Input_National_Capacity!$E189+Input!D$127*Input_National_Capacity!$F189+Input!D$128*Input_National_Capacity!$G189+Input!D$129*Input_National_Capacity!$H189</f>
        <v>82.238926936451406</v>
      </c>
      <c r="E189" s="53">
        <f>Input!E$124*Input_National_Capacity!$C189+Input!E$125*Input_National_Capacity!$D189+Input!E$126*Input_National_Capacity!$E189+Input!E$127*Input_National_Capacity!$F189+Input!E$128*Input_National_Capacity!$G189+Input!E$129*Input_National_Capacity!$H189</f>
        <v>81.413706883933358</v>
      </c>
      <c r="F189" s="53">
        <f>Input!F$124*Input_National_Capacity!$C189+Input!F$125*Input_National_Capacity!$D189+Input!F$126*Input_National_Capacity!$E189+Input!F$127*Input_National_Capacity!$F189+Input!F$128*Input_National_Capacity!$G189+Input!F$129*Input_National_Capacity!$H189</f>
        <v>80.478658417867393</v>
      </c>
      <c r="G189" s="53">
        <f>Input!G$124*Input_National_Capacity!$C189+Input!G$125*Input_National_Capacity!$D189+Input!G$126*Input_National_Capacity!$E189+Input!G$127*Input_National_Capacity!$F189+Input!G$128*Input_National_Capacity!$G189+Input!G$129*Input_National_Capacity!$H189</f>
        <v>79.378307709852891</v>
      </c>
      <c r="H189" s="53">
        <f>Input!H$124*Input_National_Capacity!$C189+Input!H$125*Input_National_Capacity!$D189+Input!H$126*Input_National_Capacity!$E189+Input!H$127*Input_National_Capacity!$F189+Input!H$128*Input_National_Capacity!$G189+Input!H$129*Input_National_Capacity!$H189</f>
        <v>78.105395847896489</v>
      </c>
      <c r="I189" s="65">
        <f>Input!I$124*Input_National_Capacity!$C189+Input!I$125*Input_National_Capacity!$D189+Input!I$126*Input_National_Capacity!$E189+Input!I$127*Input_National_Capacity!$F189+Input!I$128*Input_National_Capacity!$G189+Input!I$129*Input_National_Capacity!$H189</f>
        <v>76.610197389404746</v>
      </c>
    </row>
    <row r="190" spans="1:9" s="5" customFormat="1" ht="15" customHeight="1" x14ac:dyDescent="0.25">
      <c r="A190" s="46" t="str">
        <f>Input_National_Capacity!A190</f>
        <v>J01A_Quer</v>
      </c>
      <c r="B190" s="4" t="str">
        <f>Input_National_Capacity!B190</f>
        <v>Salida Nacional / National exit</v>
      </c>
      <c r="C190" s="52">
        <f>Input!C$124*Input_National_Capacity!$C190+Input!C$125*Input_National_Capacity!$D190+Input!C$126*Input_National_Capacity!$E190+Input!C$127*Input_National_Capacity!$F190+Input!C$128*Input_National_Capacity!$G190+Input!C$129*Input_National_Capacity!$H190</f>
        <v>57.168941329916983</v>
      </c>
      <c r="D190" s="53">
        <f>Input!D$124*Input_National_Capacity!$C190+Input!D$125*Input_National_Capacity!$D190+Input!D$126*Input_National_Capacity!$E190+Input!D$127*Input_National_Capacity!$F190+Input!D$128*Input_National_Capacity!$G190+Input!D$129*Input_National_Capacity!$H190</f>
        <v>56.768245326896505</v>
      </c>
      <c r="E190" s="53">
        <f>Input!E$124*Input_National_Capacity!$C190+Input!E$125*Input_National_Capacity!$D190+Input!E$126*Input_National_Capacity!$E190+Input!E$127*Input_National_Capacity!$F190+Input!E$128*Input_National_Capacity!$G190+Input!E$129*Input_National_Capacity!$H190</f>
        <v>56.198608828280484</v>
      </c>
      <c r="F190" s="53">
        <f>Input!F$124*Input_National_Capacity!$C190+Input!F$125*Input_National_Capacity!$D190+Input!F$126*Input_National_Capacity!$E190+Input!F$127*Input_National_Capacity!$F190+Input!F$128*Input_National_Capacity!$G190+Input!F$129*Input_National_Capacity!$H190</f>
        <v>55.553159493135482</v>
      </c>
      <c r="G190" s="53">
        <f>Input!G$124*Input_National_Capacity!$C190+Input!G$125*Input_National_Capacity!$D190+Input!G$126*Input_National_Capacity!$E190+Input!G$127*Input_National_Capacity!$F190+Input!G$128*Input_National_Capacity!$G190+Input!G$129*Input_National_Capacity!$H190</f>
        <v>54.793604605138711</v>
      </c>
      <c r="H190" s="53">
        <f>Input!H$124*Input_National_Capacity!$C190+Input!H$125*Input_National_Capacity!$D190+Input!H$126*Input_National_Capacity!$E190+Input!H$127*Input_National_Capacity!$F190+Input!H$128*Input_National_Capacity!$G190+Input!H$129*Input_National_Capacity!$H190</f>
        <v>53.914933450845851</v>
      </c>
      <c r="I190" s="65">
        <f>Input!I$124*Input_National_Capacity!$C190+Input!I$125*Input_National_Capacity!$D190+Input!I$126*Input_National_Capacity!$E190+Input!I$127*Input_National_Capacity!$F190+Input!I$128*Input_National_Capacity!$G190+Input!I$129*Input_National_Capacity!$H190</f>
        <v>52.882821334771592</v>
      </c>
    </row>
    <row r="191" spans="1:9" s="5" customFormat="1" ht="15" customHeight="1" x14ac:dyDescent="0.25">
      <c r="A191" s="46" t="str">
        <f>Input_National_Capacity!A191</f>
        <v>K02_Tarifa Oeste</v>
      </c>
      <c r="B191" s="4" t="str">
        <f>Input_National_Capacity!B191</f>
        <v>Salida Nacional / National exit</v>
      </c>
      <c r="C191" s="52">
        <f>Input!C$124*Input_National_Capacity!$C191+Input!C$125*Input_National_Capacity!$D191+Input!C$126*Input_National_Capacity!$E191+Input!C$127*Input_National_Capacity!$F191+Input!C$128*Input_National_Capacity!$G191+Input!C$129*Input_National_Capacity!$H191</f>
        <v>92548.755544890519</v>
      </c>
      <c r="D191" s="53">
        <f>Input!D$124*Input_National_Capacity!$C191+Input!D$125*Input_National_Capacity!$D191+Input!D$126*Input_National_Capacity!$E191+Input!D$127*Input_National_Capacity!$F191+Input!D$128*Input_National_Capacity!$G191+Input!D$129*Input_National_Capacity!$H191</f>
        <v>91458.615947674305</v>
      </c>
      <c r="E191" s="53">
        <f>Input!E$124*Input_National_Capacity!$C191+Input!E$125*Input_National_Capacity!$D191+Input!E$126*Input_National_Capacity!$E191+Input!E$127*Input_National_Capacity!$F191+Input!E$128*Input_National_Capacity!$G191+Input!E$129*Input_National_Capacity!$H191</f>
        <v>90283.411960031139</v>
      </c>
      <c r="F191" s="53">
        <f>Input!F$124*Input_National_Capacity!$C191+Input!F$125*Input_National_Capacity!$D191+Input!F$126*Input_National_Capacity!$E191+Input!F$127*Input_National_Capacity!$F191+Input!F$128*Input_National_Capacity!$G191+Input!F$129*Input_National_Capacity!$H191</f>
        <v>88594.467856776973</v>
      </c>
      <c r="G191" s="53">
        <f>Input!G$124*Input_National_Capacity!$C191+Input!G$125*Input_National_Capacity!$D191+Input!G$126*Input_National_Capacity!$E191+Input!G$127*Input_National_Capacity!$F191+Input!G$128*Input_National_Capacity!$G191+Input!G$129*Input_National_Capacity!$H191</f>
        <v>85158.897300838988</v>
      </c>
      <c r="H191" s="53">
        <f>Input!H$124*Input_National_Capacity!$C191+Input!H$125*Input_National_Capacity!$D191+Input!H$126*Input_National_Capacity!$E191+Input!H$127*Input_National_Capacity!$F191+Input!H$128*Input_National_Capacity!$G191+Input!H$129*Input_National_Capacity!$H191</f>
        <v>79242.343930017159</v>
      </c>
      <c r="I191" s="65">
        <f>Input!I$124*Input_National_Capacity!$C191+Input!I$125*Input_National_Capacity!$D191+Input!I$126*Input_National_Capacity!$E191+Input!I$127*Input_National_Capacity!$F191+Input!I$128*Input_National_Capacity!$G191+Input!I$129*Input_National_Capacity!$H191</f>
        <v>65103.577781762295</v>
      </c>
    </row>
    <row r="192" spans="1:9" s="5" customFormat="1" ht="15" customHeight="1" x14ac:dyDescent="0.25">
      <c r="A192" s="46" t="str">
        <f>Input_National_Capacity!A192</f>
        <v>K05_Benalup</v>
      </c>
      <c r="B192" s="4" t="str">
        <f>Input_National_Capacity!B192</f>
        <v>Salida Nacional / National exit</v>
      </c>
      <c r="C192" s="52">
        <f>Input!C$124*Input_National_Capacity!$C192+Input!C$125*Input_National_Capacity!$D192+Input!C$126*Input_National_Capacity!$E192+Input!C$127*Input_National_Capacity!$F192+Input!C$128*Input_National_Capacity!$G192+Input!C$129*Input_National_Capacity!$H192</f>
        <v>1.1451527182432719</v>
      </c>
      <c r="D192" s="53">
        <f>Input!D$124*Input_National_Capacity!$C192+Input!D$125*Input_National_Capacity!$D192+Input!D$126*Input_National_Capacity!$E192+Input!D$127*Input_National_Capacity!$F192+Input!D$128*Input_National_Capacity!$G192+Input!D$129*Input_National_Capacity!$H192</f>
        <v>1.1371263650106647</v>
      </c>
      <c r="E192" s="53">
        <f>Input!E$124*Input_National_Capacity!$C192+Input!E$125*Input_National_Capacity!$D192+Input!E$126*Input_National_Capacity!$E192+Input!E$127*Input_National_Capacity!$F192+Input!E$128*Input_National_Capacity!$G192+Input!E$129*Input_National_Capacity!$H192</f>
        <v>1.1257159598216613</v>
      </c>
      <c r="F192" s="53">
        <f>Input!F$124*Input_National_Capacity!$C192+Input!F$125*Input_National_Capacity!$D192+Input!F$126*Input_National_Capacity!$E192+Input!F$127*Input_National_Capacity!$F192+Input!F$128*Input_National_Capacity!$G192+Input!F$129*Input_National_Capacity!$H192</f>
        <v>1.1127869455101296</v>
      </c>
      <c r="G192" s="53">
        <f>Input!G$124*Input_National_Capacity!$C192+Input!G$125*Input_National_Capacity!$D192+Input!G$126*Input_National_Capacity!$E192+Input!G$127*Input_National_Capacity!$F192+Input!G$128*Input_National_Capacity!$G192+Input!G$129*Input_National_Capacity!$H192</f>
        <v>1.0975722795672203</v>
      </c>
      <c r="H192" s="53">
        <f>Input!H$124*Input_National_Capacity!$C192+Input!H$125*Input_National_Capacity!$D192+Input!H$126*Input_National_Capacity!$E192+Input!H$127*Input_National_Capacity!$F192+Input!H$128*Input_National_Capacity!$G192+Input!H$129*Input_National_Capacity!$H192</f>
        <v>1.0799715922469209</v>
      </c>
      <c r="I192" s="65">
        <f>Input!I$124*Input_National_Capacity!$C192+Input!I$125*Input_National_Capacity!$D192+Input!I$126*Input_National_Capacity!$E192+Input!I$127*Input_National_Capacity!$F192+Input!I$128*Input_National_Capacity!$G192+Input!I$129*Input_National_Capacity!$H192</f>
        <v>1.0592973245806112</v>
      </c>
    </row>
    <row r="193" spans="1:9" s="5" customFormat="1" ht="15" customHeight="1" x14ac:dyDescent="0.25">
      <c r="A193" s="46" t="str">
        <f>Input_National_Capacity!A193</f>
        <v>K07_Medina Sidonia</v>
      </c>
      <c r="B193" s="4" t="str">
        <f>Input_National_Capacity!B193</f>
        <v>Salida Nacional / National exit</v>
      </c>
      <c r="C193" s="52">
        <f>Input!C$124*Input_National_Capacity!$C193+Input!C$125*Input_National_Capacity!$D193+Input!C$126*Input_National_Capacity!$E193+Input!C$127*Input_National_Capacity!$F193+Input!C$128*Input_National_Capacity!$G193+Input!C$129*Input_National_Capacity!$H193</f>
        <v>3.7348096509092406</v>
      </c>
      <c r="D193" s="53">
        <f>Input!D$124*Input_National_Capacity!$C193+Input!D$125*Input_National_Capacity!$D193+Input!D$126*Input_National_Capacity!$E193+Input!D$127*Input_National_Capacity!$F193+Input!D$128*Input_National_Capacity!$G193+Input!D$129*Input_National_Capacity!$H193</f>
        <v>3.7086324423699861</v>
      </c>
      <c r="E193" s="53">
        <f>Input!E$124*Input_National_Capacity!$C193+Input!E$125*Input_National_Capacity!$D193+Input!E$126*Input_National_Capacity!$E193+Input!E$127*Input_National_Capacity!$F193+Input!E$128*Input_National_Capacity!$G193+Input!E$129*Input_National_Capacity!$H193</f>
        <v>3.6714184614382117</v>
      </c>
      <c r="F193" s="53">
        <f>Input!F$124*Input_National_Capacity!$C193+Input!F$125*Input_National_Capacity!$D193+Input!F$126*Input_National_Capacity!$E193+Input!F$127*Input_National_Capacity!$F193+Input!F$128*Input_National_Capacity!$G193+Input!F$129*Input_National_Capacity!$H193</f>
        <v>3.6292516773419141</v>
      </c>
      <c r="G193" s="53">
        <f>Input!G$124*Input_National_Capacity!$C193+Input!G$125*Input_National_Capacity!$D193+Input!G$126*Input_National_Capacity!$E193+Input!G$127*Input_National_Capacity!$F193+Input!G$128*Input_National_Capacity!$G193+Input!G$129*Input_National_Capacity!$H193</f>
        <v>3.5796304518986308</v>
      </c>
      <c r="H193" s="53">
        <f>Input!H$124*Input_National_Capacity!$C193+Input!H$125*Input_National_Capacity!$D193+Input!H$126*Input_National_Capacity!$E193+Input!H$127*Input_National_Capacity!$F193+Input!H$128*Input_National_Capacity!$G193+Input!H$129*Input_National_Capacity!$H193</f>
        <v>3.5222274384670844</v>
      </c>
      <c r="I193" s="65">
        <f>Input!I$124*Input_National_Capacity!$C193+Input!I$125*Input_National_Capacity!$D193+Input!I$126*Input_National_Capacity!$E193+Input!I$127*Input_National_Capacity!$F193+Input!I$128*Input_National_Capacity!$G193+Input!I$129*Input_National_Capacity!$H193</f>
        <v>3.4548002270781395</v>
      </c>
    </row>
    <row r="194" spans="1:9" s="5" customFormat="1" ht="15" customHeight="1" x14ac:dyDescent="0.25">
      <c r="A194" s="46" t="str">
        <f>Input_National_Capacity!A194</f>
        <v>K11.01_Arcos</v>
      </c>
      <c r="B194" s="4" t="str">
        <f>Input_National_Capacity!B194</f>
        <v>Salida Nacional / National exit</v>
      </c>
      <c r="C194" s="52">
        <f>Input!C$124*Input_National_Capacity!$C194+Input!C$125*Input_National_Capacity!$D194+Input!C$126*Input_National_Capacity!$E194+Input!C$127*Input_National_Capacity!$F194+Input!C$128*Input_National_Capacity!$G194+Input!C$129*Input_National_Capacity!$H194</f>
        <v>30564.289368967315</v>
      </c>
      <c r="D194" s="53">
        <f>Input!D$124*Input_National_Capacity!$C194+Input!D$125*Input_National_Capacity!$D194+Input!D$126*Input_National_Capacity!$E194+Input!D$127*Input_National_Capacity!$F194+Input!D$128*Input_National_Capacity!$G194+Input!D$129*Input_National_Capacity!$H194</f>
        <v>29894.779963946312</v>
      </c>
      <c r="E194" s="53">
        <f>Input!E$124*Input_National_Capacity!$C194+Input!E$125*Input_National_Capacity!$D194+Input!E$126*Input_National_Capacity!$E194+Input!E$127*Input_National_Capacity!$F194+Input!E$128*Input_National_Capacity!$G194+Input!E$129*Input_National_Capacity!$H194</f>
        <v>29164.093568305372</v>
      </c>
      <c r="F194" s="53">
        <f>Input!F$124*Input_National_Capacity!$C194+Input!F$125*Input_National_Capacity!$D194+Input!F$126*Input_National_Capacity!$E194+Input!F$127*Input_National_Capacity!$F194+Input!F$128*Input_National_Capacity!$G194+Input!F$129*Input_National_Capacity!$H194</f>
        <v>28115.131687609282</v>
      </c>
      <c r="G194" s="53">
        <f>Input!G$124*Input_National_Capacity!$C194+Input!G$125*Input_National_Capacity!$D194+Input!G$126*Input_National_Capacity!$E194+Input!G$127*Input_National_Capacity!$F194+Input!G$128*Input_National_Capacity!$G194+Input!G$129*Input_National_Capacity!$H194</f>
        <v>26003.582793309357</v>
      </c>
      <c r="H194" s="53">
        <f>Input!H$124*Input_National_Capacity!$C194+Input!H$125*Input_National_Capacity!$D194+Input!H$126*Input_National_Capacity!$E194+Input!H$127*Input_National_Capacity!$F194+Input!H$128*Input_National_Capacity!$G194+Input!H$129*Input_National_Capacity!$H194</f>
        <v>22386.202579143646</v>
      </c>
      <c r="I194" s="65">
        <f>Input!I$124*Input_National_Capacity!$C194+Input!I$125*Input_National_Capacity!$D194+Input!I$126*Input_National_Capacity!$E194+Input!I$127*Input_National_Capacity!$F194+Input!I$128*Input_National_Capacity!$G194+Input!I$129*Input_National_Capacity!$H194</f>
        <v>13799.94824430601</v>
      </c>
    </row>
    <row r="195" spans="1:9" s="5" customFormat="1" ht="15" customHeight="1" x14ac:dyDescent="0.25">
      <c r="A195" s="46" t="str">
        <f>Input_National_Capacity!A195</f>
        <v>K19_Moron de la Frontera</v>
      </c>
      <c r="B195" s="4" t="str">
        <f>Input_National_Capacity!B195</f>
        <v>Salida Nacional / National exit</v>
      </c>
      <c r="C195" s="52">
        <f>Input!C$124*Input_National_Capacity!$C195+Input!C$125*Input_National_Capacity!$D195+Input!C$126*Input_National_Capacity!$E195+Input!C$127*Input_National_Capacity!$F195+Input!C$128*Input_National_Capacity!$G195+Input!C$129*Input_National_Capacity!$H195</f>
        <v>1258.6804713023635</v>
      </c>
      <c r="D195" s="53">
        <f>Input!D$124*Input_National_Capacity!$C195+Input!D$125*Input_National_Capacity!$D195+Input!D$126*Input_National_Capacity!$E195+Input!D$127*Input_National_Capacity!$F195+Input!D$128*Input_National_Capacity!$G195+Input!D$129*Input_National_Capacity!$H195</f>
        <v>1280.9255339523281</v>
      </c>
      <c r="E195" s="53">
        <f>Input!E$124*Input_National_Capacity!$C195+Input!E$125*Input_National_Capacity!$D195+Input!E$126*Input_National_Capacity!$E195+Input!E$127*Input_National_Capacity!$F195+Input!E$128*Input_National_Capacity!$G195+Input!E$129*Input_National_Capacity!$H195</f>
        <v>1306.4002334248555</v>
      </c>
      <c r="F195" s="53">
        <f>Input!F$124*Input_National_Capacity!$C195+Input!F$125*Input_National_Capacity!$D195+Input!F$126*Input_National_Capacity!$E195+Input!F$127*Input_National_Capacity!$F195+Input!F$128*Input_National_Capacity!$G195+Input!F$129*Input_National_Capacity!$H195</f>
        <v>1325.9944799911871</v>
      </c>
      <c r="G195" s="53">
        <f>Input!G$124*Input_National_Capacity!$C195+Input!G$125*Input_National_Capacity!$D195+Input!G$126*Input_National_Capacity!$E195+Input!G$127*Input_National_Capacity!$F195+Input!G$128*Input_National_Capacity!$G195+Input!G$129*Input_National_Capacity!$H195</f>
        <v>1339.3680874744423</v>
      </c>
      <c r="H195" s="53">
        <f>Input!H$124*Input_National_Capacity!$C195+Input!H$125*Input_National_Capacity!$D195+Input!H$126*Input_National_Capacity!$E195+Input!H$127*Input_National_Capacity!$F195+Input!H$128*Input_National_Capacity!$G195+Input!H$129*Input_National_Capacity!$H195</f>
        <v>1346.2845048359786</v>
      </c>
      <c r="I195" s="65">
        <f>Input!I$124*Input_National_Capacity!$C195+Input!I$125*Input_National_Capacity!$D195+Input!I$126*Input_National_Capacity!$E195+Input!I$127*Input_National_Capacity!$F195+Input!I$128*Input_National_Capacity!$G195+Input!I$129*Input_National_Capacity!$H195</f>
        <v>1346.5834572291103</v>
      </c>
    </row>
    <row r="196" spans="1:9" s="5" customFormat="1" ht="15" customHeight="1" x14ac:dyDescent="0.25">
      <c r="A196" s="46" t="str">
        <f>Input_National_Capacity!A196</f>
        <v>K25_Osuna</v>
      </c>
      <c r="B196" s="4" t="str">
        <f>Input_National_Capacity!B196</f>
        <v>Salida Nacional / National exit</v>
      </c>
      <c r="C196" s="52">
        <f>Input!C$124*Input_National_Capacity!$C196+Input!C$125*Input_National_Capacity!$D196+Input!C$126*Input_National_Capacity!$E196+Input!C$127*Input_National_Capacity!$F196+Input!C$128*Input_National_Capacity!$G196+Input!C$129*Input_National_Capacity!$H196</f>
        <v>214.37923404586459</v>
      </c>
      <c r="D196" s="53">
        <f>Input!D$124*Input_National_Capacity!$C196+Input!D$125*Input_National_Capacity!$D196+Input!D$126*Input_National_Capacity!$E196+Input!D$127*Input_National_Capacity!$F196+Input!D$128*Input_National_Capacity!$G196+Input!D$129*Input_National_Capacity!$H196</f>
        <v>217.828405404954</v>
      </c>
      <c r="E196" s="53">
        <f>Input!E$124*Input_National_Capacity!$C196+Input!E$125*Input_National_Capacity!$D196+Input!E$126*Input_National_Capacity!$E196+Input!E$127*Input_National_Capacity!$F196+Input!E$128*Input_National_Capacity!$G196+Input!E$129*Input_National_Capacity!$H196</f>
        <v>221.75168310152773</v>
      </c>
      <c r="F196" s="53">
        <f>Input!F$124*Input_National_Capacity!$C196+Input!F$125*Input_National_Capacity!$D196+Input!F$126*Input_National_Capacity!$E196+Input!F$127*Input_National_Capacity!$F196+Input!F$128*Input_National_Capacity!$G196+Input!F$129*Input_National_Capacity!$H196</f>
        <v>224.71943568093857</v>
      </c>
      <c r="G196" s="53">
        <f>Input!G$124*Input_National_Capacity!$C196+Input!G$125*Input_National_Capacity!$D196+Input!G$126*Input_National_Capacity!$E196+Input!G$127*Input_National_Capacity!$F196+Input!G$128*Input_National_Capacity!$G196+Input!G$129*Input_National_Capacity!$H196</f>
        <v>226.66822480227248</v>
      </c>
      <c r="H196" s="53">
        <f>Input!H$124*Input_National_Capacity!$C196+Input!H$125*Input_National_Capacity!$D196+Input!H$126*Input_National_Capacity!$E196+Input!H$127*Input_National_Capacity!$F196+Input!H$128*Input_National_Capacity!$G196+Input!H$129*Input_National_Capacity!$H196</f>
        <v>227.55914088463325</v>
      </c>
      <c r="I196" s="65">
        <f>Input!I$124*Input_National_Capacity!$C196+Input!I$125*Input_National_Capacity!$D196+Input!I$126*Input_National_Capacity!$E196+Input!I$127*Input_National_Capacity!$F196+Input!I$128*Input_National_Capacity!$G196+Input!I$129*Input_National_Capacity!$H196</f>
        <v>227.35837647451555</v>
      </c>
    </row>
    <row r="197" spans="1:9" s="5" customFormat="1" ht="15" customHeight="1" x14ac:dyDescent="0.25">
      <c r="A197" s="46" t="str">
        <f>Input_National_Capacity!A197</f>
        <v>K29_Santaella_GN</v>
      </c>
      <c r="B197" s="4" t="str">
        <f>Input_National_Capacity!B197</f>
        <v>Salida Nacional / National exit</v>
      </c>
      <c r="C197" s="52">
        <f>Input!C$124*Input_National_Capacity!$C197+Input!C$125*Input_National_Capacity!$D197+Input!C$126*Input_National_Capacity!$E197+Input!C$127*Input_National_Capacity!$F197+Input!C$128*Input_National_Capacity!$G197+Input!C$129*Input_National_Capacity!$H197</f>
        <v>38360.266328548481</v>
      </c>
      <c r="D197" s="53">
        <f>Input!D$124*Input_National_Capacity!$C197+Input!D$125*Input_National_Capacity!$D197+Input!D$126*Input_National_Capacity!$E197+Input!D$127*Input_National_Capacity!$F197+Input!D$128*Input_National_Capacity!$G197+Input!D$129*Input_National_Capacity!$H197</f>
        <v>37740.583853885008</v>
      </c>
      <c r="E197" s="53">
        <f>Input!E$124*Input_National_Capacity!$C197+Input!E$125*Input_National_Capacity!$D197+Input!E$126*Input_National_Capacity!$E197+Input!E$127*Input_National_Capacity!$F197+Input!E$128*Input_National_Capacity!$G197+Input!E$129*Input_National_Capacity!$H197</f>
        <v>37064.726787181222</v>
      </c>
      <c r="F197" s="53">
        <f>Input!F$124*Input_National_Capacity!$C197+Input!F$125*Input_National_Capacity!$D197+Input!F$126*Input_National_Capacity!$E197+Input!F$127*Input_National_Capacity!$F197+Input!F$128*Input_National_Capacity!$G197+Input!F$129*Input_National_Capacity!$H197</f>
        <v>36067.088710258628</v>
      </c>
      <c r="G197" s="53">
        <f>Input!G$124*Input_National_Capacity!$C197+Input!G$125*Input_National_Capacity!$D197+Input!G$126*Input_National_Capacity!$E197+Input!G$127*Input_National_Capacity!$F197+Input!G$128*Input_National_Capacity!$G197+Input!G$129*Input_National_Capacity!$H197</f>
        <v>34017.358364559484</v>
      </c>
      <c r="H197" s="53">
        <f>Input!H$124*Input_National_Capacity!$C197+Input!H$125*Input_National_Capacity!$D197+Input!H$126*Input_National_Capacity!$E197+Input!H$127*Input_National_Capacity!$F197+Input!H$128*Input_National_Capacity!$G197+Input!H$129*Input_National_Capacity!$H197</f>
        <v>30481.339930766408</v>
      </c>
      <c r="I197" s="65">
        <f>Input!I$124*Input_National_Capacity!$C197+Input!I$125*Input_National_Capacity!$D197+Input!I$126*Input_National_Capacity!$E197+Input!I$127*Input_National_Capacity!$F197+Input!I$128*Input_National_Capacity!$G197+Input!I$129*Input_National_Capacity!$H197</f>
        <v>22073.142049217357</v>
      </c>
    </row>
    <row r="198" spans="1:9" s="5" customFormat="1" ht="15" customHeight="1" x14ac:dyDescent="0.25">
      <c r="A198" s="46" t="str">
        <f>Input_National_Capacity!A198</f>
        <v>K31_Santaella</v>
      </c>
      <c r="B198" s="4" t="str">
        <f>Input_National_Capacity!B198</f>
        <v>Salida Nacional / National exit</v>
      </c>
      <c r="C198" s="52">
        <f>Input!C$124*Input_National_Capacity!$C198+Input!C$125*Input_National_Capacity!$D198+Input!C$126*Input_National_Capacity!$E198+Input!C$127*Input_National_Capacity!$F198+Input!C$128*Input_National_Capacity!$G198+Input!C$129*Input_National_Capacity!$H198</f>
        <v>308.33826363240081</v>
      </c>
      <c r="D198" s="53">
        <f>Input!D$124*Input_National_Capacity!$C198+Input!D$125*Input_National_Capacity!$D198+Input!D$126*Input_National_Capacity!$E198+Input!D$127*Input_National_Capacity!$F198+Input!D$128*Input_National_Capacity!$G198+Input!D$129*Input_National_Capacity!$H198</f>
        <v>309.05486359404438</v>
      </c>
      <c r="E198" s="53">
        <f>Input!E$124*Input_National_Capacity!$C198+Input!E$125*Input_National_Capacity!$D198+Input!E$126*Input_National_Capacity!$E198+Input!E$127*Input_National_Capacity!$F198+Input!E$128*Input_National_Capacity!$G198+Input!E$129*Input_National_Capacity!$H198</f>
        <v>309.50398976073245</v>
      </c>
      <c r="F198" s="53">
        <f>Input!F$124*Input_National_Capacity!$C198+Input!F$125*Input_National_Capacity!$D198+Input!F$126*Input_National_Capacity!$E198+Input!F$127*Input_National_Capacity!$F198+Input!F$128*Input_National_Capacity!$G198+Input!F$129*Input_National_Capacity!$H198</f>
        <v>309.15413212359846</v>
      </c>
      <c r="G198" s="53">
        <f>Input!G$124*Input_National_Capacity!$C198+Input!G$125*Input_National_Capacity!$D198+Input!G$126*Input_National_Capacity!$E198+Input!G$127*Input_National_Capacity!$F198+Input!G$128*Input_National_Capacity!$G198+Input!G$129*Input_National_Capacity!$H198</f>
        <v>307.84534390152487</v>
      </c>
      <c r="H198" s="53">
        <f>Input!H$124*Input_National_Capacity!$C198+Input!H$125*Input_National_Capacity!$D198+Input!H$126*Input_National_Capacity!$E198+Input!H$127*Input_National_Capacity!$F198+Input!H$128*Input_National_Capacity!$G198+Input!H$129*Input_National_Capacity!$H198</f>
        <v>305.5389073042362</v>
      </c>
      <c r="I198" s="65">
        <f>Input!I$124*Input_National_Capacity!$C198+Input!I$125*Input_National_Capacity!$D198+Input!I$126*Input_National_Capacity!$E198+Input!I$127*Input_National_Capacity!$F198+Input!I$128*Input_National_Capacity!$G198+Input!I$129*Input_National_Capacity!$H198</f>
        <v>302.104849588376</v>
      </c>
    </row>
    <row r="199" spans="1:9" s="5" customFormat="1" ht="15" customHeight="1" x14ac:dyDescent="0.25">
      <c r="A199" s="46" t="str">
        <f>Input_National_Capacity!A199</f>
        <v>K37_Azucarera</v>
      </c>
      <c r="B199" s="4" t="str">
        <f>Input_National_Capacity!B199</f>
        <v>Salida Nacional / National exit</v>
      </c>
      <c r="C199" s="52">
        <f>Input!C$124*Input_National_Capacity!$C199+Input!C$125*Input_National_Capacity!$D199+Input!C$126*Input_National_Capacity!$E199+Input!C$127*Input_National_Capacity!$F199+Input!C$128*Input_National_Capacity!$G199+Input!C$129*Input_National_Capacity!$H199</f>
        <v>18445.036444575158</v>
      </c>
      <c r="D199" s="53">
        <f>Input!D$124*Input_National_Capacity!$C199+Input!D$125*Input_National_Capacity!$D199+Input!D$126*Input_National_Capacity!$E199+Input!D$127*Input_National_Capacity!$F199+Input!D$128*Input_National_Capacity!$G199+Input!D$129*Input_National_Capacity!$H199</f>
        <v>18524.491357857631</v>
      </c>
      <c r="E199" s="53">
        <f>Input!E$124*Input_National_Capacity!$C199+Input!E$125*Input_National_Capacity!$D199+Input!E$126*Input_National_Capacity!$E199+Input!E$127*Input_National_Capacity!$F199+Input!E$128*Input_National_Capacity!$G199+Input!E$129*Input_National_Capacity!$H199</f>
        <v>18611.194383410038</v>
      </c>
      <c r="F199" s="53">
        <f>Input!F$124*Input_National_Capacity!$C199+Input!F$125*Input_National_Capacity!$D199+Input!F$126*Input_National_Capacity!$E199+Input!F$127*Input_National_Capacity!$F199+Input!F$128*Input_National_Capacity!$G199+Input!F$129*Input_National_Capacity!$H199</f>
        <v>18669.914225726563</v>
      </c>
      <c r="G199" s="53">
        <f>Input!G$124*Input_National_Capacity!$C199+Input!G$125*Input_National_Capacity!$D199+Input!G$126*Input_National_Capacity!$E199+Input!G$127*Input_National_Capacity!$F199+Input!G$128*Input_National_Capacity!$G199+Input!G$129*Input_National_Capacity!$H199</f>
        <v>18695.987320610744</v>
      </c>
      <c r="H199" s="53">
        <f>Input!H$124*Input_National_Capacity!$C199+Input!H$125*Input_National_Capacity!$D199+Input!H$126*Input_National_Capacity!$E199+Input!H$127*Input_National_Capacity!$F199+Input!H$128*Input_National_Capacity!$G199+Input!H$129*Input_National_Capacity!$H199</f>
        <v>18687.814379236661</v>
      </c>
      <c r="I199" s="65">
        <f>Input!I$124*Input_National_Capacity!$C199+Input!I$125*Input_National_Capacity!$D199+Input!I$126*Input_National_Capacity!$E199+Input!I$127*Input_National_Capacity!$F199+Input!I$128*Input_National_Capacity!$G199+Input!I$129*Input_National_Capacity!$H199</f>
        <v>18642.323418331136</v>
      </c>
    </row>
    <row r="200" spans="1:9" s="5" customFormat="1" ht="15" customHeight="1" x14ac:dyDescent="0.25">
      <c r="A200" s="46" t="str">
        <f>Input_National_Capacity!A200</f>
        <v>K41_La Carolina</v>
      </c>
      <c r="B200" s="4" t="str">
        <f>Input_National_Capacity!B200</f>
        <v>Salida Nacional / National exit</v>
      </c>
      <c r="C200" s="52">
        <f>Input!C$124*Input_National_Capacity!$C200+Input!C$125*Input_National_Capacity!$D200+Input!C$126*Input_National_Capacity!$E200+Input!C$127*Input_National_Capacity!$F200+Input!C$128*Input_National_Capacity!$G200+Input!C$129*Input_National_Capacity!$H200</f>
        <v>27.384717701210423</v>
      </c>
      <c r="D200" s="53">
        <f>Input!D$124*Input_National_Capacity!$C200+Input!D$125*Input_National_Capacity!$D200+Input!D$126*Input_National_Capacity!$E200+Input!D$127*Input_National_Capacity!$F200+Input!D$128*Input_National_Capacity!$G200+Input!D$129*Input_National_Capacity!$H200</f>
        <v>27.192778744996502</v>
      </c>
      <c r="E200" s="53">
        <f>Input!E$124*Input_National_Capacity!$C200+Input!E$125*Input_National_Capacity!$D200+Input!E$126*Input_National_Capacity!$E200+Input!E$127*Input_National_Capacity!$F200+Input!E$128*Input_National_Capacity!$G200+Input!E$129*Input_National_Capacity!$H200</f>
        <v>26.919914942658739</v>
      </c>
      <c r="F200" s="53">
        <f>Input!F$124*Input_National_Capacity!$C200+Input!F$125*Input_National_Capacity!$D200+Input!F$126*Input_National_Capacity!$E200+Input!F$127*Input_National_Capacity!$F200+Input!F$128*Input_National_Capacity!$G200+Input!F$129*Input_National_Capacity!$H200</f>
        <v>26.610735737618427</v>
      </c>
      <c r="G200" s="53">
        <f>Input!G$124*Input_National_Capacity!$C200+Input!G$125*Input_National_Capacity!$D200+Input!G$126*Input_National_Capacity!$E200+Input!G$127*Input_National_Capacity!$F200+Input!G$128*Input_National_Capacity!$G200+Input!G$129*Input_National_Capacity!$H200</f>
        <v>26.246898386383776</v>
      </c>
      <c r="H200" s="53">
        <f>Input!H$124*Input_National_Capacity!$C200+Input!H$125*Input_National_Capacity!$D200+Input!H$126*Input_National_Capacity!$E200+Input!H$127*Input_National_Capacity!$F200+Input!H$128*Input_National_Capacity!$G200+Input!H$129*Input_National_Capacity!$H200</f>
        <v>25.826002687552382</v>
      </c>
      <c r="I200" s="65">
        <f>Input!I$124*Input_National_Capacity!$C200+Input!I$125*Input_National_Capacity!$D200+Input!I$126*Input_National_Capacity!$E200+Input!I$127*Input_National_Capacity!$F200+Input!I$128*Input_National_Capacity!$G200+Input!I$129*Input_National_Capacity!$H200</f>
        <v>25.331606634779899</v>
      </c>
    </row>
    <row r="201" spans="1:9" s="5" customFormat="1" ht="15" customHeight="1" x14ac:dyDescent="0.25">
      <c r="A201" s="46" t="str">
        <f>Input_National_Capacity!A201</f>
        <v>K44_Torrenueva</v>
      </c>
      <c r="B201" s="4" t="str">
        <f>Input_National_Capacity!B201</f>
        <v>Salida Nacional / National exit</v>
      </c>
      <c r="C201" s="52">
        <f>Input!C$124*Input_National_Capacity!$C201+Input!C$125*Input_National_Capacity!$D201+Input!C$126*Input_National_Capacity!$E201+Input!C$127*Input_National_Capacity!$F201+Input!C$128*Input_National_Capacity!$G201+Input!C$129*Input_National_Capacity!$H201</f>
        <v>106.81724337157276</v>
      </c>
      <c r="D201" s="53">
        <f>Input!D$124*Input_National_Capacity!$C201+Input!D$125*Input_National_Capacity!$D201+Input!D$126*Input_National_Capacity!$E201+Input!D$127*Input_National_Capacity!$F201+Input!D$128*Input_National_Capacity!$G201+Input!D$129*Input_National_Capacity!$H201</f>
        <v>107.96357940356415</v>
      </c>
      <c r="E201" s="53">
        <f>Input!E$124*Input_National_Capacity!$C201+Input!E$125*Input_National_Capacity!$D201+Input!E$126*Input_National_Capacity!$E201+Input!E$127*Input_National_Capacity!$F201+Input!E$128*Input_National_Capacity!$G201+Input!E$129*Input_National_Capacity!$H201</f>
        <v>109.2181408333123</v>
      </c>
      <c r="F201" s="53">
        <f>Input!F$124*Input_National_Capacity!$C201+Input!F$125*Input_National_Capacity!$D201+Input!F$126*Input_National_Capacity!$E201+Input!F$127*Input_National_Capacity!$F201+Input!F$128*Input_National_Capacity!$G201+Input!F$129*Input_National_Capacity!$H201</f>
        <v>110.07417170992946</v>
      </c>
      <c r="G201" s="53">
        <f>Input!G$124*Input_National_Capacity!$C201+Input!G$125*Input_National_Capacity!$D201+Input!G$126*Input_National_Capacity!$E201+Input!G$127*Input_National_Capacity!$F201+Input!G$128*Input_National_Capacity!$G201+Input!G$129*Input_National_Capacity!$H201</f>
        <v>110.49079962085818</v>
      </c>
      <c r="H201" s="53">
        <f>Input!H$124*Input_National_Capacity!$C201+Input!H$125*Input_National_Capacity!$D201+Input!H$126*Input_National_Capacity!$E201+Input!H$127*Input_National_Capacity!$F201+Input!H$128*Input_National_Capacity!$G201+Input!H$129*Input_National_Capacity!$H201</f>
        <v>110.45096254164034</v>
      </c>
      <c r="I201" s="65">
        <f>Input!I$124*Input_National_Capacity!$C201+Input!I$125*Input_National_Capacity!$D201+Input!I$126*Input_National_Capacity!$E201+Input!I$127*Input_National_Capacity!$F201+Input!I$128*Input_National_Capacity!$G201+Input!I$129*Input_National_Capacity!$H201</f>
        <v>109.92684729540571</v>
      </c>
    </row>
    <row r="202" spans="1:9" s="5" customFormat="1" ht="15" customHeight="1" x14ac:dyDescent="0.25">
      <c r="A202" s="46" t="str">
        <f>Input_National_Capacity!A202</f>
        <v>K45_Valdepeñas</v>
      </c>
      <c r="B202" s="4" t="str">
        <f>Input_National_Capacity!B202</f>
        <v>Salida Nacional / National exit</v>
      </c>
      <c r="C202" s="52">
        <f>Input!C$124*Input_National_Capacity!$C202+Input!C$125*Input_National_Capacity!$D202+Input!C$126*Input_National_Capacity!$E202+Input!C$127*Input_National_Capacity!$F202+Input!C$128*Input_National_Capacity!$G202+Input!C$129*Input_National_Capacity!$H202</f>
        <v>935.1445417032046</v>
      </c>
      <c r="D202" s="53">
        <f>Input!D$124*Input_National_Capacity!$C202+Input!D$125*Input_National_Capacity!$D202+Input!D$126*Input_National_Capacity!$E202+Input!D$127*Input_National_Capacity!$F202+Input!D$128*Input_National_Capacity!$G202+Input!D$129*Input_National_Capacity!$H202</f>
        <v>944.47456886583939</v>
      </c>
      <c r="E202" s="53">
        <f>Input!E$124*Input_National_Capacity!$C202+Input!E$125*Input_National_Capacity!$D202+Input!E$126*Input_National_Capacity!$E202+Input!E$127*Input_National_Capacity!$F202+Input!E$128*Input_National_Capacity!$G202+Input!E$129*Input_National_Capacity!$H202</f>
        <v>954.59421317633701</v>
      </c>
      <c r="F202" s="53">
        <f>Input!F$124*Input_National_Capacity!$C202+Input!F$125*Input_National_Capacity!$D202+Input!F$126*Input_National_Capacity!$E202+Input!F$127*Input_National_Capacity!$F202+Input!F$128*Input_National_Capacity!$G202+Input!F$129*Input_National_Capacity!$H202</f>
        <v>961.32053568588253</v>
      </c>
      <c r="G202" s="53">
        <f>Input!G$124*Input_National_Capacity!$C202+Input!G$125*Input_National_Capacity!$D202+Input!G$126*Input_National_Capacity!$E202+Input!G$127*Input_National_Capacity!$F202+Input!G$128*Input_National_Capacity!$G202+Input!G$129*Input_National_Capacity!$H202</f>
        <v>964.28429019470377</v>
      </c>
      <c r="H202" s="53">
        <f>Input!H$124*Input_National_Capacity!$C202+Input!H$125*Input_National_Capacity!$D202+Input!H$126*Input_National_Capacity!$E202+Input!H$127*Input_National_Capacity!$F202+Input!H$128*Input_National_Capacity!$G202+Input!H$129*Input_National_Capacity!$H202</f>
        <v>963.33897255572288</v>
      </c>
      <c r="I202" s="65">
        <f>Input!I$124*Input_National_Capacity!$C202+Input!I$125*Input_National_Capacity!$D202+Input!I$126*Input_National_Capacity!$E202+Input!I$127*Input_National_Capacity!$F202+Input!I$128*Input_National_Capacity!$G202+Input!I$129*Input_National_Capacity!$H202</f>
        <v>958.22756294520002</v>
      </c>
    </row>
    <row r="203" spans="1:9" s="5" customFormat="1" ht="15" customHeight="1" x14ac:dyDescent="0.25">
      <c r="A203" s="46" t="str">
        <f>Input_National_Capacity!A203</f>
        <v>K46_Manzanares</v>
      </c>
      <c r="B203" s="4" t="str">
        <f>Input_National_Capacity!B203</f>
        <v>Salida Nacional / National exit</v>
      </c>
      <c r="C203" s="52">
        <f>Input!C$124*Input_National_Capacity!$C203+Input!C$125*Input_National_Capacity!$D203+Input!C$126*Input_National_Capacity!$E203+Input!C$127*Input_National_Capacity!$F203+Input!C$128*Input_National_Capacity!$G203+Input!C$129*Input_National_Capacity!$H203</f>
        <v>447.82771886112403</v>
      </c>
      <c r="D203" s="53">
        <f>Input!D$124*Input_National_Capacity!$C203+Input!D$125*Input_National_Capacity!$D203+Input!D$126*Input_National_Capacity!$E203+Input!D$127*Input_National_Capacity!$F203+Input!D$128*Input_National_Capacity!$G203+Input!D$129*Input_National_Capacity!$H203</f>
        <v>449.87115616256062</v>
      </c>
      <c r="E203" s="53">
        <f>Input!E$124*Input_National_Capacity!$C203+Input!E$125*Input_National_Capacity!$D203+Input!E$126*Input_National_Capacity!$E203+Input!E$127*Input_National_Capacity!$F203+Input!E$128*Input_National_Capacity!$G203+Input!E$129*Input_National_Capacity!$H203</f>
        <v>451.75039315854622</v>
      </c>
      <c r="F203" s="53">
        <f>Input!F$124*Input_National_Capacity!$C203+Input!F$125*Input_National_Capacity!$D203+Input!F$126*Input_National_Capacity!$E203+Input!F$127*Input_National_Capacity!$F203+Input!F$128*Input_National_Capacity!$G203+Input!F$129*Input_National_Capacity!$H203</f>
        <v>452.33327890859891</v>
      </c>
      <c r="G203" s="53">
        <f>Input!G$124*Input_National_Capacity!$C203+Input!G$125*Input_National_Capacity!$D203+Input!G$126*Input_National_Capacity!$E203+Input!G$127*Input_National_Capacity!$F203+Input!G$128*Input_National_Capacity!$G203+Input!G$129*Input_National_Capacity!$H203</f>
        <v>451.40373860737736</v>
      </c>
      <c r="H203" s="53">
        <f>Input!H$124*Input_National_Capacity!$C203+Input!H$125*Input_National_Capacity!$D203+Input!H$126*Input_National_Capacity!$E203+Input!H$127*Input_National_Capacity!$F203+Input!H$128*Input_National_Capacity!$G203+Input!H$129*Input_National_Capacity!$H203</f>
        <v>448.90146493634529</v>
      </c>
      <c r="I203" s="65">
        <f>Input!I$124*Input_National_Capacity!$C203+Input!I$125*Input_National_Capacity!$D203+Input!I$126*Input_National_Capacity!$E203+Input!I$127*Input_National_Capacity!$F203+Input!I$128*Input_National_Capacity!$G203+Input!I$129*Input_National_Capacity!$H203</f>
        <v>444.65690398667959</v>
      </c>
    </row>
    <row r="204" spans="1:9" s="5" customFormat="1" ht="15" customHeight="1" x14ac:dyDescent="0.25">
      <c r="A204" s="46" t="str">
        <f>Input_National_Capacity!A204</f>
        <v>K47_Tomelloso</v>
      </c>
      <c r="B204" s="4" t="str">
        <f>Input_National_Capacity!B204</f>
        <v>Salida Nacional / National exit</v>
      </c>
      <c r="C204" s="52">
        <f>Input!C$124*Input_National_Capacity!$C204+Input!C$125*Input_National_Capacity!$D204+Input!C$126*Input_National_Capacity!$E204+Input!C$127*Input_National_Capacity!$F204+Input!C$128*Input_National_Capacity!$G204+Input!C$129*Input_National_Capacity!$H204</f>
        <v>1552.3474680940631</v>
      </c>
      <c r="D204" s="53">
        <f>Input!D$124*Input_National_Capacity!$C204+Input!D$125*Input_National_Capacity!$D204+Input!D$126*Input_National_Capacity!$E204+Input!D$127*Input_National_Capacity!$F204+Input!D$128*Input_National_Capacity!$G204+Input!D$129*Input_National_Capacity!$H204</f>
        <v>1568.4286908856855</v>
      </c>
      <c r="E204" s="53">
        <f>Input!E$124*Input_National_Capacity!$C204+Input!E$125*Input_National_Capacity!$D204+Input!E$126*Input_National_Capacity!$E204+Input!E$127*Input_National_Capacity!$F204+Input!E$128*Input_National_Capacity!$G204+Input!E$129*Input_National_Capacity!$H204</f>
        <v>1585.9533959534394</v>
      </c>
      <c r="F204" s="53">
        <f>Input!F$124*Input_National_Capacity!$C204+Input!F$125*Input_National_Capacity!$D204+Input!F$126*Input_National_Capacity!$E204+Input!F$127*Input_National_Capacity!$F204+Input!F$128*Input_National_Capacity!$G204+Input!F$129*Input_National_Capacity!$H204</f>
        <v>1597.7647346153833</v>
      </c>
      <c r="G204" s="53">
        <f>Input!G$124*Input_National_Capacity!$C204+Input!G$125*Input_National_Capacity!$D204+Input!G$126*Input_National_Capacity!$E204+Input!G$127*Input_National_Capacity!$F204+Input!G$128*Input_National_Capacity!$G204+Input!G$129*Input_National_Capacity!$H204</f>
        <v>1603.2593592920032</v>
      </c>
      <c r="H204" s="53">
        <f>Input!H$124*Input_National_Capacity!$C204+Input!H$125*Input_National_Capacity!$D204+Input!H$126*Input_National_Capacity!$E204+Input!H$127*Input_National_Capacity!$F204+Input!H$128*Input_National_Capacity!$G204+Input!H$129*Input_National_Capacity!$H204</f>
        <v>1602.191661233391</v>
      </c>
      <c r="I204" s="65">
        <f>Input!I$124*Input_National_Capacity!$C204+Input!I$125*Input_National_Capacity!$D204+Input!I$126*Input_National_Capacity!$E204+Input!I$127*Input_National_Capacity!$F204+Input!I$128*Input_National_Capacity!$G204+Input!I$129*Input_National_Capacity!$H204</f>
        <v>1594.1463569770663</v>
      </c>
    </row>
    <row r="205" spans="1:9" s="5" customFormat="1" ht="15" customHeight="1" x14ac:dyDescent="0.25">
      <c r="A205" s="46" t="str">
        <f>Input_National_Capacity!A205</f>
        <v>K48.02_Socuellamos</v>
      </c>
      <c r="B205" s="4" t="str">
        <f>Input_National_Capacity!B205</f>
        <v>Salida Nacional / National exit</v>
      </c>
      <c r="C205" s="52">
        <f>Input!C$124*Input_National_Capacity!$C205+Input!C$125*Input_National_Capacity!$D205+Input!C$126*Input_National_Capacity!$E205+Input!C$127*Input_National_Capacity!$F205+Input!C$128*Input_National_Capacity!$G205+Input!C$129*Input_National_Capacity!$H205</f>
        <v>105.6400020033916</v>
      </c>
      <c r="D205" s="53">
        <f>Input!D$124*Input_National_Capacity!$C205+Input!D$125*Input_National_Capacity!$D205+Input!D$126*Input_National_Capacity!$E205+Input!D$127*Input_National_Capacity!$F205+Input!D$128*Input_National_Capacity!$G205+Input!D$129*Input_National_Capacity!$H205</f>
        <v>105.33811108839109</v>
      </c>
      <c r="E205" s="53">
        <f>Input!E$124*Input_National_Capacity!$C205+Input!E$125*Input_National_Capacity!$D205+Input!E$126*Input_National_Capacity!$E205+Input!E$127*Input_National_Capacity!$F205+Input!E$128*Input_National_Capacity!$G205+Input!E$129*Input_National_Capacity!$H205</f>
        <v>104.82213564404118</v>
      </c>
      <c r="F205" s="53">
        <f>Input!F$124*Input_National_Capacity!$C205+Input!F$125*Input_National_Capacity!$D205+Input!F$126*Input_National_Capacity!$E205+Input!F$127*Input_National_Capacity!$F205+Input!F$128*Input_National_Capacity!$G205+Input!F$129*Input_National_Capacity!$H205</f>
        <v>104.10662313470991</v>
      </c>
      <c r="G205" s="53">
        <f>Input!G$124*Input_National_Capacity!$C205+Input!G$125*Input_National_Capacity!$D205+Input!G$126*Input_National_Capacity!$E205+Input!G$127*Input_National_Capacity!$F205+Input!G$128*Input_National_Capacity!$G205+Input!G$129*Input_National_Capacity!$H205</f>
        <v>103.1279129445407</v>
      </c>
      <c r="H205" s="53">
        <f>Input!H$124*Input_National_Capacity!$C205+Input!H$125*Input_National_Capacity!$D205+Input!H$126*Input_National_Capacity!$E205+Input!H$127*Input_National_Capacity!$F205+Input!H$128*Input_National_Capacity!$G205+Input!H$129*Input_National_Capacity!$H205</f>
        <v>101.8749641424746</v>
      </c>
      <c r="I205" s="65">
        <f>Input!I$124*Input_National_Capacity!$C205+Input!I$125*Input_National_Capacity!$D205+Input!I$126*Input_National_Capacity!$E205+Input!I$127*Input_National_Capacity!$F205+Input!I$128*Input_National_Capacity!$G205+Input!I$129*Input_National_Capacity!$H205</f>
        <v>100.29275483591883</v>
      </c>
    </row>
    <row r="206" spans="1:9" s="5" customFormat="1" ht="15" customHeight="1" x14ac:dyDescent="0.25">
      <c r="A206" s="46" t="str">
        <f>Input_National_Capacity!A206</f>
        <v>K48.03_Villarrobledo</v>
      </c>
      <c r="B206" s="4" t="str">
        <f>Input_National_Capacity!B206</f>
        <v>Salida Nacional / National exit</v>
      </c>
      <c r="C206" s="52">
        <f>Input!C$124*Input_National_Capacity!$C206+Input!C$125*Input_National_Capacity!$D206+Input!C$126*Input_National_Capacity!$E206+Input!C$127*Input_National_Capacity!$F206+Input!C$128*Input_National_Capacity!$G206+Input!C$129*Input_National_Capacity!$H206</f>
        <v>514.63219717152776</v>
      </c>
      <c r="D206" s="53">
        <f>Input!D$124*Input_National_Capacity!$C206+Input!D$125*Input_National_Capacity!$D206+Input!D$126*Input_National_Capacity!$E206+Input!D$127*Input_National_Capacity!$F206+Input!D$128*Input_National_Capacity!$G206+Input!D$129*Input_National_Capacity!$H206</f>
        <v>518.1183963588262</v>
      </c>
      <c r="E206" s="53">
        <f>Input!E$124*Input_National_Capacity!$C206+Input!E$125*Input_National_Capacity!$D206+Input!E$126*Input_National_Capacity!$E206+Input!E$127*Input_National_Capacity!$F206+Input!E$128*Input_National_Capacity!$G206+Input!E$129*Input_National_Capacity!$H206</f>
        <v>521.67043656233409</v>
      </c>
      <c r="F206" s="53">
        <f>Input!F$124*Input_National_Capacity!$C206+Input!F$125*Input_National_Capacity!$D206+Input!F$126*Input_National_Capacity!$E206+Input!F$127*Input_National_Capacity!$F206+Input!F$128*Input_National_Capacity!$G206+Input!F$129*Input_National_Capacity!$H206</f>
        <v>523.57849088948433</v>
      </c>
      <c r="G206" s="53">
        <f>Input!G$124*Input_National_Capacity!$C206+Input!G$125*Input_National_Capacity!$D206+Input!G$126*Input_National_Capacity!$E206+Input!G$127*Input_National_Capacity!$F206+Input!G$128*Input_National_Capacity!$G206+Input!G$129*Input_National_Capacity!$H206</f>
        <v>523.61267197414736</v>
      </c>
      <c r="H206" s="53">
        <f>Input!H$124*Input_National_Capacity!$C206+Input!H$125*Input_National_Capacity!$D206+Input!H$126*Input_National_Capacity!$E206+Input!H$127*Input_National_Capacity!$F206+Input!H$128*Input_National_Capacity!$G206+Input!H$129*Input_National_Capacity!$H206</f>
        <v>521.69905257338746</v>
      </c>
      <c r="I206" s="65">
        <f>Input!I$124*Input_National_Capacity!$C206+Input!I$125*Input_National_Capacity!$D206+Input!I$126*Input_National_Capacity!$E206+Input!I$127*Input_National_Capacity!$F206+Input!I$128*Input_National_Capacity!$G206+Input!I$129*Input_National_Capacity!$H206</f>
        <v>517.66459581545632</v>
      </c>
    </row>
    <row r="207" spans="1:9" s="5" customFormat="1" ht="15" customHeight="1" x14ac:dyDescent="0.25">
      <c r="A207" s="46" t="str">
        <f>Input_National_Capacity!A207</f>
        <v>K48.05_La Roda</v>
      </c>
      <c r="B207" s="4" t="str">
        <f>Input_National_Capacity!B207</f>
        <v>Salida Nacional / National exit</v>
      </c>
      <c r="C207" s="52">
        <f>Input!C$124*Input_National_Capacity!$C207+Input!C$125*Input_National_Capacity!$D207+Input!C$126*Input_National_Capacity!$E207+Input!C$127*Input_National_Capacity!$F207+Input!C$128*Input_National_Capacity!$G207+Input!C$129*Input_National_Capacity!$H207</f>
        <v>318.64070856493163</v>
      </c>
      <c r="D207" s="53">
        <f>Input!D$124*Input_National_Capacity!$C207+Input!D$125*Input_National_Capacity!$D207+Input!D$126*Input_National_Capacity!$E207+Input!D$127*Input_National_Capacity!$F207+Input!D$128*Input_National_Capacity!$G207+Input!D$129*Input_National_Capacity!$H207</f>
        <v>319.37478029657939</v>
      </c>
      <c r="E207" s="53">
        <f>Input!E$124*Input_National_Capacity!$C207+Input!E$125*Input_National_Capacity!$D207+Input!E$126*Input_National_Capacity!$E207+Input!E$127*Input_National_Capacity!$F207+Input!E$128*Input_National_Capacity!$G207+Input!E$129*Input_National_Capacity!$H207</f>
        <v>319.83099354644139</v>
      </c>
      <c r="F207" s="53">
        <f>Input!F$124*Input_National_Capacity!$C207+Input!F$125*Input_National_Capacity!$D207+Input!F$126*Input_National_Capacity!$E207+Input!F$127*Input_National_Capacity!$F207+Input!F$128*Input_National_Capacity!$G207+Input!F$129*Input_National_Capacity!$H207</f>
        <v>319.46240399385647</v>
      </c>
      <c r="G207" s="53">
        <f>Input!G$124*Input_National_Capacity!$C207+Input!G$125*Input_National_Capacity!$D207+Input!G$126*Input_National_Capacity!$E207+Input!G$127*Input_National_Capacity!$F207+Input!G$128*Input_National_Capacity!$G207+Input!G$129*Input_National_Capacity!$H207</f>
        <v>318.10361582486723</v>
      </c>
      <c r="H207" s="53">
        <f>Input!H$124*Input_National_Capacity!$C207+Input!H$125*Input_National_Capacity!$D207+Input!H$126*Input_National_Capacity!$E207+Input!H$127*Input_National_Capacity!$F207+Input!H$128*Input_National_Capacity!$G207+Input!H$129*Input_National_Capacity!$H207</f>
        <v>315.71464387555045</v>
      </c>
      <c r="I207" s="65">
        <f>Input!I$124*Input_National_Capacity!$C207+Input!I$125*Input_National_Capacity!$D207+Input!I$126*Input_National_Capacity!$E207+Input!I$127*Input_National_Capacity!$F207+Input!I$128*Input_National_Capacity!$G207+Input!I$129*Input_National_Capacity!$H207</f>
        <v>312.16104860685033</v>
      </c>
    </row>
    <row r="208" spans="1:9" s="5" customFormat="1" ht="15" customHeight="1" x14ac:dyDescent="0.25">
      <c r="A208" s="46" t="str">
        <f>Input_National_Capacity!A208</f>
        <v>K48.07_Albacete</v>
      </c>
      <c r="B208" s="4" t="str">
        <f>Input_National_Capacity!B208</f>
        <v>Salida Nacional / National exit</v>
      </c>
      <c r="C208" s="52">
        <f>Input!C$124*Input_National_Capacity!$C208+Input!C$125*Input_National_Capacity!$D208+Input!C$126*Input_National_Capacity!$E208+Input!C$127*Input_National_Capacity!$F208+Input!C$128*Input_National_Capacity!$G208+Input!C$129*Input_National_Capacity!$H208</f>
        <v>3244.6668684062561</v>
      </c>
      <c r="D208" s="53">
        <f>Input!D$124*Input_National_Capacity!$C208+Input!D$125*Input_National_Capacity!$D208+Input!D$126*Input_National_Capacity!$E208+Input!D$127*Input_National_Capacity!$F208+Input!D$128*Input_National_Capacity!$G208+Input!D$129*Input_National_Capacity!$H208</f>
        <v>3231.9000960660524</v>
      </c>
      <c r="E208" s="53">
        <f>Input!E$124*Input_National_Capacity!$C208+Input!E$125*Input_National_Capacity!$D208+Input!E$126*Input_National_Capacity!$E208+Input!E$127*Input_National_Capacity!$F208+Input!E$128*Input_National_Capacity!$G208+Input!E$129*Input_National_Capacity!$H208</f>
        <v>3211.7762186009172</v>
      </c>
      <c r="F208" s="53">
        <f>Input!F$124*Input_National_Capacity!$C208+Input!F$125*Input_National_Capacity!$D208+Input!F$126*Input_National_Capacity!$E208+Input!F$127*Input_National_Capacity!$F208+Input!F$128*Input_National_Capacity!$G208+Input!F$129*Input_National_Capacity!$H208</f>
        <v>3185.9973638745178</v>
      </c>
      <c r="G208" s="53">
        <f>Input!G$124*Input_National_Capacity!$C208+Input!G$125*Input_National_Capacity!$D208+Input!G$126*Input_National_Capacity!$E208+Input!G$127*Input_National_Capacity!$F208+Input!G$128*Input_National_Capacity!$G208+Input!G$129*Input_National_Capacity!$H208</f>
        <v>3152.5516704321089</v>
      </c>
      <c r="H208" s="53">
        <f>Input!H$124*Input_National_Capacity!$C208+Input!H$125*Input_National_Capacity!$D208+Input!H$126*Input_National_Capacity!$E208+Input!H$127*Input_National_Capacity!$F208+Input!H$128*Input_National_Capacity!$G208+Input!H$129*Input_National_Capacity!$H208</f>
        <v>3111.1142211984711</v>
      </c>
      <c r="I208" s="65">
        <f>Input!I$124*Input_National_Capacity!$C208+Input!I$125*Input_National_Capacity!$D208+Input!I$126*Input_National_Capacity!$E208+Input!I$127*Input_National_Capacity!$F208+Input!I$128*Input_National_Capacity!$G208+Input!I$129*Input_National_Capacity!$H208</f>
        <v>3059.928078075548</v>
      </c>
    </row>
    <row r="209" spans="1:9" s="5" customFormat="1" ht="15" customHeight="1" x14ac:dyDescent="0.25">
      <c r="A209" s="46" t="str">
        <f>Input_National_Capacity!A209</f>
        <v>K48.08_Chinchilla</v>
      </c>
      <c r="B209" s="4" t="str">
        <f>Input_National_Capacity!B209</f>
        <v>Salida Nacional / National exit</v>
      </c>
      <c r="C209" s="52">
        <f>Input!C$124*Input_National_Capacity!$C209+Input!C$125*Input_National_Capacity!$D209+Input!C$126*Input_National_Capacity!$E209+Input!C$127*Input_National_Capacity!$F209+Input!C$128*Input_National_Capacity!$G209+Input!C$129*Input_National_Capacity!$H209</f>
        <v>7.886581390893344</v>
      </c>
      <c r="D209" s="53">
        <f>Input!D$124*Input_National_Capacity!$C209+Input!D$125*Input_National_Capacity!$D209+Input!D$126*Input_National_Capacity!$E209+Input!D$127*Input_National_Capacity!$F209+Input!D$128*Input_National_Capacity!$G209+Input!D$129*Input_National_Capacity!$H209</f>
        <v>8.0308567330451979</v>
      </c>
      <c r="E209" s="53">
        <f>Input!E$124*Input_National_Capacity!$C209+Input!E$125*Input_National_Capacity!$D209+Input!E$126*Input_National_Capacity!$E209+Input!E$127*Input_National_Capacity!$F209+Input!E$128*Input_National_Capacity!$G209+Input!E$129*Input_National_Capacity!$H209</f>
        <v>8.196462721362975</v>
      </c>
      <c r="F209" s="53">
        <f>Input!F$124*Input_National_Capacity!$C209+Input!F$125*Input_National_Capacity!$D209+Input!F$126*Input_National_Capacity!$E209+Input!F$127*Input_National_Capacity!$F209+Input!F$128*Input_National_Capacity!$G209+Input!F$129*Input_National_Capacity!$H209</f>
        <v>8.3245599373827748</v>
      </c>
      <c r="G209" s="53">
        <f>Input!G$124*Input_National_Capacity!$C209+Input!G$125*Input_National_Capacity!$D209+Input!G$126*Input_National_Capacity!$E209+Input!G$127*Input_National_Capacity!$F209+Input!G$128*Input_National_Capacity!$G209+Input!G$129*Input_National_Capacity!$H209</f>
        <v>8.4130960681640214</v>
      </c>
      <c r="H209" s="53">
        <f>Input!H$124*Input_National_Capacity!$C209+Input!H$125*Input_National_Capacity!$D209+Input!H$126*Input_National_Capacity!$E209+Input!H$127*Input_National_Capacity!$F209+Input!H$128*Input_National_Capacity!$G209+Input!H$129*Input_National_Capacity!$H209</f>
        <v>8.4605690610944837</v>
      </c>
      <c r="I209" s="65">
        <f>Input!I$124*Input_National_Capacity!$C209+Input!I$125*Input_National_Capacity!$D209+Input!I$126*Input_National_Capacity!$E209+Input!I$127*Input_National_Capacity!$F209+Input!I$128*Input_National_Capacity!$G209+Input!I$129*Input_National_Capacity!$H209</f>
        <v>8.4660684601371976</v>
      </c>
    </row>
    <row r="210" spans="1:9" s="5" customFormat="1" ht="15" customHeight="1" x14ac:dyDescent="0.25">
      <c r="A210" s="46" t="str">
        <f>Input_National_Capacity!A210</f>
        <v>K48.10_Almansa</v>
      </c>
      <c r="B210" s="4" t="str">
        <f>Input_National_Capacity!B210</f>
        <v>Salida Nacional / National exit</v>
      </c>
      <c r="C210" s="52">
        <f>Input!C$124*Input_National_Capacity!$C210+Input!C$125*Input_National_Capacity!$D210+Input!C$126*Input_National_Capacity!$E210+Input!C$127*Input_National_Capacity!$F210+Input!C$128*Input_National_Capacity!$G210+Input!C$129*Input_National_Capacity!$H210</f>
        <v>448.47737807494957</v>
      </c>
      <c r="D210" s="53">
        <f>Input!D$124*Input_National_Capacity!$C210+Input!D$125*Input_National_Capacity!$D210+Input!D$126*Input_National_Capacity!$E210+Input!D$127*Input_National_Capacity!$F210+Input!D$128*Input_National_Capacity!$G210+Input!D$129*Input_National_Capacity!$H210</f>
        <v>450.62745389933502</v>
      </c>
      <c r="E210" s="53">
        <f>Input!E$124*Input_National_Capacity!$C210+Input!E$125*Input_National_Capacity!$D210+Input!E$126*Input_National_Capacity!$E210+Input!E$127*Input_National_Capacity!$F210+Input!E$128*Input_National_Capacity!$G210+Input!E$129*Input_National_Capacity!$H210</f>
        <v>452.63628131120458</v>
      </c>
      <c r="F210" s="53">
        <f>Input!F$124*Input_National_Capacity!$C210+Input!F$125*Input_National_Capacity!$D210+Input!F$126*Input_National_Capacity!$E210+Input!F$127*Input_National_Capacity!$F210+Input!F$128*Input_National_Capacity!$G210+Input!F$129*Input_National_Capacity!$H210</f>
        <v>453.33282336790455</v>
      </c>
      <c r="G210" s="53">
        <f>Input!G$124*Input_National_Capacity!$C210+Input!G$125*Input_National_Capacity!$D210+Input!G$126*Input_National_Capacity!$E210+Input!G$127*Input_National_Capacity!$F210+Input!G$128*Input_National_Capacity!$G210+Input!G$129*Input_National_Capacity!$H210</f>
        <v>452.50237003136453</v>
      </c>
      <c r="H210" s="53">
        <f>Input!H$124*Input_National_Capacity!$C210+Input!H$125*Input_National_Capacity!$D210+Input!H$126*Input_National_Capacity!$E210+Input!H$127*Input_National_Capacity!$F210+Input!H$128*Input_National_Capacity!$G210+Input!H$129*Input_National_Capacity!$H210</f>
        <v>450.08410525073856</v>
      </c>
      <c r="I210" s="65">
        <f>Input!I$124*Input_National_Capacity!$C210+Input!I$125*Input_National_Capacity!$D210+Input!I$126*Input_National_Capacity!$E210+Input!I$127*Input_National_Capacity!$F210+Input!I$128*Input_National_Capacity!$G210+Input!I$129*Input_National_Capacity!$H210</f>
        <v>445.91021621376484</v>
      </c>
    </row>
    <row r="211" spans="1:9" s="5" customFormat="1" ht="15" customHeight="1" x14ac:dyDescent="0.25">
      <c r="A211" s="46" t="str">
        <f>Input_National_Capacity!A211</f>
        <v>K48_Alcazar de San Juan</v>
      </c>
      <c r="B211" s="4" t="str">
        <f>Input_National_Capacity!B211</f>
        <v>Salida Nacional / National exit</v>
      </c>
      <c r="C211" s="52">
        <f>Input!C$124*Input_National_Capacity!$C211+Input!C$125*Input_National_Capacity!$D211+Input!C$126*Input_National_Capacity!$E211+Input!C$127*Input_National_Capacity!$F211+Input!C$128*Input_National_Capacity!$G211+Input!C$129*Input_National_Capacity!$H211</f>
        <v>2735.2554513562554</v>
      </c>
      <c r="D211" s="53">
        <f>Input!D$124*Input_National_Capacity!$C211+Input!D$125*Input_National_Capacity!$D211+Input!D$126*Input_National_Capacity!$E211+Input!D$127*Input_National_Capacity!$F211+Input!D$128*Input_National_Capacity!$G211+Input!D$129*Input_National_Capacity!$H211</f>
        <v>2769.8215967270385</v>
      </c>
      <c r="E211" s="53">
        <f>Input!E$124*Input_National_Capacity!$C211+Input!E$125*Input_National_Capacity!$D211+Input!E$126*Input_National_Capacity!$E211+Input!E$127*Input_National_Capacity!$F211+Input!E$128*Input_National_Capacity!$G211+Input!E$129*Input_National_Capacity!$H211</f>
        <v>2808.3249042669013</v>
      </c>
      <c r="F211" s="53">
        <f>Input!F$124*Input_National_Capacity!$C211+Input!F$125*Input_National_Capacity!$D211+Input!F$126*Input_National_Capacity!$E211+Input!F$127*Input_National_Capacity!$F211+Input!F$128*Input_National_Capacity!$G211+Input!F$129*Input_National_Capacity!$H211</f>
        <v>2835.9165715586096</v>
      </c>
      <c r="G211" s="53">
        <f>Input!G$124*Input_National_Capacity!$C211+Input!G$125*Input_National_Capacity!$D211+Input!G$126*Input_National_Capacity!$E211+Input!G$127*Input_National_Capacity!$F211+Input!G$128*Input_National_Capacity!$G211+Input!G$129*Input_National_Capacity!$H211</f>
        <v>2851.6343542820409</v>
      </c>
      <c r="H211" s="53">
        <f>Input!H$124*Input_National_Capacity!$C211+Input!H$125*Input_National_Capacity!$D211+Input!H$126*Input_National_Capacity!$E211+Input!H$127*Input_National_Capacity!$F211+Input!H$128*Input_National_Capacity!$G211+Input!H$129*Input_National_Capacity!$H211</f>
        <v>2855.0201698829701</v>
      </c>
      <c r="I211" s="65">
        <f>Input!I$124*Input_National_Capacity!$C211+Input!I$125*Input_National_Capacity!$D211+Input!I$126*Input_National_Capacity!$E211+Input!I$127*Input_National_Capacity!$F211+Input!I$128*Input_National_Capacity!$G211+Input!I$129*Input_National_Capacity!$H211</f>
        <v>2845.4617067901627</v>
      </c>
    </row>
    <row r="212" spans="1:9" s="5" customFormat="1" ht="15" customHeight="1" x14ac:dyDescent="0.25">
      <c r="A212" s="46" t="str">
        <f>Input_National_Capacity!A212</f>
        <v>K50_Villacañas</v>
      </c>
      <c r="B212" s="4" t="str">
        <f>Input_National_Capacity!B212</f>
        <v>Salida Nacional / National exit</v>
      </c>
      <c r="C212" s="52">
        <f>Input!C$124*Input_National_Capacity!$C212+Input!C$125*Input_National_Capacity!$D212+Input!C$126*Input_National_Capacity!$E212+Input!C$127*Input_National_Capacity!$F212+Input!C$128*Input_National_Capacity!$G212+Input!C$129*Input_National_Capacity!$H212</f>
        <v>807.2599180919774</v>
      </c>
      <c r="D212" s="53">
        <f>Input!D$124*Input_National_Capacity!$C212+Input!D$125*Input_National_Capacity!$D212+Input!D$126*Input_National_Capacity!$E212+Input!D$127*Input_National_Capacity!$F212+Input!D$128*Input_National_Capacity!$G212+Input!D$129*Input_National_Capacity!$H212</f>
        <v>816.67070276837285</v>
      </c>
      <c r="E212" s="53">
        <f>Input!E$124*Input_National_Capacity!$C212+Input!E$125*Input_National_Capacity!$D212+Input!E$126*Input_National_Capacity!$E212+Input!E$127*Input_National_Capacity!$F212+Input!E$128*Input_National_Capacity!$G212+Input!E$129*Input_National_Capacity!$H212</f>
        <v>827.06658590431812</v>
      </c>
      <c r="F212" s="53">
        <f>Input!F$124*Input_National_Capacity!$C212+Input!F$125*Input_National_Capacity!$D212+Input!F$126*Input_National_Capacity!$E212+Input!F$127*Input_National_Capacity!$F212+Input!F$128*Input_National_Capacity!$G212+Input!F$129*Input_National_Capacity!$H212</f>
        <v>834.34929358266538</v>
      </c>
      <c r="G212" s="53">
        <f>Input!G$124*Input_National_Capacity!$C212+Input!G$125*Input_National_Capacity!$D212+Input!G$126*Input_National_Capacity!$E212+Input!G$127*Input_National_Capacity!$F212+Input!G$128*Input_National_Capacity!$G212+Input!G$129*Input_National_Capacity!$H212</f>
        <v>838.2220366163906</v>
      </c>
      <c r="H212" s="53">
        <f>Input!H$124*Input_National_Capacity!$C212+Input!H$125*Input_National_Capacity!$D212+Input!H$126*Input_National_Capacity!$E212+Input!H$127*Input_National_Capacity!$F212+Input!H$128*Input_National_Capacity!$G212+Input!H$129*Input_National_Capacity!$H212</f>
        <v>838.55283347256898</v>
      </c>
      <c r="I212" s="65">
        <f>Input!I$124*Input_National_Capacity!$C212+Input!I$125*Input_National_Capacity!$D212+Input!I$126*Input_National_Capacity!$E212+Input!I$127*Input_National_Capacity!$F212+Input!I$128*Input_National_Capacity!$G212+Input!I$129*Input_National_Capacity!$H212</f>
        <v>835.14581544062514</v>
      </c>
    </row>
    <row r="213" spans="1:9" s="5" customFormat="1" ht="15" customHeight="1" x14ac:dyDescent="0.25">
      <c r="A213" s="46" t="str">
        <f>Input_National_Capacity!A213</f>
        <v>K54_Belmonte de Tajo</v>
      </c>
      <c r="B213" s="4" t="str">
        <f>Input_National_Capacity!B213</f>
        <v>Salida Nacional / National exit</v>
      </c>
      <c r="C213" s="52">
        <f>Input!C$124*Input_National_Capacity!$C213+Input!C$125*Input_National_Capacity!$D213+Input!C$126*Input_National_Capacity!$E213+Input!C$127*Input_National_Capacity!$F213+Input!C$128*Input_National_Capacity!$G213+Input!C$129*Input_National_Capacity!$H213</f>
        <v>251.98591858780932</v>
      </c>
      <c r="D213" s="53">
        <f>Input!D$124*Input_National_Capacity!$C213+Input!D$125*Input_National_Capacity!$D213+Input!D$126*Input_National_Capacity!$E213+Input!D$127*Input_National_Capacity!$F213+Input!D$128*Input_National_Capacity!$G213+Input!D$129*Input_National_Capacity!$H213</f>
        <v>255.88797167818376</v>
      </c>
      <c r="E213" s="53">
        <f>Input!E$124*Input_National_Capacity!$C213+Input!E$125*Input_National_Capacity!$D213+Input!E$126*Input_National_Capacity!$E213+Input!E$127*Input_National_Capacity!$F213+Input!E$128*Input_National_Capacity!$G213+Input!E$129*Input_National_Capacity!$H213</f>
        <v>260.31326024706425</v>
      </c>
      <c r="F213" s="53">
        <f>Input!F$124*Input_National_Capacity!$C213+Input!F$125*Input_National_Capacity!$D213+Input!F$126*Input_National_Capacity!$E213+Input!F$127*Input_National_Capacity!$F213+Input!F$128*Input_National_Capacity!$G213+Input!F$129*Input_National_Capacity!$H213</f>
        <v>263.63603244964321</v>
      </c>
      <c r="G213" s="53">
        <f>Input!G$124*Input_National_Capacity!$C213+Input!G$125*Input_National_Capacity!$D213+Input!G$126*Input_National_Capacity!$E213+Input!G$127*Input_National_Capacity!$F213+Input!G$128*Input_National_Capacity!$G213+Input!G$129*Input_National_Capacity!$H213</f>
        <v>265.77925815325602</v>
      </c>
      <c r="H213" s="53">
        <f>Input!H$124*Input_National_Capacity!$C213+Input!H$125*Input_National_Capacity!$D213+Input!H$126*Input_National_Capacity!$E213+Input!H$127*Input_National_Capacity!$F213+Input!H$128*Input_National_Capacity!$G213+Input!H$129*Input_National_Capacity!$H213</f>
        <v>266.69782052545122</v>
      </c>
      <c r="I213" s="65">
        <f>Input!I$124*Input_National_Capacity!$C213+Input!I$125*Input_National_Capacity!$D213+Input!I$126*Input_National_Capacity!$E213+Input!I$127*Input_National_Capacity!$F213+Input!I$128*Input_National_Capacity!$G213+Input!I$129*Input_National_Capacity!$H213</f>
        <v>266.34906488124807</v>
      </c>
    </row>
    <row r="214" spans="1:9" s="5" customFormat="1" ht="15" customHeight="1" x14ac:dyDescent="0.25">
      <c r="A214" s="46" t="str">
        <f>Input_National_Capacity!A214</f>
        <v>M01_Almeria</v>
      </c>
      <c r="B214" s="4" t="str">
        <f>Input_National_Capacity!B214</f>
        <v>Salida Nacional / National exit</v>
      </c>
      <c r="C214" s="52">
        <f>Input!C$124*Input_National_Capacity!$C214+Input!C$125*Input_National_Capacity!$D214+Input!C$126*Input_National_Capacity!$E214+Input!C$127*Input_National_Capacity!$F214+Input!C$128*Input_National_Capacity!$G214+Input!C$129*Input_National_Capacity!$H214</f>
        <v>481.11118088223969</v>
      </c>
      <c r="D214" s="53">
        <f>Input!D$124*Input_National_Capacity!$C214+Input!D$125*Input_National_Capacity!$D214+Input!D$126*Input_National_Capacity!$E214+Input!D$127*Input_National_Capacity!$F214+Input!D$128*Input_National_Capacity!$G214+Input!D$129*Input_National_Capacity!$H214</f>
        <v>477.73908192949779</v>
      </c>
      <c r="E214" s="53">
        <f>Input!E$124*Input_National_Capacity!$C214+Input!E$125*Input_National_Capacity!$D214+Input!E$126*Input_National_Capacity!$E214+Input!E$127*Input_National_Capacity!$F214+Input!E$128*Input_National_Capacity!$G214+Input!E$129*Input_National_Capacity!$H214</f>
        <v>472.94524663803747</v>
      </c>
      <c r="F214" s="53">
        <f>Input!F$124*Input_National_Capacity!$C214+Input!F$125*Input_National_Capacity!$D214+Input!F$126*Input_National_Capacity!$E214+Input!F$127*Input_National_Capacity!$F214+Input!F$128*Input_National_Capacity!$G214+Input!F$129*Input_National_Capacity!$H214</f>
        <v>467.51340052356755</v>
      </c>
      <c r="G214" s="53">
        <f>Input!G$124*Input_National_Capacity!$C214+Input!G$125*Input_National_Capacity!$D214+Input!G$126*Input_National_Capacity!$E214+Input!G$127*Input_National_Capacity!$F214+Input!G$128*Input_National_Capacity!$G214+Input!G$129*Input_National_Capacity!$H214</f>
        <v>461.12128724303403</v>
      </c>
      <c r="H214" s="53">
        <f>Input!H$124*Input_National_Capacity!$C214+Input!H$125*Input_National_Capacity!$D214+Input!H$126*Input_National_Capacity!$E214+Input!H$127*Input_National_Capacity!$F214+Input!H$128*Input_National_Capacity!$G214+Input!H$129*Input_National_Capacity!$H214</f>
        <v>453.72673861549504</v>
      </c>
      <c r="I214" s="65">
        <f>Input!I$124*Input_National_Capacity!$C214+Input!I$125*Input_National_Capacity!$D214+Input!I$126*Input_National_Capacity!$E214+Input!I$127*Input_National_Capacity!$F214+Input!I$128*Input_National_Capacity!$G214+Input!I$129*Input_National_Capacity!$H214</f>
        <v>445.04089159059134</v>
      </c>
    </row>
    <row r="215" spans="1:9" s="5" customFormat="1" ht="15" customHeight="1" x14ac:dyDescent="0.25">
      <c r="A215" s="46" t="str">
        <f>Input_National_Capacity!A215</f>
        <v>M05_Huercal-Overa</v>
      </c>
      <c r="B215" s="4" t="str">
        <f>Input_National_Capacity!B215</f>
        <v>Salida Nacional / National exit</v>
      </c>
      <c r="C215" s="52">
        <f>Input!C$124*Input_National_Capacity!$C215+Input!C$125*Input_National_Capacity!$D215+Input!C$126*Input_National_Capacity!$E215+Input!C$127*Input_National_Capacity!$F215+Input!C$128*Input_National_Capacity!$G215+Input!C$129*Input_National_Capacity!$H215</f>
        <v>884.36967293756379</v>
      </c>
      <c r="D215" s="53">
        <f>Input!D$124*Input_National_Capacity!$C215+Input!D$125*Input_National_Capacity!$D215+Input!D$126*Input_National_Capacity!$E215+Input!D$127*Input_National_Capacity!$F215+Input!D$128*Input_National_Capacity!$G215+Input!D$129*Input_National_Capacity!$H215</f>
        <v>897.34315857312686</v>
      </c>
      <c r="E215" s="53">
        <f>Input!E$124*Input_National_Capacity!$C215+Input!E$125*Input_National_Capacity!$D215+Input!E$126*Input_National_Capacity!$E215+Input!E$127*Input_National_Capacity!$F215+Input!E$128*Input_National_Capacity!$G215+Input!E$129*Input_National_Capacity!$H215</f>
        <v>911.99168068701078</v>
      </c>
      <c r="F215" s="53">
        <f>Input!F$124*Input_National_Capacity!$C215+Input!F$125*Input_National_Capacity!$D215+Input!F$126*Input_National_Capacity!$E215+Input!F$127*Input_National_Capacity!$F215+Input!F$128*Input_National_Capacity!$G215+Input!F$129*Input_National_Capacity!$H215</f>
        <v>922.86856814790951</v>
      </c>
      <c r="G215" s="53">
        <f>Input!G$124*Input_National_Capacity!$C215+Input!G$125*Input_National_Capacity!$D215+Input!G$126*Input_National_Capacity!$E215+Input!G$127*Input_National_Capacity!$F215+Input!G$128*Input_National_Capacity!$G215+Input!G$129*Input_National_Capacity!$H215</f>
        <v>929.69180228682637</v>
      </c>
      <c r="H215" s="53">
        <f>Input!H$124*Input_National_Capacity!$C215+Input!H$125*Input_National_Capacity!$D215+Input!H$126*Input_National_Capacity!$E215+Input!H$127*Input_National_Capacity!$F215+Input!H$128*Input_National_Capacity!$G215+Input!H$129*Input_National_Capacity!$H215</f>
        <v>932.30597127257613</v>
      </c>
      <c r="I215" s="65">
        <f>Input!I$124*Input_National_Capacity!$C215+Input!I$125*Input_National_Capacity!$D215+Input!I$126*Input_National_Capacity!$E215+Input!I$127*Input_National_Capacity!$F215+Input!I$128*Input_National_Capacity!$G215+Input!I$129*Input_National_Capacity!$H215</f>
        <v>930.54755218562252</v>
      </c>
    </row>
    <row r="216" spans="1:9" s="5" customFormat="1" ht="15" customHeight="1" x14ac:dyDescent="0.25">
      <c r="A216" s="46" t="str">
        <f>Input_National_Capacity!A216</f>
        <v>M09_Moratalla</v>
      </c>
      <c r="B216" s="4" t="str">
        <f>Input_National_Capacity!B216</f>
        <v>Salida Nacional / National exit</v>
      </c>
      <c r="C216" s="52">
        <f>Input!C$124*Input_National_Capacity!$C216+Input!C$125*Input_National_Capacity!$D216+Input!C$126*Input_National_Capacity!$E216+Input!C$127*Input_National_Capacity!$F216+Input!C$128*Input_National_Capacity!$G216+Input!C$129*Input_National_Capacity!$H216</f>
        <v>441.22102184218329</v>
      </c>
      <c r="D216" s="53">
        <f>Input!D$124*Input_National_Capacity!$C216+Input!D$125*Input_National_Capacity!$D216+Input!D$126*Input_National_Capacity!$E216+Input!D$127*Input_National_Capacity!$F216+Input!D$128*Input_National_Capacity!$G216+Input!D$129*Input_National_Capacity!$H216</f>
        <v>438.12851224190041</v>
      </c>
      <c r="E216" s="53">
        <f>Input!E$124*Input_National_Capacity!$C216+Input!E$125*Input_National_Capacity!$D216+Input!E$126*Input_National_Capacity!$E216+Input!E$127*Input_National_Capacity!$F216+Input!E$128*Input_National_Capacity!$G216+Input!E$129*Input_National_Capacity!$H216</f>
        <v>433.73214610058028</v>
      </c>
      <c r="F216" s="53">
        <f>Input!F$124*Input_National_Capacity!$C216+Input!F$125*Input_National_Capacity!$D216+Input!F$126*Input_National_Capacity!$E216+Input!F$127*Input_National_Capacity!$F216+Input!F$128*Input_National_Capacity!$G216+Input!F$129*Input_National_Capacity!$H216</f>
        <v>428.75066824608302</v>
      </c>
      <c r="G216" s="53">
        <f>Input!G$124*Input_National_Capacity!$C216+Input!G$125*Input_National_Capacity!$D216+Input!G$126*Input_National_Capacity!$E216+Input!G$127*Input_National_Capacity!$F216+Input!G$128*Input_National_Capacity!$G216+Input!G$129*Input_National_Capacity!$H216</f>
        <v>422.88854143332384</v>
      </c>
      <c r="H216" s="53">
        <f>Input!H$124*Input_National_Capacity!$C216+Input!H$125*Input_National_Capacity!$D216+Input!H$126*Input_National_Capacity!$E216+Input!H$127*Input_National_Capacity!$F216+Input!H$128*Input_National_Capacity!$G216+Input!H$129*Input_National_Capacity!$H216</f>
        <v>416.10709375313979</v>
      </c>
      <c r="I216" s="65">
        <f>Input!I$124*Input_National_Capacity!$C216+Input!I$125*Input_National_Capacity!$D216+Input!I$126*Input_National_Capacity!$E216+Input!I$127*Input_National_Capacity!$F216+Input!I$128*Input_National_Capacity!$G216+Input!I$129*Input_National_Capacity!$H216</f>
        <v>408.14141252979914</v>
      </c>
    </row>
    <row r="217" spans="1:9" s="5" customFormat="1" ht="15" customHeight="1" x14ac:dyDescent="0.25">
      <c r="A217" s="46" t="str">
        <f>Input_National_Capacity!A217</f>
        <v>Manzaneque (Yebenes Norte)</v>
      </c>
      <c r="B217" s="4" t="str">
        <f>Input_National_Capacity!B217</f>
        <v>Salida Nacional / National exit</v>
      </c>
      <c r="C217" s="52">
        <f>Input!C$124*Input_National_Capacity!$C217+Input!C$125*Input_National_Capacity!$D217+Input!C$126*Input_National_Capacity!$E217+Input!C$127*Input_National_Capacity!$F217+Input!C$128*Input_National_Capacity!$G217+Input!C$129*Input_National_Capacity!$H217</f>
        <v>360.9663258261707</v>
      </c>
      <c r="D217" s="53">
        <f>Input!D$124*Input_National_Capacity!$C217+Input!D$125*Input_National_Capacity!$D217+Input!D$126*Input_National_Capacity!$E217+Input!D$127*Input_National_Capacity!$F217+Input!D$128*Input_National_Capacity!$G217+Input!D$129*Input_National_Capacity!$H217</f>
        <v>367.03534815633429</v>
      </c>
      <c r="E217" s="53">
        <f>Input!E$124*Input_National_Capacity!$C217+Input!E$125*Input_National_Capacity!$D217+Input!E$126*Input_National_Capacity!$E217+Input!E$127*Input_National_Capacity!$F217+Input!E$128*Input_National_Capacity!$G217+Input!E$129*Input_National_Capacity!$H217</f>
        <v>373.96112822595603</v>
      </c>
      <c r="F217" s="53">
        <f>Input!F$124*Input_National_Capacity!$C217+Input!F$125*Input_National_Capacity!$D217+Input!F$126*Input_National_Capacity!$E217+Input!F$127*Input_National_Capacity!$F217+Input!F$128*Input_National_Capacity!$G217+Input!F$129*Input_National_Capacity!$H217</f>
        <v>379.24258601221675</v>
      </c>
      <c r="G217" s="53">
        <f>Input!G$124*Input_National_Capacity!$C217+Input!G$125*Input_National_Capacity!$D217+Input!G$126*Input_National_Capacity!$E217+Input!G$127*Input_National_Capacity!$F217+Input!G$128*Input_National_Capacity!$G217+Input!G$129*Input_National_Capacity!$H217</f>
        <v>382.77713697326158</v>
      </c>
      <c r="H217" s="53">
        <f>Input!H$124*Input_National_Capacity!$C217+Input!H$125*Input_National_Capacity!$D217+Input!H$126*Input_National_Capacity!$E217+Input!H$127*Input_National_Capacity!$F217+Input!H$128*Input_National_Capacity!$G217+Input!H$129*Input_National_Capacity!$H217</f>
        <v>384.49820405130743</v>
      </c>
      <c r="I217" s="65">
        <f>Input!I$124*Input_National_Capacity!$C217+Input!I$125*Input_National_Capacity!$D217+Input!I$126*Input_National_Capacity!$E217+Input!I$127*Input_National_Capacity!$F217+Input!I$128*Input_National_Capacity!$G217+Input!I$129*Input_National_Capacity!$H217</f>
        <v>384.35387312949968</v>
      </c>
    </row>
    <row r="218" spans="1:9" s="5" customFormat="1" ht="15" customHeight="1" x14ac:dyDescent="0.25">
      <c r="A218" s="46" t="str">
        <f>Input_National_Capacity!A218</f>
        <v>N07_Almendralejo</v>
      </c>
      <c r="B218" s="4" t="str">
        <f>Input_National_Capacity!B218</f>
        <v>Salida Nacional / National exit</v>
      </c>
      <c r="C218" s="52">
        <f>Input!C$124*Input_National_Capacity!$C218+Input!C$125*Input_National_Capacity!$D218+Input!C$126*Input_National_Capacity!$E218+Input!C$127*Input_National_Capacity!$F218+Input!C$128*Input_National_Capacity!$G218+Input!C$129*Input_National_Capacity!$H218</f>
        <v>3270.9237799458933</v>
      </c>
      <c r="D218" s="53">
        <f>Input!D$124*Input_National_Capacity!$C218+Input!D$125*Input_National_Capacity!$D218+Input!D$126*Input_National_Capacity!$E218+Input!D$127*Input_National_Capacity!$F218+Input!D$128*Input_National_Capacity!$G218+Input!D$129*Input_National_Capacity!$H218</f>
        <v>3320.0933385983453</v>
      </c>
      <c r="E218" s="53">
        <f>Input!E$124*Input_National_Capacity!$C218+Input!E$125*Input_National_Capacity!$D218+Input!E$126*Input_National_Capacity!$E218+Input!E$127*Input_National_Capacity!$F218+Input!E$128*Input_National_Capacity!$G218+Input!E$129*Input_National_Capacity!$H218</f>
        <v>3375.7234436690264</v>
      </c>
      <c r="F218" s="53">
        <f>Input!F$124*Input_National_Capacity!$C218+Input!F$125*Input_National_Capacity!$D218+Input!F$126*Input_National_Capacity!$E218+Input!F$127*Input_National_Capacity!$F218+Input!F$128*Input_National_Capacity!$G218+Input!F$129*Input_National_Capacity!$H218</f>
        <v>3417.2430502304887</v>
      </c>
      <c r="G218" s="53">
        <f>Input!G$124*Input_National_Capacity!$C218+Input!G$125*Input_National_Capacity!$D218+Input!G$126*Input_National_Capacity!$E218+Input!G$127*Input_National_Capacity!$F218+Input!G$128*Input_National_Capacity!$G218+Input!G$129*Input_National_Capacity!$H218</f>
        <v>3443.6282828475096</v>
      </c>
      <c r="H218" s="53">
        <f>Input!H$124*Input_National_Capacity!$C218+Input!H$125*Input_National_Capacity!$D218+Input!H$126*Input_National_Capacity!$E218+Input!H$127*Input_National_Capacity!$F218+Input!H$128*Input_National_Capacity!$G218+Input!H$129*Input_National_Capacity!$H218</f>
        <v>3454.2995178042825</v>
      </c>
      <c r="I218" s="65">
        <f>Input!I$124*Input_National_Capacity!$C218+Input!I$125*Input_National_Capacity!$D218+Input!I$126*Input_National_Capacity!$E218+Input!I$127*Input_National_Capacity!$F218+Input!I$128*Input_National_Capacity!$G218+Input!I$129*Input_National_Capacity!$H218</f>
        <v>3448.6746800460405</v>
      </c>
    </row>
    <row r="219" spans="1:9" s="5" customFormat="1" ht="15" customHeight="1" x14ac:dyDescent="0.25">
      <c r="A219" s="46" t="str">
        <f>Input_National_Capacity!A219</f>
        <v>N08_Badajoz Montijo</v>
      </c>
      <c r="B219" s="4" t="str">
        <f>Input_National_Capacity!B219</f>
        <v>Salida Nacional / National exit</v>
      </c>
      <c r="C219" s="52">
        <f>Input!C$124*Input_National_Capacity!$C219+Input!C$125*Input_National_Capacity!$D219+Input!C$126*Input_National_Capacity!$E219+Input!C$127*Input_National_Capacity!$F219+Input!C$128*Input_National_Capacity!$G219+Input!C$129*Input_National_Capacity!$H219</f>
        <v>145.54714721709675</v>
      </c>
      <c r="D219" s="53">
        <f>Input!D$124*Input_National_Capacity!$C219+Input!D$125*Input_National_Capacity!$D219+Input!D$126*Input_National_Capacity!$E219+Input!D$127*Input_National_Capacity!$F219+Input!D$128*Input_National_Capacity!$G219+Input!D$129*Input_National_Capacity!$H219</f>
        <v>147.35835605042811</v>
      </c>
      <c r="E219" s="53">
        <f>Input!E$124*Input_National_Capacity!$C219+Input!E$125*Input_National_Capacity!$D219+Input!E$126*Input_National_Capacity!$E219+Input!E$127*Input_National_Capacity!$F219+Input!E$128*Input_National_Capacity!$G219+Input!E$129*Input_National_Capacity!$H219</f>
        <v>149.37277986435419</v>
      </c>
      <c r="F219" s="53">
        <f>Input!F$124*Input_National_Capacity!$C219+Input!F$125*Input_National_Capacity!$D219+Input!F$126*Input_National_Capacity!$E219+Input!F$127*Input_National_Capacity!$F219+Input!F$128*Input_National_Capacity!$G219+Input!F$129*Input_National_Capacity!$H219</f>
        <v>150.81038881763533</v>
      </c>
      <c r="G219" s="53">
        <f>Input!G$124*Input_National_Capacity!$C219+Input!G$125*Input_National_Capacity!$D219+Input!G$126*Input_National_Capacity!$E219+Input!G$127*Input_National_Capacity!$F219+Input!G$128*Input_National_Capacity!$G219+Input!G$129*Input_National_Capacity!$H219</f>
        <v>151.61952539809062</v>
      </c>
      <c r="H219" s="53">
        <f>Input!H$124*Input_National_Capacity!$C219+Input!H$125*Input_National_Capacity!$D219+Input!H$126*Input_National_Capacity!$E219+Input!H$127*Input_National_Capacity!$F219+Input!H$128*Input_National_Capacity!$G219+Input!H$129*Input_National_Capacity!$H219</f>
        <v>151.77592853992724</v>
      </c>
      <c r="I219" s="65">
        <f>Input!I$124*Input_National_Capacity!$C219+Input!I$125*Input_National_Capacity!$D219+Input!I$126*Input_National_Capacity!$E219+Input!I$127*Input_National_Capacity!$F219+Input!I$128*Input_National_Capacity!$G219+Input!I$129*Input_National_Capacity!$H219</f>
        <v>151.24647745495247</v>
      </c>
    </row>
    <row r="220" spans="1:9" s="5" customFormat="1" ht="15" customHeight="1" x14ac:dyDescent="0.25">
      <c r="A220" s="46" t="str">
        <f>Input_National_Capacity!A220</f>
        <v>N09_Agraz</v>
      </c>
      <c r="B220" s="4" t="str">
        <f>Input_National_Capacity!B220</f>
        <v>Salida Nacional / National exit</v>
      </c>
      <c r="C220" s="52">
        <f>Input!C$124*Input_National_Capacity!$C220+Input!C$125*Input_National_Capacity!$D220+Input!C$126*Input_National_Capacity!$E220+Input!C$127*Input_National_Capacity!$F220+Input!C$128*Input_National_Capacity!$G220+Input!C$129*Input_National_Capacity!$H220</f>
        <v>501.9371558500668</v>
      </c>
      <c r="D220" s="53">
        <f>Input!D$124*Input_National_Capacity!$C220+Input!D$125*Input_National_Capacity!$D220+Input!D$126*Input_National_Capacity!$E220+Input!D$127*Input_National_Capacity!$F220+Input!D$128*Input_National_Capacity!$G220+Input!D$129*Input_National_Capacity!$H220</f>
        <v>505.52816019366742</v>
      </c>
      <c r="E220" s="53">
        <f>Input!E$124*Input_National_Capacity!$C220+Input!E$125*Input_National_Capacity!$D220+Input!E$126*Input_National_Capacity!$E220+Input!E$127*Input_National_Capacity!$F220+Input!E$128*Input_National_Capacity!$G220+Input!E$129*Input_National_Capacity!$H220</f>
        <v>509.22606076242755</v>
      </c>
      <c r="F220" s="53">
        <f>Input!F$124*Input_National_Capacity!$C220+Input!F$125*Input_National_Capacity!$D220+Input!F$126*Input_National_Capacity!$E220+Input!F$127*Input_National_Capacity!$F220+Input!F$128*Input_National_Capacity!$G220+Input!F$129*Input_National_Capacity!$H220</f>
        <v>511.29466532632983</v>
      </c>
      <c r="G220" s="53">
        <f>Input!G$124*Input_National_Capacity!$C220+Input!G$125*Input_National_Capacity!$D220+Input!G$126*Input_National_Capacity!$E220+Input!G$127*Input_National_Capacity!$F220+Input!G$128*Input_National_Capacity!$G220+Input!G$129*Input_National_Capacity!$H220</f>
        <v>511.51284605202176</v>
      </c>
      <c r="H220" s="53">
        <f>Input!H$124*Input_National_Capacity!$C220+Input!H$125*Input_National_Capacity!$D220+Input!H$126*Input_National_Capacity!$E220+Input!H$127*Input_National_Capacity!$F220+Input!H$128*Input_National_Capacity!$G220+Input!H$129*Input_National_Capacity!$H220</f>
        <v>509.8077240818352</v>
      </c>
      <c r="I220" s="65">
        <f>Input!I$124*Input_National_Capacity!$C220+Input!I$125*Input_National_Capacity!$D220+Input!I$126*Input_National_Capacity!$E220+Input!I$127*Input_National_Capacity!$F220+Input!I$128*Input_National_Capacity!$G220+Input!I$129*Input_National_Capacity!$H220</f>
        <v>506.01418807543894</v>
      </c>
    </row>
    <row r="221" spans="1:9" s="5" customFormat="1" ht="15" customHeight="1" x14ac:dyDescent="0.25">
      <c r="A221" s="46" t="str">
        <f>Input_National_Capacity!A221</f>
        <v>N10.1_Badajoz</v>
      </c>
      <c r="B221" s="4" t="str">
        <f>Input_National_Capacity!B221</f>
        <v>Salida Nacional / National exit</v>
      </c>
      <c r="C221" s="52">
        <f>Input!C$124*Input_National_Capacity!$C221+Input!C$125*Input_National_Capacity!$D221+Input!C$126*Input_National_Capacity!$E221+Input!C$127*Input_National_Capacity!$F221+Input!C$128*Input_National_Capacity!$G221+Input!C$129*Input_National_Capacity!$H221</f>
        <v>1588.8778439832486</v>
      </c>
      <c r="D221" s="53">
        <f>Input!D$124*Input_National_Capacity!$C221+Input!D$125*Input_National_Capacity!$D221+Input!D$126*Input_National_Capacity!$E221+Input!D$127*Input_National_Capacity!$F221+Input!D$128*Input_National_Capacity!$G221+Input!D$129*Input_National_Capacity!$H221</f>
        <v>1600.2451380213474</v>
      </c>
      <c r="E221" s="53">
        <f>Input!E$124*Input_National_Capacity!$C221+Input!E$125*Input_National_Capacity!$D221+Input!E$126*Input_National_Capacity!$E221+Input!E$127*Input_National_Capacity!$F221+Input!E$128*Input_National_Capacity!$G221+Input!E$129*Input_National_Capacity!$H221</f>
        <v>1611.950811160857</v>
      </c>
      <c r="F221" s="53">
        <f>Input!F$124*Input_National_Capacity!$C221+Input!F$125*Input_National_Capacity!$D221+Input!F$126*Input_National_Capacity!$E221+Input!F$127*Input_National_Capacity!$F221+Input!F$128*Input_National_Capacity!$G221+Input!F$129*Input_National_Capacity!$H221</f>
        <v>1618.4989615044606</v>
      </c>
      <c r="G221" s="53">
        <f>Input!G$124*Input_National_Capacity!$C221+Input!G$125*Input_National_Capacity!$D221+Input!G$126*Input_National_Capacity!$E221+Input!G$127*Input_National_Capacity!$F221+Input!G$128*Input_National_Capacity!$G221+Input!G$129*Input_National_Capacity!$H221</f>
        <v>1619.1896107560565</v>
      </c>
      <c r="H221" s="53">
        <f>Input!H$124*Input_National_Capacity!$C221+Input!H$125*Input_National_Capacity!$D221+Input!H$126*Input_National_Capacity!$E221+Input!H$127*Input_National_Capacity!$F221+Input!H$128*Input_National_Capacity!$G221+Input!H$129*Input_National_Capacity!$H221</f>
        <v>1613.7920615048358</v>
      </c>
      <c r="I221" s="65">
        <f>Input!I$124*Input_National_Capacity!$C221+Input!I$125*Input_National_Capacity!$D221+Input!I$126*Input_National_Capacity!$E221+Input!I$127*Input_National_Capacity!$F221+Input!I$128*Input_National_Capacity!$G221+Input!I$129*Input_National_Capacity!$H221</f>
        <v>1601.7836551920816</v>
      </c>
    </row>
    <row r="222" spans="1:9" s="5" customFormat="1" ht="15" customHeight="1" x14ac:dyDescent="0.25">
      <c r="A222" s="46" t="str">
        <f>Input_National_Capacity!A222</f>
        <v>O01_Oviedo</v>
      </c>
      <c r="B222" s="4" t="str">
        <f>Input_National_Capacity!B222</f>
        <v>Salida Nacional / National exit</v>
      </c>
      <c r="C222" s="52">
        <f>Input!C$124*Input_National_Capacity!$C222+Input!C$125*Input_National_Capacity!$D222+Input!C$126*Input_National_Capacity!$E222+Input!C$127*Input_National_Capacity!$F222+Input!C$128*Input_National_Capacity!$G222+Input!C$129*Input_National_Capacity!$H222</f>
        <v>23023.86759057231</v>
      </c>
      <c r="D222" s="53">
        <f>Input!D$124*Input_National_Capacity!$C222+Input!D$125*Input_National_Capacity!$D222+Input!D$126*Input_National_Capacity!$E222+Input!D$127*Input_National_Capacity!$F222+Input!D$128*Input_National_Capacity!$G222+Input!D$129*Input_National_Capacity!$H222</f>
        <v>22961.122388360895</v>
      </c>
      <c r="E222" s="53">
        <f>Input!E$124*Input_National_Capacity!$C222+Input!E$125*Input_National_Capacity!$D222+Input!E$126*Input_National_Capacity!$E222+Input!E$127*Input_National_Capacity!$F222+Input!E$128*Input_National_Capacity!$G222+Input!E$129*Input_National_Capacity!$H222</f>
        <v>22890.990903588077</v>
      </c>
      <c r="F222" s="53">
        <f>Input!F$124*Input_National_Capacity!$C222+Input!F$125*Input_National_Capacity!$D222+Input!F$126*Input_National_Capacity!$E222+Input!F$127*Input_National_Capacity!$F222+Input!F$128*Input_National_Capacity!$G222+Input!F$129*Input_National_Capacity!$H222</f>
        <v>22681.364995792057</v>
      </c>
      <c r="G222" s="53">
        <f>Input!G$124*Input_National_Capacity!$C222+Input!G$125*Input_National_Capacity!$D222+Input!G$126*Input_National_Capacity!$E222+Input!G$127*Input_National_Capacity!$F222+Input!G$128*Input_National_Capacity!$G222+Input!G$129*Input_National_Capacity!$H222</f>
        <v>22115.158748018472</v>
      </c>
      <c r="H222" s="53">
        <f>Input!H$124*Input_National_Capacity!$C222+Input!H$125*Input_National_Capacity!$D222+Input!H$126*Input_National_Capacity!$E222+Input!H$127*Input_National_Capacity!$F222+Input!H$128*Input_National_Capacity!$G222+Input!H$129*Input_National_Capacity!$H222</f>
        <v>21064.781910149653</v>
      </c>
      <c r="I222" s="65">
        <f>Input!I$124*Input_National_Capacity!$C222+Input!I$125*Input_National_Capacity!$D222+Input!I$126*Input_National_Capacity!$E222+Input!I$127*Input_National_Capacity!$F222+Input!I$128*Input_National_Capacity!$G222+Input!I$129*Input_National_Capacity!$H222</f>
        <v>18547.573109938541</v>
      </c>
    </row>
    <row r="223" spans="1:9" s="5" customFormat="1" ht="15" customHeight="1" x14ac:dyDescent="0.25">
      <c r="A223" s="46" t="str">
        <f>Input_National_Capacity!A223</f>
        <v>O01A_Soto de Ribera</v>
      </c>
      <c r="B223" s="4" t="str">
        <f>Input_National_Capacity!B223</f>
        <v>Salida Nacional / National exit</v>
      </c>
      <c r="C223" s="52">
        <f>Input!C$124*Input_National_Capacity!$C223+Input!C$125*Input_National_Capacity!$D223+Input!C$126*Input_National_Capacity!$E223+Input!C$127*Input_National_Capacity!$F223+Input!C$128*Input_National_Capacity!$G223+Input!C$129*Input_National_Capacity!$H223</f>
        <v>25464.396203557844</v>
      </c>
      <c r="D223" s="53">
        <f>Input!D$124*Input_National_Capacity!$C223+Input!D$125*Input_National_Capacity!$D223+Input!D$126*Input_National_Capacity!$E223+Input!D$127*Input_National_Capacity!$F223+Input!D$128*Input_National_Capacity!$G223+Input!D$129*Input_National_Capacity!$H223</f>
        <v>25395.000013595469</v>
      </c>
      <c r="E223" s="53">
        <f>Input!E$124*Input_National_Capacity!$C223+Input!E$125*Input_National_Capacity!$D223+Input!E$126*Input_National_Capacity!$E223+Input!E$127*Input_National_Capacity!$F223+Input!E$128*Input_National_Capacity!$G223+Input!E$129*Input_National_Capacity!$H223</f>
        <v>25317.434595553801</v>
      </c>
      <c r="F223" s="53">
        <f>Input!F$124*Input_National_Capacity!$C223+Input!F$125*Input_National_Capacity!$D223+Input!F$126*Input_National_Capacity!$E223+Input!F$127*Input_National_Capacity!$F223+Input!F$128*Input_National_Capacity!$G223+Input!F$129*Input_National_Capacity!$H223</f>
        <v>25085.58835383748</v>
      </c>
      <c r="G223" s="53">
        <f>Input!G$124*Input_National_Capacity!$C223+Input!G$125*Input_National_Capacity!$D223+Input!G$126*Input_National_Capacity!$E223+Input!G$127*Input_National_Capacity!$F223+Input!G$128*Input_National_Capacity!$G223+Input!G$129*Input_National_Capacity!$H223</f>
        <v>24459.364277039014</v>
      </c>
      <c r="H223" s="53">
        <f>Input!H$124*Input_National_Capacity!$C223+Input!H$125*Input_National_Capacity!$D223+Input!H$126*Input_National_Capacity!$E223+Input!H$127*Input_National_Capacity!$F223+Input!H$128*Input_National_Capacity!$G223+Input!H$129*Input_National_Capacity!$H223</f>
        <v>23297.647556018426</v>
      </c>
      <c r="I223" s="65">
        <f>Input!I$124*Input_National_Capacity!$C223+Input!I$125*Input_National_Capacity!$D223+Input!I$126*Input_National_Capacity!$E223+Input!I$127*Input_National_Capacity!$F223+Input!I$128*Input_National_Capacity!$G223+Input!I$129*Input_National_Capacity!$H223</f>
        <v>20513.614770757562</v>
      </c>
    </row>
    <row r="224" spans="1:9" s="5" customFormat="1" ht="15" customHeight="1" x14ac:dyDescent="0.25">
      <c r="A224" s="46" t="str">
        <f>Input_National_Capacity!A224</f>
        <v>O02_Mieres</v>
      </c>
      <c r="B224" s="4" t="str">
        <f>Input_National_Capacity!B224</f>
        <v>Salida Nacional / National exit</v>
      </c>
      <c r="C224" s="52">
        <f>Input!C$124*Input_National_Capacity!$C224+Input!C$125*Input_National_Capacity!$D224+Input!C$126*Input_National_Capacity!$E224+Input!C$127*Input_National_Capacity!$F224+Input!C$128*Input_National_Capacity!$G224+Input!C$129*Input_National_Capacity!$H224</f>
        <v>0</v>
      </c>
      <c r="D224" s="53">
        <f>Input!D$124*Input_National_Capacity!$C224+Input!D$125*Input_National_Capacity!$D224+Input!D$126*Input_National_Capacity!$E224+Input!D$127*Input_National_Capacity!$F224+Input!D$128*Input_National_Capacity!$G224+Input!D$129*Input_National_Capacity!$H224</f>
        <v>0</v>
      </c>
      <c r="E224" s="53">
        <f>Input!E$124*Input_National_Capacity!$C224+Input!E$125*Input_National_Capacity!$D224+Input!E$126*Input_National_Capacity!$E224+Input!E$127*Input_National_Capacity!$F224+Input!E$128*Input_National_Capacity!$G224+Input!E$129*Input_National_Capacity!$H224</f>
        <v>0</v>
      </c>
      <c r="F224" s="53">
        <f>Input!F$124*Input_National_Capacity!$C224+Input!F$125*Input_National_Capacity!$D224+Input!F$126*Input_National_Capacity!$E224+Input!F$127*Input_National_Capacity!$F224+Input!F$128*Input_National_Capacity!$G224+Input!F$129*Input_National_Capacity!$H224</f>
        <v>0</v>
      </c>
      <c r="G224" s="53">
        <f>Input!G$124*Input_National_Capacity!$C224+Input!G$125*Input_National_Capacity!$D224+Input!G$126*Input_National_Capacity!$E224+Input!G$127*Input_National_Capacity!$F224+Input!G$128*Input_National_Capacity!$G224+Input!G$129*Input_National_Capacity!$H224</f>
        <v>0</v>
      </c>
      <c r="H224" s="53">
        <f>Input!H$124*Input_National_Capacity!$C224+Input!H$125*Input_National_Capacity!$D224+Input!H$126*Input_National_Capacity!$E224+Input!H$127*Input_National_Capacity!$F224+Input!H$128*Input_National_Capacity!$G224+Input!H$129*Input_National_Capacity!$H224</f>
        <v>0</v>
      </c>
      <c r="I224" s="65">
        <f>Input!I$124*Input_National_Capacity!$C224+Input!I$125*Input_National_Capacity!$D224+Input!I$126*Input_National_Capacity!$E224+Input!I$127*Input_National_Capacity!$F224+Input!I$128*Input_National_Capacity!$G224+Input!I$129*Input_National_Capacity!$H224</f>
        <v>0</v>
      </c>
    </row>
    <row r="225" spans="1:9" s="5" customFormat="1" ht="15" customHeight="1" x14ac:dyDescent="0.25">
      <c r="A225" s="46" t="str">
        <f>Input_National_Capacity!A225</f>
        <v>O03_Pola de Lena</v>
      </c>
      <c r="B225" s="4" t="str">
        <f>Input_National_Capacity!B225</f>
        <v>Salida Nacional / National exit</v>
      </c>
      <c r="C225" s="52">
        <f>Input!C$124*Input_National_Capacity!$C225+Input!C$125*Input_National_Capacity!$D225+Input!C$126*Input_National_Capacity!$E225+Input!C$127*Input_National_Capacity!$F225+Input!C$128*Input_National_Capacity!$G225+Input!C$129*Input_National_Capacity!$H225</f>
        <v>107.57765424910035</v>
      </c>
      <c r="D225" s="53">
        <f>Input!D$124*Input_National_Capacity!$C225+Input!D$125*Input_National_Capacity!$D225+Input!D$126*Input_National_Capacity!$E225+Input!D$127*Input_National_Capacity!$F225+Input!D$128*Input_National_Capacity!$G225+Input!D$129*Input_National_Capacity!$H225</f>
        <v>106.82364455311573</v>
      </c>
      <c r="E225" s="53">
        <f>Input!E$124*Input_National_Capacity!$C225+Input!E$125*Input_National_Capacity!$D225+Input!E$126*Input_National_Capacity!$E225+Input!E$127*Input_National_Capacity!$F225+Input!E$128*Input_National_Capacity!$G225+Input!E$129*Input_National_Capacity!$H225</f>
        <v>105.75173108279029</v>
      </c>
      <c r="F225" s="53">
        <f>Input!F$124*Input_National_Capacity!$C225+Input!F$125*Input_National_Capacity!$D225+Input!F$126*Input_National_Capacity!$E225+Input!F$127*Input_National_Capacity!$F225+Input!F$128*Input_National_Capacity!$G225+Input!F$129*Input_National_Capacity!$H225</f>
        <v>104.53715680878315</v>
      </c>
      <c r="G225" s="53">
        <f>Input!G$124*Input_National_Capacity!$C225+Input!G$125*Input_National_Capacity!$D225+Input!G$126*Input_National_Capacity!$E225+Input!G$127*Input_National_Capacity!$F225+Input!G$128*Input_National_Capacity!$G225+Input!G$129*Input_National_Capacity!$H225</f>
        <v>103.10786441288967</v>
      </c>
      <c r="H225" s="53">
        <f>Input!H$124*Input_National_Capacity!$C225+Input!H$125*Input_National_Capacity!$D225+Input!H$126*Input_National_Capacity!$E225+Input!H$127*Input_National_Capacity!$F225+Input!H$128*Input_National_Capacity!$G225+Input!H$129*Input_National_Capacity!$H225</f>
        <v>101.45442498518229</v>
      </c>
      <c r="I225" s="65">
        <f>Input!I$124*Input_National_Capacity!$C225+Input!I$125*Input_National_Capacity!$D225+Input!I$126*Input_National_Capacity!$E225+Input!I$127*Input_National_Capacity!$F225+Input!I$128*Input_National_Capacity!$G225+Input!I$129*Input_National_Capacity!$H225</f>
        <v>99.512248030591039</v>
      </c>
    </row>
    <row r="226" spans="1:9" s="5" customFormat="1" ht="15" customHeight="1" x14ac:dyDescent="0.25">
      <c r="A226" s="46" t="str">
        <f>Input_National_Capacity!A226</f>
        <v>O04A_Pola de Gordon</v>
      </c>
      <c r="B226" s="4" t="str">
        <f>Input_National_Capacity!B226</f>
        <v>Salida Nacional / National exit</v>
      </c>
      <c r="C226" s="52">
        <f>Input!C$124*Input_National_Capacity!$C226+Input!C$125*Input_National_Capacity!$D226+Input!C$126*Input_National_Capacity!$E226+Input!C$127*Input_National_Capacity!$F226+Input!C$128*Input_National_Capacity!$G226+Input!C$129*Input_National_Capacity!$H226</f>
        <v>18.533583790775296</v>
      </c>
      <c r="D226" s="53">
        <f>Input!D$124*Input_National_Capacity!$C226+Input!D$125*Input_National_Capacity!$D226+Input!D$126*Input_National_Capacity!$E226+Input!D$127*Input_National_Capacity!$F226+Input!D$128*Input_National_Capacity!$G226+Input!D$129*Input_National_Capacity!$H226</f>
        <v>18.403682260786276</v>
      </c>
      <c r="E226" s="53">
        <f>Input!E$124*Input_National_Capacity!$C226+Input!E$125*Input_National_Capacity!$D226+Input!E$126*Input_National_Capacity!$E226+Input!E$127*Input_National_Capacity!$F226+Input!E$128*Input_National_Capacity!$G226+Input!E$129*Input_National_Capacity!$H226</f>
        <v>18.219011956740271</v>
      </c>
      <c r="F226" s="53">
        <f>Input!F$124*Input_National_Capacity!$C226+Input!F$125*Input_National_Capacity!$D226+Input!F$126*Input_National_Capacity!$E226+Input!F$127*Input_National_Capacity!$F226+Input!F$128*Input_National_Capacity!$G226+Input!F$129*Input_National_Capacity!$H226</f>
        <v>18.009763909508198</v>
      </c>
      <c r="G226" s="53">
        <f>Input!G$124*Input_National_Capacity!$C226+Input!G$125*Input_National_Capacity!$D226+Input!G$126*Input_National_Capacity!$E226+Input!G$127*Input_National_Capacity!$F226+Input!G$128*Input_National_Capacity!$G226+Input!G$129*Input_National_Capacity!$H226</f>
        <v>17.763524013632875</v>
      </c>
      <c r="H226" s="53">
        <f>Input!H$124*Input_National_Capacity!$C226+Input!H$125*Input_National_Capacity!$D226+Input!H$126*Input_National_Capacity!$E226+Input!H$127*Input_National_Capacity!$F226+Input!H$128*Input_National_Capacity!$G226+Input!H$129*Input_National_Capacity!$H226</f>
        <v>17.478667847263711</v>
      </c>
      <c r="I226" s="65">
        <f>Input!I$124*Input_National_Capacity!$C226+Input!I$125*Input_National_Capacity!$D226+Input!I$126*Input_National_Capacity!$E226+Input!I$127*Input_National_Capacity!$F226+Input!I$128*Input_National_Capacity!$G226+Input!I$129*Input_National_Capacity!$H226</f>
        <v>17.144067696556942</v>
      </c>
    </row>
    <row r="227" spans="1:9" s="5" customFormat="1" ht="15" customHeight="1" x14ac:dyDescent="0.25">
      <c r="A227" s="46" t="str">
        <f>Input_National_Capacity!A227</f>
        <v>O05_La Robla</v>
      </c>
      <c r="B227" s="4" t="str">
        <f>Input_National_Capacity!B227</f>
        <v>Salida Nacional / National exit</v>
      </c>
      <c r="C227" s="52">
        <f>Input!C$124*Input_National_Capacity!$C227+Input!C$125*Input_National_Capacity!$D227+Input!C$126*Input_National_Capacity!$E227+Input!C$127*Input_National_Capacity!$F227+Input!C$128*Input_National_Capacity!$G227+Input!C$129*Input_National_Capacity!$H227</f>
        <v>762.12321881852063</v>
      </c>
      <c r="D227" s="53">
        <f>Input!D$124*Input_National_Capacity!$C227+Input!D$125*Input_National_Capacity!$D227+Input!D$126*Input_National_Capacity!$E227+Input!D$127*Input_National_Capacity!$F227+Input!D$128*Input_National_Capacity!$G227+Input!D$129*Input_National_Capacity!$H227</f>
        <v>773.82593994912759</v>
      </c>
      <c r="E227" s="53">
        <f>Input!E$124*Input_National_Capacity!$C227+Input!E$125*Input_National_Capacity!$D227+Input!E$126*Input_National_Capacity!$E227+Input!E$127*Input_National_Capacity!$F227+Input!E$128*Input_National_Capacity!$G227+Input!E$129*Input_National_Capacity!$H227</f>
        <v>787.09506568072584</v>
      </c>
      <c r="F227" s="53">
        <f>Input!F$124*Input_National_Capacity!$C227+Input!F$125*Input_National_Capacity!$D227+Input!F$126*Input_National_Capacity!$E227+Input!F$127*Input_National_Capacity!$F227+Input!F$128*Input_National_Capacity!$G227+Input!F$129*Input_National_Capacity!$H227</f>
        <v>797.05352478326813</v>
      </c>
      <c r="G227" s="53">
        <f>Input!G$124*Input_National_Capacity!$C227+Input!G$125*Input_National_Capacity!$D227+Input!G$126*Input_National_Capacity!$E227+Input!G$127*Input_National_Capacity!$F227+Input!G$128*Input_National_Capacity!$G227+Input!G$129*Input_National_Capacity!$H227</f>
        <v>803.46772121948743</v>
      </c>
      <c r="H227" s="53">
        <f>Input!H$124*Input_National_Capacity!$C227+Input!H$125*Input_National_Capacity!$D227+Input!H$126*Input_National_Capacity!$E227+Input!H$127*Input_National_Capacity!$F227+Input!H$128*Input_National_Capacity!$G227+Input!H$129*Input_National_Capacity!$H227</f>
        <v>806.20168119505388</v>
      </c>
      <c r="I227" s="65">
        <f>Input!I$124*Input_National_Capacity!$C227+Input!I$125*Input_National_Capacity!$D227+Input!I$126*Input_National_Capacity!$E227+Input!I$127*Input_National_Capacity!$F227+Input!I$128*Input_National_Capacity!$G227+Input!I$129*Input_National_Capacity!$H227</f>
        <v>805.12586215840133</v>
      </c>
    </row>
    <row r="228" spans="1:9" s="5" customFormat="1" ht="15" customHeight="1" x14ac:dyDescent="0.25">
      <c r="A228" s="46" t="str">
        <f>Input_National_Capacity!A228</f>
        <v>O06_ Leon</v>
      </c>
      <c r="B228" s="4" t="str">
        <f>Input_National_Capacity!B228</f>
        <v>Salida Nacional / National exit</v>
      </c>
      <c r="C228" s="52">
        <f>Input!C$124*Input_National_Capacity!$C228+Input!C$125*Input_National_Capacity!$D228+Input!C$126*Input_National_Capacity!$E228+Input!C$127*Input_National_Capacity!$F228+Input!C$128*Input_National_Capacity!$G228+Input!C$129*Input_National_Capacity!$H228</f>
        <v>6269.8929040834182</v>
      </c>
      <c r="D228" s="53">
        <f>Input!D$124*Input_National_Capacity!$C228+Input!D$125*Input_National_Capacity!$D228+Input!D$126*Input_National_Capacity!$E228+Input!D$127*Input_National_Capacity!$F228+Input!D$128*Input_National_Capacity!$G228+Input!D$129*Input_National_Capacity!$H228</f>
        <v>6270.7776134642372</v>
      </c>
      <c r="E228" s="53">
        <f>Input!E$124*Input_National_Capacity!$C228+Input!E$125*Input_National_Capacity!$D228+Input!E$126*Input_National_Capacity!$E228+Input!E$127*Input_National_Capacity!$F228+Input!E$128*Input_National_Capacity!$G228+Input!E$129*Input_National_Capacity!$H228</f>
        <v>6263.5483057854972</v>
      </c>
      <c r="F228" s="53">
        <f>Input!F$124*Input_National_Capacity!$C228+Input!F$125*Input_National_Capacity!$D228+Input!F$126*Input_National_Capacity!$E228+Input!F$127*Input_National_Capacity!$F228+Input!F$128*Input_National_Capacity!$G228+Input!F$129*Input_National_Capacity!$H228</f>
        <v>6242.5458128092596</v>
      </c>
      <c r="G228" s="53">
        <f>Input!G$124*Input_National_Capacity!$C228+Input!G$125*Input_National_Capacity!$D228+Input!G$126*Input_National_Capacity!$E228+Input!G$127*Input_National_Capacity!$F228+Input!G$128*Input_National_Capacity!$G228+Input!G$129*Input_National_Capacity!$H228</f>
        <v>6204.4298714403194</v>
      </c>
      <c r="H228" s="53">
        <f>Input!H$124*Input_National_Capacity!$C228+Input!H$125*Input_National_Capacity!$D228+Input!H$126*Input_National_Capacity!$E228+Input!H$127*Input_National_Capacity!$F228+Input!H$128*Input_National_Capacity!$G228+Input!H$129*Input_National_Capacity!$H228</f>
        <v>6148.4992969012237</v>
      </c>
      <c r="I228" s="65">
        <f>Input!I$124*Input_National_Capacity!$C228+Input!I$125*Input_National_Capacity!$D228+Input!I$126*Input_National_Capacity!$E228+Input!I$127*Input_National_Capacity!$F228+Input!I$128*Input_National_Capacity!$G228+Input!I$129*Input_National_Capacity!$H228</f>
        <v>6071.9589030575398</v>
      </c>
    </row>
    <row r="229" spans="1:9" s="5" customFormat="1" ht="15" customHeight="1" x14ac:dyDescent="0.25">
      <c r="A229" s="46" t="str">
        <f>Input_National_Capacity!A229</f>
        <v>O07_Villamañan</v>
      </c>
      <c r="B229" s="4" t="str">
        <f>Input_National_Capacity!B229</f>
        <v>Salida Nacional / National exit</v>
      </c>
      <c r="C229" s="52">
        <f>Input!C$124*Input_National_Capacity!$C229+Input!C$125*Input_National_Capacity!$D229+Input!C$126*Input_National_Capacity!$E229+Input!C$127*Input_National_Capacity!$F229+Input!C$128*Input_National_Capacity!$G229+Input!C$129*Input_National_Capacity!$H229</f>
        <v>3936.4514860946806</v>
      </c>
      <c r="D229" s="53">
        <f>Input!D$124*Input_National_Capacity!$C229+Input!D$125*Input_National_Capacity!$D229+Input!D$126*Input_National_Capacity!$E229+Input!D$127*Input_National_Capacity!$F229+Input!D$128*Input_National_Capacity!$G229+Input!D$129*Input_National_Capacity!$H229</f>
        <v>3968.1448102841605</v>
      </c>
      <c r="E229" s="53">
        <f>Input!E$124*Input_National_Capacity!$C229+Input!E$125*Input_National_Capacity!$D229+Input!E$126*Input_National_Capacity!$E229+Input!E$127*Input_National_Capacity!$F229+Input!E$128*Input_National_Capacity!$G229+Input!E$129*Input_National_Capacity!$H229</f>
        <v>4001.4662498609141</v>
      </c>
      <c r="F229" s="53">
        <f>Input!F$124*Input_National_Capacity!$C229+Input!F$125*Input_National_Capacity!$D229+Input!F$126*Input_National_Capacity!$E229+Input!F$127*Input_National_Capacity!$F229+Input!F$128*Input_National_Capacity!$G229+Input!F$129*Input_National_Capacity!$H229</f>
        <v>4021.5312882191165</v>
      </c>
      <c r="G229" s="53">
        <f>Input!G$124*Input_National_Capacity!$C229+Input!G$125*Input_National_Capacity!$D229+Input!G$126*Input_National_Capacity!$E229+Input!G$127*Input_National_Capacity!$F229+Input!G$128*Input_National_Capacity!$G229+Input!G$129*Input_National_Capacity!$H229</f>
        <v>4026.6628811250939</v>
      </c>
      <c r="H229" s="53">
        <f>Input!H$124*Input_National_Capacity!$C229+Input!H$125*Input_National_Capacity!$D229+Input!H$126*Input_National_Capacity!$E229+Input!H$127*Input_National_Capacity!$F229+Input!H$128*Input_National_Capacity!$G229+Input!H$129*Input_National_Capacity!$H229</f>
        <v>4016.2751285350282</v>
      </c>
      <c r="I229" s="65">
        <f>Input!I$124*Input_National_Capacity!$C229+Input!I$125*Input_National_Capacity!$D229+Input!I$126*Input_National_Capacity!$E229+Input!I$127*Input_National_Capacity!$F229+Input!I$128*Input_National_Capacity!$G229+Input!I$129*Input_National_Capacity!$H229</f>
        <v>3989.1408147609536</v>
      </c>
    </row>
    <row r="230" spans="1:9" s="5" customFormat="1" ht="15" customHeight="1" x14ac:dyDescent="0.25">
      <c r="A230" s="46" t="str">
        <f>Input_National_Capacity!A230</f>
        <v>O09_Benavente</v>
      </c>
      <c r="B230" s="4" t="str">
        <f>Input_National_Capacity!B230</f>
        <v>Salida Nacional / National exit</v>
      </c>
      <c r="C230" s="52">
        <f>Input!C$124*Input_National_Capacity!$C230+Input!C$125*Input_National_Capacity!$D230+Input!C$126*Input_National_Capacity!$E230+Input!C$127*Input_National_Capacity!$F230+Input!C$128*Input_National_Capacity!$G230+Input!C$129*Input_National_Capacity!$H230</f>
        <v>670.21244394693963</v>
      </c>
      <c r="D230" s="53">
        <f>Input!D$124*Input_National_Capacity!$C230+Input!D$125*Input_National_Capacity!$D230+Input!D$126*Input_National_Capacity!$E230+Input!D$127*Input_National_Capacity!$F230+Input!D$128*Input_National_Capacity!$G230+Input!D$129*Input_National_Capacity!$H230</f>
        <v>672.83048166378558</v>
      </c>
      <c r="E230" s="53">
        <f>Input!E$124*Input_National_Capacity!$C230+Input!E$125*Input_National_Capacity!$D230+Input!E$126*Input_National_Capacity!$E230+Input!E$127*Input_National_Capacity!$F230+Input!E$128*Input_National_Capacity!$G230+Input!E$129*Input_National_Capacity!$H230</f>
        <v>675.10432776473522</v>
      </c>
      <c r="F230" s="53">
        <f>Input!F$124*Input_National_Capacity!$C230+Input!F$125*Input_National_Capacity!$D230+Input!F$126*Input_National_Capacity!$E230+Input!F$127*Input_National_Capacity!$F230+Input!F$128*Input_National_Capacity!$G230+Input!F$129*Input_National_Capacity!$H230</f>
        <v>675.49773657622745</v>
      </c>
      <c r="G230" s="53">
        <f>Input!G$124*Input_National_Capacity!$C230+Input!G$125*Input_National_Capacity!$D230+Input!G$126*Input_National_Capacity!$E230+Input!G$127*Input_National_Capacity!$F230+Input!G$128*Input_National_Capacity!$G230+Input!G$129*Input_National_Capacity!$H230</f>
        <v>673.68020891185961</v>
      </c>
      <c r="H230" s="53">
        <f>Input!H$124*Input_National_Capacity!$C230+Input!H$125*Input_National_Capacity!$D230+Input!H$126*Input_National_Capacity!$E230+Input!H$127*Input_National_Capacity!$F230+Input!H$128*Input_National_Capacity!$G230+Input!H$129*Input_National_Capacity!$H230</f>
        <v>669.56327808139531</v>
      </c>
      <c r="I230" s="65">
        <f>Input!I$124*Input_National_Capacity!$C230+Input!I$125*Input_National_Capacity!$D230+Input!I$126*Input_National_Capacity!$E230+Input!I$127*Input_National_Capacity!$F230+Input!I$128*Input_National_Capacity!$G230+Input!I$129*Input_National_Capacity!$H230</f>
        <v>662.88475622959265</v>
      </c>
    </row>
    <row r="231" spans="1:9" s="5" customFormat="1" ht="15" customHeight="1" x14ac:dyDescent="0.25">
      <c r="A231" s="46" t="str">
        <f>Input_National_Capacity!A231</f>
        <v>O11_Coreses</v>
      </c>
      <c r="B231" s="4" t="str">
        <f>Input_National_Capacity!B231</f>
        <v>Salida Nacional / National exit</v>
      </c>
      <c r="C231" s="52">
        <f>Input!C$124*Input_National_Capacity!$C231+Input!C$125*Input_National_Capacity!$D231+Input!C$126*Input_National_Capacity!$E231+Input!C$127*Input_National_Capacity!$F231+Input!C$128*Input_National_Capacity!$G231+Input!C$129*Input_National_Capacity!$H231</f>
        <v>1754.6777410183613</v>
      </c>
      <c r="D231" s="53">
        <f>Input!D$124*Input_National_Capacity!$C231+Input!D$125*Input_National_Capacity!$D231+Input!D$126*Input_National_Capacity!$E231+Input!D$127*Input_National_Capacity!$F231+Input!D$128*Input_National_Capacity!$G231+Input!D$129*Input_National_Capacity!$H231</f>
        <v>1742.3792387012099</v>
      </c>
      <c r="E231" s="53">
        <f>Input!E$124*Input_National_Capacity!$C231+Input!E$125*Input_National_Capacity!$D231+Input!E$126*Input_National_Capacity!$E231+Input!E$127*Input_National_Capacity!$F231+Input!E$128*Input_National_Capacity!$G231+Input!E$129*Input_National_Capacity!$H231</f>
        <v>1724.8954710934636</v>
      </c>
      <c r="F231" s="53">
        <f>Input!F$124*Input_National_Capacity!$C231+Input!F$125*Input_National_Capacity!$D231+Input!F$126*Input_National_Capacity!$E231+Input!F$127*Input_National_Capacity!$F231+Input!F$128*Input_National_Capacity!$G231+Input!F$129*Input_National_Capacity!$H231</f>
        <v>1705.0847914658987</v>
      </c>
      <c r="G231" s="53">
        <f>Input!G$124*Input_National_Capacity!$C231+Input!G$125*Input_National_Capacity!$D231+Input!G$126*Input_National_Capacity!$E231+Input!G$127*Input_National_Capacity!$F231+Input!G$128*Input_National_Capacity!$G231+Input!G$129*Input_National_Capacity!$H231</f>
        <v>1681.771887220247</v>
      </c>
      <c r="H231" s="53">
        <f>Input!H$124*Input_National_Capacity!$C231+Input!H$125*Input_National_Capacity!$D231+Input!H$126*Input_National_Capacity!$E231+Input!H$127*Input_National_Capacity!$F231+Input!H$128*Input_National_Capacity!$G231+Input!H$129*Input_National_Capacity!$H231</f>
        <v>1654.8029652803586</v>
      </c>
      <c r="I231" s="65">
        <f>Input!I$124*Input_National_Capacity!$C231+Input!I$125*Input_National_Capacity!$D231+Input!I$126*Input_National_Capacity!$E231+Input!I$127*Input_National_Capacity!$F231+Input!I$128*Input_National_Capacity!$G231+Input!I$129*Input_National_Capacity!$H231</f>
        <v>1623.1245029163349</v>
      </c>
    </row>
    <row r="232" spans="1:9" s="5" customFormat="1" ht="15" customHeight="1" x14ac:dyDescent="0.25">
      <c r="A232" s="46" t="str">
        <f>Input_National_Capacity!A232</f>
        <v>O12_Santa Clara de Avedino</v>
      </c>
      <c r="B232" s="4" t="str">
        <f>Input_National_Capacity!B232</f>
        <v>Salida Nacional / National exit</v>
      </c>
      <c r="C232" s="52">
        <f>Input!C$124*Input_National_Capacity!$C232+Input!C$125*Input_National_Capacity!$D232+Input!C$126*Input_National_Capacity!$E232+Input!C$127*Input_National_Capacity!$F232+Input!C$128*Input_National_Capacity!$G232+Input!C$129*Input_National_Capacity!$H232</f>
        <v>9.9951643486857069</v>
      </c>
      <c r="D232" s="53">
        <f>Input!D$124*Input_National_Capacity!$C232+Input!D$125*Input_National_Capacity!$D232+Input!D$126*Input_National_Capacity!$E232+Input!D$127*Input_National_Capacity!$F232+Input!D$128*Input_National_Capacity!$G232+Input!D$129*Input_National_Capacity!$H232</f>
        <v>9.9277793668012375</v>
      </c>
      <c r="E232" s="53">
        <f>Input!E$124*Input_National_Capacity!$C232+Input!E$125*Input_National_Capacity!$D232+Input!E$126*Input_National_Capacity!$E232+Input!E$127*Input_National_Capacity!$F232+Input!E$128*Input_National_Capacity!$G232+Input!E$129*Input_National_Capacity!$H232</f>
        <v>9.8314550182125817</v>
      </c>
      <c r="F232" s="53">
        <f>Input!F$124*Input_National_Capacity!$C232+Input!F$125*Input_National_Capacity!$D232+Input!F$126*Input_National_Capacity!$E232+Input!F$127*Input_National_Capacity!$F232+Input!F$128*Input_National_Capacity!$G232+Input!F$129*Input_National_Capacity!$H232</f>
        <v>9.7215138321978376</v>
      </c>
      <c r="G232" s="53">
        <f>Input!G$124*Input_National_Capacity!$C232+Input!G$125*Input_National_Capacity!$D232+Input!G$126*Input_National_Capacity!$E232+Input!G$127*Input_National_Capacity!$F232+Input!G$128*Input_National_Capacity!$G232+Input!G$129*Input_National_Capacity!$H232</f>
        <v>9.591304115636639</v>
      </c>
      <c r="H232" s="53">
        <f>Input!H$124*Input_National_Capacity!$C232+Input!H$125*Input_National_Capacity!$D232+Input!H$126*Input_National_Capacity!$E232+Input!H$127*Input_National_Capacity!$F232+Input!H$128*Input_National_Capacity!$G232+Input!H$129*Input_National_Capacity!$H232</f>
        <v>9.4399389651608594</v>
      </c>
      <c r="I232" s="65">
        <f>Input!I$124*Input_National_Capacity!$C232+Input!I$125*Input_National_Capacity!$D232+Input!I$126*Input_National_Capacity!$E232+Input!I$127*Input_National_Capacity!$F232+Input!I$128*Input_National_Capacity!$G232+Input!I$129*Input_National_Capacity!$H232</f>
        <v>9.2614683954474035</v>
      </c>
    </row>
    <row r="233" spans="1:9" s="5" customFormat="1" ht="15" customHeight="1" x14ac:dyDescent="0.25">
      <c r="A233" s="46" t="str">
        <f>Input_National_Capacity!A233</f>
        <v>O14_Doñinos de Salamanca</v>
      </c>
      <c r="B233" s="4" t="str">
        <f>Input_National_Capacity!B233</f>
        <v>Salida Nacional / National exit</v>
      </c>
      <c r="C233" s="52">
        <f>Input!C$124*Input_National_Capacity!$C233+Input!C$125*Input_National_Capacity!$D233+Input!C$126*Input_National_Capacity!$E233+Input!C$127*Input_National_Capacity!$F233+Input!C$128*Input_National_Capacity!$G233+Input!C$129*Input_National_Capacity!$H233</f>
        <v>8645.9238806134017</v>
      </c>
      <c r="D233" s="53">
        <f>Input!D$124*Input_National_Capacity!$C233+Input!D$125*Input_National_Capacity!$D233+Input!D$126*Input_National_Capacity!$E233+Input!D$127*Input_National_Capacity!$F233+Input!D$128*Input_National_Capacity!$G233+Input!D$129*Input_National_Capacity!$H233</f>
        <v>8660.5255572199239</v>
      </c>
      <c r="E233" s="53">
        <f>Input!E$124*Input_National_Capacity!$C233+Input!E$125*Input_National_Capacity!$D233+Input!E$126*Input_National_Capacity!$E233+Input!E$127*Input_National_Capacity!$F233+Input!E$128*Input_National_Capacity!$G233+Input!E$129*Input_National_Capacity!$H233</f>
        <v>8669.4724567439753</v>
      </c>
      <c r="F233" s="53">
        <f>Input!F$124*Input_National_Capacity!$C233+Input!F$125*Input_National_Capacity!$D233+Input!F$126*Input_National_Capacity!$E233+Input!F$127*Input_National_Capacity!$F233+Input!F$128*Input_National_Capacity!$G233+Input!F$129*Input_National_Capacity!$H233</f>
        <v>8662.0952711277114</v>
      </c>
      <c r="G233" s="53">
        <f>Input!G$124*Input_National_Capacity!$C233+Input!G$125*Input_National_Capacity!$D233+Input!G$126*Input_National_Capacity!$E233+Input!G$127*Input_National_Capacity!$F233+Input!G$128*Input_National_Capacity!$G233+Input!G$129*Input_National_Capacity!$H233</f>
        <v>8634.3205660650474</v>
      </c>
      <c r="H233" s="53">
        <f>Input!H$124*Input_National_Capacity!$C233+Input!H$125*Input_National_Capacity!$D233+Input!H$126*Input_National_Capacity!$E233+Input!H$127*Input_National_Capacity!$F233+Input!H$128*Input_National_Capacity!$G233+Input!H$129*Input_National_Capacity!$H233</f>
        <v>8585.1251762471929</v>
      </c>
      <c r="I233" s="65">
        <f>Input!I$124*Input_National_Capacity!$C233+Input!I$125*Input_National_Capacity!$D233+Input!I$126*Input_National_Capacity!$E233+Input!I$127*Input_National_Capacity!$F233+Input!I$128*Input_National_Capacity!$G233+Input!I$129*Input_National_Capacity!$H233</f>
        <v>8511.4541585085462</v>
      </c>
    </row>
    <row r="234" spans="1:9" s="5" customFormat="1" ht="15" customHeight="1" x14ac:dyDescent="0.25">
      <c r="A234" s="46" t="str">
        <f>Input_National_Capacity!A234</f>
        <v>O14A_Barbadillo</v>
      </c>
      <c r="B234" s="4" t="str">
        <f>Input_National_Capacity!B234</f>
        <v>Salida Nacional / National exit</v>
      </c>
      <c r="C234" s="52">
        <f>Input!C$124*Input_National_Capacity!$C234+Input!C$125*Input_National_Capacity!$D234+Input!C$126*Input_National_Capacity!$E234+Input!C$127*Input_National_Capacity!$F234+Input!C$128*Input_National_Capacity!$G234+Input!C$129*Input_National_Capacity!$H234</f>
        <v>284.95084748890281</v>
      </c>
      <c r="D234" s="53">
        <f>Input!D$124*Input_National_Capacity!$C234+Input!D$125*Input_National_Capacity!$D234+Input!D$126*Input_National_Capacity!$E234+Input!D$127*Input_National_Capacity!$F234+Input!D$128*Input_National_Capacity!$G234+Input!D$129*Input_National_Capacity!$H234</f>
        <v>289.9260614474378</v>
      </c>
      <c r="E234" s="53">
        <f>Input!E$124*Input_National_Capacity!$C234+Input!E$125*Input_National_Capacity!$D234+Input!E$126*Input_National_Capacity!$E234+Input!E$127*Input_National_Capacity!$F234+Input!E$128*Input_National_Capacity!$G234+Input!E$129*Input_National_Capacity!$H234</f>
        <v>295.61882527734628</v>
      </c>
      <c r="F234" s="53">
        <f>Input!F$124*Input_National_Capacity!$C234+Input!F$125*Input_National_Capacity!$D234+Input!F$126*Input_National_Capacity!$E234+Input!F$127*Input_National_Capacity!$F234+Input!F$128*Input_National_Capacity!$G234+Input!F$129*Input_National_Capacity!$H234</f>
        <v>299.98856545143246</v>
      </c>
      <c r="G234" s="53">
        <f>Input!G$124*Input_National_Capacity!$C234+Input!G$125*Input_National_Capacity!$D234+Input!G$126*Input_National_Capacity!$E234+Input!G$127*Input_National_Capacity!$F234+Input!G$128*Input_National_Capacity!$G234+Input!G$129*Input_National_Capacity!$H234</f>
        <v>302.95728329522967</v>
      </c>
      <c r="H234" s="53">
        <f>Input!H$124*Input_National_Capacity!$C234+Input!H$125*Input_National_Capacity!$D234+Input!H$126*Input_National_Capacity!$E234+Input!H$127*Input_National_Capacity!$F234+Input!H$128*Input_National_Capacity!$G234+Input!H$129*Input_National_Capacity!$H234</f>
        <v>304.47167345737887</v>
      </c>
      <c r="I234" s="65">
        <f>Input!I$124*Input_National_Capacity!$C234+Input!I$125*Input_National_Capacity!$D234+Input!I$126*Input_National_Capacity!$E234+Input!I$127*Input_National_Capacity!$F234+Input!I$128*Input_National_Capacity!$G234+Input!I$129*Input_National_Capacity!$H234</f>
        <v>304.49428596713091</v>
      </c>
    </row>
    <row r="235" spans="1:9" s="5" customFormat="1" ht="15" customHeight="1" x14ac:dyDescent="0.25">
      <c r="A235" s="46" t="str">
        <f>Input_National_Capacity!A235</f>
        <v>O16_Monleon</v>
      </c>
      <c r="B235" s="4" t="str">
        <f>Input_National_Capacity!B235</f>
        <v>Salida Nacional / National exit</v>
      </c>
      <c r="C235" s="52">
        <f>Input!C$124*Input_National_Capacity!$C235+Input!C$125*Input_National_Capacity!$D235+Input!C$126*Input_National_Capacity!$E235+Input!C$127*Input_National_Capacity!$F235+Input!C$128*Input_National_Capacity!$G235+Input!C$129*Input_National_Capacity!$H235</f>
        <v>436.19301134712435</v>
      </c>
      <c r="D235" s="53">
        <f>Input!D$124*Input_National_Capacity!$C235+Input!D$125*Input_National_Capacity!$D235+Input!D$126*Input_National_Capacity!$E235+Input!D$127*Input_National_Capacity!$F235+Input!D$128*Input_National_Capacity!$G235+Input!D$129*Input_National_Capacity!$H235</f>
        <v>433.57238463651225</v>
      </c>
      <c r="E235" s="53">
        <f>Input!E$124*Input_National_Capacity!$C235+Input!E$125*Input_National_Capacity!$D235+Input!E$126*Input_National_Capacity!$E235+Input!E$127*Input_National_Capacity!$F235+Input!E$128*Input_National_Capacity!$G235+Input!E$129*Input_National_Capacity!$H235</f>
        <v>429.76042884135563</v>
      </c>
      <c r="F235" s="53">
        <f>Input!F$124*Input_National_Capacity!$C235+Input!F$125*Input_National_Capacity!$D235+Input!F$126*Input_National_Capacity!$E235+Input!F$127*Input_National_Capacity!$F235+Input!F$128*Input_National_Capacity!$G235+Input!F$129*Input_National_Capacity!$H235</f>
        <v>425.31084028763809</v>
      </c>
      <c r="G235" s="53">
        <f>Input!G$124*Input_National_Capacity!$C235+Input!G$125*Input_National_Capacity!$D235+Input!G$126*Input_National_Capacity!$E235+Input!G$127*Input_National_Capacity!$F235+Input!G$128*Input_National_Capacity!$G235+Input!G$129*Input_National_Capacity!$H235</f>
        <v>419.93851771247569</v>
      </c>
      <c r="H235" s="53">
        <f>Input!H$124*Input_National_Capacity!$C235+Input!H$125*Input_National_Capacity!$D235+Input!H$126*Input_National_Capacity!$E235+Input!H$127*Input_National_Capacity!$F235+Input!H$128*Input_National_Capacity!$G235+Input!H$129*Input_National_Capacity!$H235</f>
        <v>413.60345575205616</v>
      </c>
      <c r="I235" s="65">
        <f>Input!I$124*Input_National_Capacity!$C235+Input!I$125*Input_National_Capacity!$D235+Input!I$126*Input_National_Capacity!$E235+Input!I$127*Input_National_Capacity!$F235+Input!I$128*Input_National_Capacity!$G235+Input!I$129*Input_National_Capacity!$H235</f>
        <v>406.05212946670952</v>
      </c>
    </row>
    <row r="236" spans="1:9" s="5" customFormat="1" ht="15" customHeight="1" x14ac:dyDescent="0.25">
      <c r="A236" s="46" t="str">
        <f>Input_National_Capacity!A236</f>
        <v>O17_Valdehijaderos</v>
      </c>
      <c r="B236" s="4" t="str">
        <f>Input_National_Capacity!B236</f>
        <v>Salida Nacional / National exit</v>
      </c>
      <c r="C236" s="52">
        <f>Input!C$124*Input_National_Capacity!$C236+Input!C$125*Input_National_Capacity!$D236+Input!C$126*Input_National_Capacity!$E236+Input!C$127*Input_National_Capacity!$F236+Input!C$128*Input_National_Capacity!$G236+Input!C$129*Input_National_Capacity!$H236</f>
        <v>363.61641416501118</v>
      </c>
      <c r="D236" s="53">
        <f>Input!D$124*Input_National_Capacity!$C236+Input!D$125*Input_National_Capacity!$D236+Input!D$126*Input_National_Capacity!$E236+Input!D$127*Input_National_Capacity!$F236+Input!D$128*Input_National_Capacity!$G236+Input!D$129*Input_National_Capacity!$H236</f>
        <v>364.32022043825685</v>
      </c>
      <c r="E236" s="53">
        <f>Input!E$124*Input_National_Capacity!$C236+Input!E$125*Input_National_Capacity!$D236+Input!E$126*Input_National_Capacity!$E236+Input!E$127*Input_National_Capacity!$F236+Input!E$128*Input_National_Capacity!$G236+Input!E$129*Input_National_Capacity!$H236</f>
        <v>364.67700254906333</v>
      </c>
      <c r="F236" s="53">
        <f>Input!F$124*Input_National_Capacity!$C236+Input!F$125*Input_National_Capacity!$D236+Input!F$126*Input_National_Capacity!$E236+Input!F$127*Input_National_Capacity!$F236+Input!F$128*Input_National_Capacity!$G236+Input!F$129*Input_National_Capacity!$H236</f>
        <v>364.11070992892007</v>
      </c>
      <c r="G236" s="53">
        <f>Input!G$124*Input_National_Capacity!$C236+Input!G$125*Input_National_Capacity!$D236+Input!G$126*Input_National_Capacity!$E236+Input!G$127*Input_National_Capacity!$F236+Input!G$128*Input_National_Capacity!$G236+Input!G$129*Input_National_Capacity!$H236</f>
        <v>362.43043420697512</v>
      </c>
      <c r="H236" s="53">
        <f>Input!H$124*Input_National_Capacity!$C236+Input!H$125*Input_National_Capacity!$D236+Input!H$126*Input_National_Capacity!$E236+Input!H$127*Input_National_Capacity!$F236+Input!H$128*Input_National_Capacity!$G236+Input!H$129*Input_National_Capacity!$H236</f>
        <v>359.59109033863234</v>
      </c>
      <c r="I236" s="65">
        <f>Input!I$124*Input_National_Capacity!$C236+Input!I$125*Input_National_Capacity!$D236+Input!I$126*Input_National_Capacity!$E236+Input!I$127*Input_National_Capacity!$F236+Input!I$128*Input_National_Capacity!$G236+Input!I$129*Input_National_Capacity!$H236</f>
        <v>355.43669684401971</v>
      </c>
    </row>
    <row r="237" spans="1:9" s="5" customFormat="1" ht="15" customHeight="1" x14ac:dyDescent="0.25">
      <c r="A237" s="46" t="str">
        <f>Input_National_Capacity!A237</f>
        <v>O19_Plasencia</v>
      </c>
      <c r="B237" s="4" t="str">
        <f>Input_National_Capacity!B237</f>
        <v>Salida Nacional / National exit</v>
      </c>
      <c r="C237" s="52">
        <f>Input!C$124*Input_National_Capacity!$C237+Input!C$125*Input_National_Capacity!$D237+Input!C$126*Input_National_Capacity!$E237+Input!C$127*Input_National_Capacity!$F237+Input!C$128*Input_National_Capacity!$G237+Input!C$129*Input_National_Capacity!$H237</f>
        <v>347.25105704083654</v>
      </c>
      <c r="D237" s="53">
        <f>Input!D$124*Input_National_Capacity!$C237+Input!D$125*Input_National_Capacity!$D237+Input!D$126*Input_National_Capacity!$E237+Input!D$127*Input_National_Capacity!$F237+Input!D$128*Input_National_Capacity!$G237+Input!D$129*Input_National_Capacity!$H237</f>
        <v>344.8171811046368</v>
      </c>
      <c r="E237" s="53">
        <f>Input!E$124*Input_National_Capacity!$C237+Input!E$125*Input_National_Capacity!$D237+Input!E$126*Input_National_Capacity!$E237+Input!E$127*Input_National_Capacity!$F237+Input!E$128*Input_National_Capacity!$G237+Input!E$129*Input_National_Capacity!$H237</f>
        <v>341.35714018605609</v>
      </c>
      <c r="F237" s="53">
        <f>Input!F$124*Input_National_Capacity!$C237+Input!F$125*Input_National_Capacity!$D237+Input!F$126*Input_National_Capacity!$E237+Input!F$127*Input_National_Capacity!$F237+Input!F$128*Input_National_Capacity!$G237+Input!F$129*Input_National_Capacity!$H237</f>
        <v>337.43660293835796</v>
      </c>
      <c r="G237" s="53">
        <f>Input!G$124*Input_National_Capacity!$C237+Input!G$125*Input_National_Capacity!$D237+Input!G$126*Input_National_Capacity!$E237+Input!G$127*Input_National_Capacity!$F237+Input!G$128*Input_National_Capacity!$G237+Input!G$129*Input_National_Capacity!$H237</f>
        <v>332.8229747759035</v>
      </c>
      <c r="H237" s="53">
        <f>Input!H$124*Input_National_Capacity!$C237+Input!H$125*Input_National_Capacity!$D237+Input!H$126*Input_National_Capacity!$E237+Input!H$127*Input_National_Capacity!$F237+Input!H$128*Input_National_Capacity!$G237+Input!H$129*Input_National_Capacity!$H237</f>
        <v>327.48582001981543</v>
      </c>
      <c r="I237" s="65">
        <f>Input!I$124*Input_National_Capacity!$C237+Input!I$125*Input_National_Capacity!$D237+Input!I$126*Input_National_Capacity!$E237+Input!I$127*Input_National_Capacity!$F237+Input!I$128*Input_National_Capacity!$G237+Input!I$129*Input_National_Capacity!$H237</f>
        <v>321.21664632245529</v>
      </c>
    </row>
    <row r="238" spans="1:9" s="5" customFormat="1" ht="15" customHeight="1" x14ac:dyDescent="0.25">
      <c r="A238" s="46" t="str">
        <f>Input_National_Capacity!A238</f>
        <v>O22_Caceres</v>
      </c>
      <c r="B238" s="4" t="str">
        <f>Input_National_Capacity!B238</f>
        <v>Salida Nacional / National exit</v>
      </c>
      <c r="C238" s="52">
        <f>Input!C$124*Input_National_Capacity!$C238+Input!C$125*Input_National_Capacity!$D238+Input!C$126*Input_National_Capacity!$E238+Input!C$127*Input_National_Capacity!$F238+Input!C$128*Input_National_Capacity!$G238+Input!C$129*Input_National_Capacity!$H238</f>
        <v>775.54159656683692</v>
      </c>
      <c r="D238" s="53">
        <f>Input!D$124*Input_National_Capacity!$C238+Input!D$125*Input_National_Capacity!$D238+Input!D$126*Input_National_Capacity!$E238+Input!D$127*Input_National_Capacity!$F238+Input!D$128*Input_National_Capacity!$G238+Input!D$129*Input_National_Capacity!$H238</f>
        <v>770.10584053058108</v>
      </c>
      <c r="E238" s="53">
        <f>Input!E$124*Input_National_Capacity!$C238+Input!E$125*Input_National_Capacity!$D238+Input!E$126*Input_National_Capacity!$E238+Input!E$127*Input_National_Capacity!$F238+Input!E$128*Input_National_Capacity!$G238+Input!E$129*Input_National_Capacity!$H238</f>
        <v>762.3782739651981</v>
      </c>
      <c r="F238" s="53">
        <f>Input!F$124*Input_National_Capacity!$C238+Input!F$125*Input_National_Capacity!$D238+Input!F$126*Input_National_Capacity!$E238+Input!F$127*Input_National_Capacity!$F238+Input!F$128*Input_National_Capacity!$G238+Input!F$129*Input_National_Capacity!$H238</f>
        <v>753.62224671969432</v>
      </c>
      <c r="G238" s="53">
        <f>Input!G$124*Input_National_Capacity!$C238+Input!G$125*Input_National_Capacity!$D238+Input!G$126*Input_National_Capacity!$E238+Input!G$127*Input_National_Capacity!$F238+Input!G$128*Input_National_Capacity!$G238+Input!G$129*Input_National_Capacity!$H238</f>
        <v>743.31828801740323</v>
      </c>
      <c r="H238" s="53">
        <f>Input!H$124*Input_National_Capacity!$C238+Input!H$125*Input_National_Capacity!$D238+Input!H$126*Input_National_Capacity!$E238+Input!H$127*Input_National_Capacity!$F238+Input!H$128*Input_National_Capacity!$G238+Input!H$129*Input_National_Capacity!$H238</f>
        <v>731.39842359443037</v>
      </c>
      <c r="I238" s="65">
        <f>Input!I$124*Input_National_Capacity!$C238+Input!I$125*Input_National_Capacity!$D238+Input!I$126*Input_National_Capacity!$E238+Input!I$127*Input_National_Capacity!$F238+Input!I$128*Input_National_Capacity!$G238+Input!I$129*Input_National_Capacity!$H238</f>
        <v>717.3970119937344</v>
      </c>
    </row>
    <row r="239" spans="1:9" s="5" customFormat="1" ht="15" customHeight="1" x14ac:dyDescent="0.25">
      <c r="A239" s="46" t="str">
        <f>Input_National_Capacity!A239</f>
        <v>O24_Merida</v>
      </c>
      <c r="B239" s="4" t="str">
        <f>Input_National_Capacity!B239</f>
        <v>Salida Nacional / National exit</v>
      </c>
      <c r="C239" s="52">
        <f>Input!C$124*Input_National_Capacity!$C239+Input!C$125*Input_National_Capacity!$D239+Input!C$126*Input_National_Capacity!$E239+Input!C$127*Input_National_Capacity!$F239+Input!C$128*Input_National_Capacity!$G239+Input!C$129*Input_National_Capacity!$H239</f>
        <v>3423.9483970651609</v>
      </c>
      <c r="D239" s="53">
        <f>Input!D$124*Input_National_Capacity!$C239+Input!D$125*Input_National_Capacity!$D239+Input!D$126*Input_National_Capacity!$E239+Input!D$127*Input_National_Capacity!$F239+Input!D$128*Input_National_Capacity!$G239+Input!D$129*Input_National_Capacity!$H239</f>
        <v>3464.8057050230186</v>
      </c>
      <c r="E239" s="53">
        <f>Input!E$124*Input_National_Capacity!$C239+Input!E$125*Input_National_Capacity!$D239+Input!E$126*Input_National_Capacity!$E239+Input!E$127*Input_National_Capacity!$F239+Input!E$128*Input_National_Capacity!$G239+Input!E$129*Input_National_Capacity!$H239</f>
        <v>3510.0519591616721</v>
      </c>
      <c r="F239" s="53">
        <f>Input!F$124*Input_National_Capacity!$C239+Input!F$125*Input_National_Capacity!$D239+Input!F$126*Input_National_Capacity!$E239+Input!F$127*Input_National_Capacity!$F239+Input!F$128*Input_National_Capacity!$G239+Input!F$129*Input_National_Capacity!$H239</f>
        <v>3541.9661611112956</v>
      </c>
      <c r="G239" s="53">
        <f>Input!G$124*Input_National_Capacity!$C239+Input!G$125*Input_National_Capacity!$D239+Input!G$126*Input_National_Capacity!$E239+Input!G$127*Input_National_Capacity!$F239+Input!G$128*Input_National_Capacity!$G239+Input!G$129*Input_National_Capacity!$H239</f>
        <v>3559.3047442780235</v>
      </c>
      <c r="H239" s="53">
        <f>Input!H$124*Input_National_Capacity!$C239+Input!H$125*Input_National_Capacity!$D239+Input!H$126*Input_National_Capacity!$E239+Input!H$127*Input_National_Capacity!$F239+Input!H$128*Input_National_Capacity!$G239+Input!H$129*Input_National_Capacity!$H239</f>
        <v>3561.5040888362992</v>
      </c>
      <c r="I239" s="65">
        <f>Input!I$124*Input_National_Capacity!$C239+Input!I$125*Input_National_Capacity!$D239+Input!I$126*Input_National_Capacity!$E239+Input!I$127*Input_National_Capacity!$F239+Input!I$128*Input_National_Capacity!$G239+Input!I$129*Input_National_Capacity!$H239</f>
        <v>3547.7514829643405</v>
      </c>
    </row>
    <row r="240" spans="1:9" s="5" customFormat="1" ht="15" customHeight="1" x14ac:dyDescent="0.25">
      <c r="A240" s="46" t="str">
        <f>Input_National_Capacity!A240</f>
        <v>P01_Toro</v>
      </c>
      <c r="B240" s="4" t="str">
        <f>Input_National_Capacity!B240</f>
        <v>Salida Nacional / National exit</v>
      </c>
      <c r="C240" s="52">
        <f>Input!C$124*Input_National_Capacity!$C240+Input!C$125*Input_National_Capacity!$D240+Input!C$126*Input_National_Capacity!$E240+Input!C$127*Input_National_Capacity!$F240+Input!C$128*Input_National_Capacity!$G240+Input!C$129*Input_National_Capacity!$H240</f>
        <v>1426.3629033971933</v>
      </c>
      <c r="D240" s="53">
        <f>Input!D$124*Input_National_Capacity!$C240+Input!D$125*Input_National_Capacity!$D240+Input!D$126*Input_National_Capacity!$E240+Input!D$127*Input_National_Capacity!$F240+Input!D$128*Input_National_Capacity!$G240+Input!D$129*Input_National_Capacity!$H240</f>
        <v>1448.5515418093414</v>
      </c>
      <c r="E240" s="53">
        <f>Input!E$124*Input_National_Capacity!$C240+Input!E$125*Input_National_Capacity!$D240+Input!E$126*Input_National_Capacity!$E240+Input!E$127*Input_National_Capacity!$F240+Input!E$128*Input_National_Capacity!$G240+Input!E$129*Input_National_Capacity!$H240</f>
        <v>1473.7245662525838</v>
      </c>
      <c r="F240" s="53">
        <f>Input!F$124*Input_National_Capacity!$C240+Input!F$125*Input_National_Capacity!$D240+Input!F$126*Input_National_Capacity!$E240+Input!F$127*Input_National_Capacity!$F240+Input!F$128*Input_National_Capacity!$G240+Input!F$129*Input_National_Capacity!$H240</f>
        <v>1492.6431044352353</v>
      </c>
      <c r="G240" s="53">
        <f>Input!G$124*Input_National_Capacity!$C240+Input!G$125*Input_National_Capacity!$D240+Input!G$126*Input_National_Capacity!$E240+Input!G$127*Input_National_Capacity!$F240+Input!G$128*Input_National_Capacity!$G240+Input!G$129*Input_National_Capacity!$H240</f>
        <v>1504.87276519695</v>
      </c>
      <c r="H240" s="53">
        <f>Input!H$124*Input_National_Capacity!$C240+Input!H$125*Input_National_Capacity!$D240+Input!H$126*Input_National_Capacity!$E240+Input!H$127*Input_National_Capacity!$F240+Input!H$128*Input_National_Capacity!$G240+Input!H$129*Input_National_Capacity!$H240</f>
        <v>1510.1577544497034</v>
      </c>
      <c r="I240" s="65">
        <f>Input!I$124*Input_National_Capacity!$C240+Input!I$125*Input_National_Capacity!$D240+Input!I$126*Input_National_Capacity!$E240+Input!I$127*Input_National_Capacity!$F240+Input!I$128*Input_National_Capacity!$G240+Input!I$129*Input_National_Capacity!$H240</f>
        <v>1508.2585640238194</v>
      </c>
    </row>
    <row r="241" spans="1:9" s="5" customFormat="1" ht="15" customHeight="1" x14ac:dyDescent="0.25">
      <c r="A241" s="46" t="str">
        <f>Input_National_Capacity!A241</f>
        <v>P03_Tordesillas</v>
      </c>
      <c r="B241" s="4" t="str">
        <f>Input_National_Capacity!B241</f>
        <v>Salida Nacional / National exit</v>
      </c>
      <c r="C241" s="52">
        <f>Input!C$124*Input_National_Capacity!$C241+Input!C$125*Input_National_Capacity!$D241+Input!C$126*Input_National_Capacity!$E241+Input!C$127*Input_National_Capacity!$F241+Input!C$128*Input_National_Capacity!$G241+Input!C$129*Input_National_Capacity!$H241</f>
        <v>22704.359176140406</v>
      </c>
      <c r="D241" s="53">
        <f>Input!D$124*Input_National_Capacity!$C241+Input!D$125*Input_National_Capacity!$D241+Input!D$126*Input_National_Capacity!$E241+Input!D$127*Input_National_Capacity!$F241+Input!D$128*Input_National_Capacity!$G241+Input!D$129*Input_National_Capacity!$H241</f>
        <v>22730.70006020341</v>
      </c>
      <c r="E241" s="53">
        <f>Input!E$124*Input_National_Capacity!$C241+Input!E$125*Input_National_Capacity!$D241+Input!E$126*Input_National_Capacity!$E241+Input!E$127*Input_National_Capacity!$F241+Input!E$128*Input_National_Capacity!$G241+Input!E$129*Input_National_Capacity!$H241</f>
        <v>22741.336457431484</v>
      </c>
      <c r="F241" s="53">
        <f>Input!F$124*Input_National_Capacity!$C241+Input!F$125*Input_National_Capacity!$D241+Input!F$126*Input_National_Capacity!$E241+Input!F$127*Input_National_Capacity!$F241+Input!F$128*Input_National_Capacity!$G241+Input!F$129*Input_National_Capacity!$H241</f>
        <v>22713.329049191565</v>
      </c>
      <c r="G241" s="53">
        <f>Input!G$124*Input_National_Capacity!$C241+Input!G$125*Input_National_Capacity!$D241+Input!G$126*Input_National_Capacity!$E241+Input!G$127*Input_National_Capacity!$F241+Input!G$128*Input_National_Capacity!$G241+Input!G$129*Input_National_Capacity!$H241</f>
        <v>22636.868392318032</v>
      </c>
      <c r="H241" s="53">
        <f>Input!H$124*Input_National_Capacity!$C241+Input!H$125*Input_National_Capacity!$D241+Input!H$126*Input_National_Capacity!$E241+Input!H$127*Input_National_Capacity!$F241+Input!H$128*Input_National_Capacity!$G241+Input!H$129*Input_National_Capacity!$H241</f>
        <v>22509.622127971303</v>
      </c>
      <c r="I241" s="65">
        <f>Input!I$124*Input_National_Capacity!$C241+Input!I$125*Input_National_Capacity!$D241+Input!I$126*Input_National_Capacity!$E241+Input!I$127*Input_National_Capacity!$F241+Input!I$128*Input_National_Capacity!$G241+Input!I$129*Input_National_Capacity!$H241</f>
        <v>22324.002968541372</v>
      </c>
    </row>
    <row r="242" spans="1:9" s="5" customFormat="1" ht="15" customHeight="1" x14ac:dyDescent="0.25">
      <c r="A242" s="46" t="str">
        <f>Input_National_Capacity!A242</f>
        <v>P04_Boecillo</v>
      </c>
      <c r="B242" s="4" t="str">
        <f>Input_National_Capacity!B242</f>
        <v>Salida Nacional / National exit</v>
      </c>
      <c r="C242" s="52">
        <f>Input!C$124*Input_National_Capacity!$C242+Input!C$125*Input_National_Capacity!$D242+Input!C$126*Input_National_Capacity!$E242+Input!C$127*Input_National_Capacity!$F242+Input!C$128*Input_National_Capacity!$G242+Input!C$129*Input_National_Capacity!$H242</f>
        <v>5147.9701413281637</v>
      </c>
      <c r="D242" s="53">
        <f>Input!D$124*Input_National_Capacity!$C242+Input!D$125*Input_National_Capacity!$D242+Input!D$126*Input_National_Capacity!$E242+Input!D$127*Input_National_Capacity!$F242+Input!D$128*Input_National_Capacity!$G242+Input!D$129*Input_National_Capacity!$H242</f>
        <v>5176.4288294425542</v>
      </c>
      <c r="E242" s="53">
        <f>Input!E$124*Input_National_Capacity!$C242+Input!E$125*Input_National_Capacity!$D242+Input!E$126*Input_National_Capacity!$E242+Input!E$127*Input_National_Capacity!$F242+Input!E$128*Input_National_Capacity!$G242+Input!E$129*Input_National_Capacity!$H242</f>
        <v>5207.2601507589179</v>
      </c>
      <c r="F242" s="53">
        <f>Input!F$124*Input_National_Capacity!$C242+Input!F$125*Input_National_Capacity!$D242+Input!F$126*Input_National_Capacity!$E242+Input!F$127*Input_National_Capacity!$F242+Input!F$128*Input_National_Capacity!$G242+Input!F$129*Input_National_Capacity!$H242</f>
        <v>5227.5544743770679</v>
      </c>
      <c r="G242" s="53">
        <f>Input!G$124*Input_National_Capacity!$C242+Input!G$125*Input_National_Capacity!$D242+Input!G$126*Input_National_Capacity!$E242+Input!G$127*Input_National_Capacity!$F242+Input!G$128*Input_National_Capacity!$G242+Input!G$129*Input_National_Capacity!$H242</f>
        <v>5235.9979543058407</v>
      </c>
      <c r="H242" s="53">
        <f>Input!H$124*Input_National_Capacity!$C242+Input!H$125*Input_National_Capacity!$D242+Input!H$126*Input_National_Capacity!$E242+Input!H$127*Input_National_Capacity!$F242+Input!H$128*Input_National_Capacity!$G242+Input!H$129*Input_National_Capacity!$H242</f>
        <v>5232.1257246722571</v>
      </c>
      <c r="I242" s="65">
        <f>Input!I$124*Input_National_Capacity!$C242+Input!I$125*Input_National_Capacity!$D242+Input!I$126*Input_National_Capacity!$E242+Input!I$127*Input_National_Capacity!$F242+Input!I$128*Input_National_Capacity!$G242+Input!I$129*Input_National_Capacity!$H242</f>
        <v>5214.9807701847894</v>
      </c>
    </row>
    <row r="243" spans="1:9" s="5" customFormat="1" ht="15" customHeight="1" x14ac:dyDescent="0.25">
      <c r="A243" s="46" t="str">
        <f>Input_National_Capacity!A243</f>
        <v>P04A_La Parrilla</v>
      </c>
      <c r="B243" s="4" t="str">
        <f>Input_National_Capacity!B243</f>
        <v>Salida Nacional / National exit</v>
      </c>
      <c r="C243" s="52">
        <f>Input!C$124*Input_National_Capacity!$C243+Input!C$125*Input_National_Capacity!$D243+Input!C$126*Input_National_Capacity!$E243+Input!C$127*Input_National_Capacity!$F243+Input!C$128*Input_National_Capacity!$G243+Input!C$129*Input_National_Capacity!$H243</f>
        <v>192.62101647310556</v>
      </c>
      <c r="D243" s="53">
        <f>Input!D$124*Input_National_Capacity!$C243+Input!D$125*Input_National_Capacity!$D243+Input!D$126*Input_National_Capacity!$E243+Input!D$127*Input_National_Capacity!$F243+Input!D$128*Input_National_Capacity!$G243+Input!D$129*Input_National_Capacity!$H243</f>
        <v>192.51054108051795</v>
      </c>
      <c r="E243" s="53">
        <f>Input!E$124*Input_National_Capacity!$C243+Input!E$125*Input_National_Capacity!$D243+Input!E$126*Input_National_Capacity!$E243+Input!E$127*Input_National_Capacity!$F243+Input!E$128*Input_National_Capacity!$G243+Input!E$129*Input_National_Capacity!$H243</f>
        <v>192.10812672630854</v>
      </c>
      <c r="F243" s="53">
        <f>Input!F$124*Input_National_Capacity!$C243+Input!F$125*Input_National_Capacity!$D243+Input!F$126*Input_National_Capacity!$E243+Input!F$127*Input_National_Capacity!$F243+Input!F$128*Input_National_Capacity!$G243+Input!F$129*Input_National_Capacity!$H243</f>
        <v>191.28224022367291</v>
      </c>
      <c r="G243" s="53">
        <f>Input!G$124*Input_National_Capacity!$C243+Input!G$125*Input_National_Capacity!$D243+Input!G$126*Input_National_Capacity!$E243+Input!G$127*Input_National_Capacity!$F243+Input!G$128*Input_National_Capacity!$G243+Input!G$129*Input_National_Capacity!$H243</f>
        <v>189.92392683236443</v>
      </c>
      <c r="H243" s="53">
        <f>Input!H$124*Input_National_Capacity!$C243+Input!H$125*Input_National_Capacity!$D243+Input!H$126*Input_National_Capacity!$E243+Input!H$127*Input_National_Capacity!$F243+Input!H$128*Input_National_Capacity!$G243+Input!H$129*Input_National_Capacity!$H243</f>
        <v>188.01126710069477</v>
      </c>
      <c r="I243" s="65">
        <f>Input!I$124*Input_National_Capacity!$C243+Input!I$125*Input_National_Capacity!$D243+Input!I$126*Input_National_Capacity!$E243+Input!I$127*Input_National_Capacity!$F243+Input!I$128*Input_National_Capacity!$G243+Input!I$129*Input_National_Capacity!$H243</f>
        <v>185.45236859236141</v>
      </c>
    </row>
    <row r="244" spans="1:9" s="5" customFormat="1" ht="15" customHeight="1" x14ac:dyDescent="0.25">
      <c r="A244" s="46" t="str">
        <f>Input_National_Capacity!A244</f>
        <v>P06_Peñafiel</v>
      </c>
      <c r="B244" s="4" t="str">
        <f>Input_National_Capacity!B244</f>
        <v>Salida Nacional / National exit</v>
      </c>
      <c r="C244" s="52">
        <f>Input!C$124*Input_National_Capacity!$C244+Input!C$125*Input_National_Capacity!$D244+Input!C$126*Input_National_Capacity!$E244+Input!C$127*Input_National_Capacity!$F244+Input!C$128*Input_National_Capacity!$G244+Input!C$129*Input_National_Capacity!$H244</f>
        <v>180.33940164905471</v>
      </c>
      <c r="D244" s="53">
        <f>Input!D$124*Input_National_Capacity!$C244+Input!D$125*Input_National_Capacity!$D244+Input!D$126*Input_National_Capacity!$E244+Input!D$127*Input_National_Capacity!$F244+Input!D$128*Input_National_Capacity!$G244+Input!D$129*Input_National_Capacity!$H244</f>
        <v>180.75541578577867</v>
      </c>
      <c r="E244" s="53">
        <f>Input!E$124*Input_National_Capacity!$C244+Input!E$125*Input_National_Capacity!$D244+Input!E$126*Input_National_Capacity!$E244+Input!E$127*Input_National_Capacity!$F244+Input!E$128*Input_National_Capacity!$G244+Input!E$129*Input_National_Capacity!$H244</f>
        <v>181.01429606260257</v>
      </c>
      <c r="F244" s="53">
        <f>Input!F$124*Input_National_Capacity!$C244+Input!F$125*Input_National_Capacity!$D244+Input!F$126*Input_National_Capacity!$E244+Input!F$127*Input_National_Capacity!$F244+Input!F$128*Input_National_Capacity!$G244+Input!F$129*Input_National_Capacity!$H244</f>
        <v>180.80629175544789</v>
      </c>
      <c r="G244" s="53">
        <f>Input!G$124*Input_National_Capacity!$C244+Input!G$125*Input_National_Capacity!$D244+Input!G$126*Input_National_Capacity!$E244+Input!G$127*Input_National_Capacity!$F244+Input!G$128*Input_National_Capacity!$G244+Input!G$129*Input_National_Capacity!$H244</f>
        <v>180.03780365862775</v>
      </c>
      <c r="H244" s="53">
        <f>Input!H$124*Input_National_Capacity!$C244+Input!H$125*Input_National_Capacity!$D244+Input!H$126*Input_National_Capacity!$E244+Input!H$127*Input_National_Capacity!$F244+Input!H$128*Input_National_Capacity!$G244+Input!H$129*Input_National_Capacity!$H244</f>
        <v>178.68619932295482</v>
      </c>
      <c r="I244" s="65">
        <f>Input!I$124*Input_National_Capacity!$C244+Input!I$125*Input_National_Capacity!$D244+Input!I$126*Input_National_Capacity!$E244+Input!I$127*Input_National_Capacity!$F244+Input!I$128*Input_National_Capacity!$G244+Input!I$129*Input_National_Capacity!$H244</f>
        <v>176.6754013570237</v>
      </c>
    </row>
    <row r="245" spans="1:9" s="5" customFormat="1" ht="15" customHeight="1" x14ac:dyDescent="0.25">
      <c r="A245" s="46" t="str">
        <f>Input_National_Capacity!A245</f>
        <v>Q03B_Brihuega</v>
      </c>
      <c r="B245" s="4" t="str">
        <f>Input_National_Capacity!B245</f>
        <v>Salida Nacional / National exit</v>
      </c>
      <c r="C245" s="52">
        <f>Input!C$124*Input_National_Capacity!$C245+Input!C$125*Input_National_Capacity!$D245+Input!C$126*Input_National_Capacity!$E245+Input!C$127*Input_National_Capacity!$F245+Input!C$128*Input_National_Capacity!$G245+Input!C$129*Input_National_Capacity!$H245</f>
        <v>17.525396957033465</v>
      </c>
      <c r="D245" s="53">
        <f>Input!D$124*Input_National_Capacity!$C245+Input!D$125*Input_National_Capacity!$D245+Input!D$126*Input_National_Capacity!$E245+Input!D$127*Input_National_Capacity!$F245+Input!D$128*Input_National_Capacity!$G245+Input!D$129*Input_National_Capacity!$H245</f>
        <v>17.402561789044171</v>
      </c>
      <c r="E245" s="53">
        <f>Input!E$124*Input_National_Capacity!$C245+Input!E$125*Input_National_Capacity!$D245+Input!E$126*Input_National_Capacity!$E245+Input!E$127*Input_National_Capacity!$F245+Input!E$128*Input_National_Capacity!$G245+Input!E$129*Input_National_Capacity!$H245</f>
        <v>17.227937149734359</v>
      </c>
      <c r="F245" s="53">
        <f>Input!F$124*Input_National_Capacity!$C245+Input!F$125*Input_National_Capacity!$D245+Input!F$126*Input_National_Capacity!$E245+Input!F$127*Input_National_Capacity!$F245+Input!F$128*Input_National_Capacity!$G245+Input!F$129*Input_National_Capacity!$H245</f>
        <v>17.03007174325796</v>
      </c>
      <c r="G245" s="53">
        <f>Input!G$124*Input_National_Capacity!$C245+Input!G$125*Input_National_Capacity!$D245+Input!G$126*Input_National_Capacity!$E245+Input!G$127*Input_National_Capacity!$F245+Input!G$128*Input_National_Capacity!$G245+Input!G$129*Input_National_Capacity!$H245</f>
        <v>16.797226764618614</v>
      </c>
      <c r="H245" s="53">
        <f>Input!H$124*Input_National_Capacity!$C245+Input!H$125*Input_National_Capacity!$D245+Input!H$126*Input_National_Capacity!$E245+Input!H$127*Input_National_Capacity!$F245+Input!H$128*Input_National_Capacity!$G245+Input!H$129*Input_National_Capacity!$H245</f>
        <v>16.52786615699759</v>
      </c>
      <c r="I245" s="65">
        <f>Input!I$124*Input_National_Capacity!$C245+Input!I$125*Input_National_Capacity!$D245+Input!I$126*Input_National_Capacity!$E245+Input!I$127*Input_National_Capacity!$F245+Input!I$128*Input_National_Capacity!$G245+Input!I$129*Input_National_Capacity!$H245</f>
        <v>16.21146753009317</v>
      </c>
    </row>
    <row r="246" spans="1:9" s="5" customFormat="1" ht="15" customHeight="1" x14ac:dyDescent="0.25">
      <c r="A246" s="46" t="str">
        <f>Input_National_Capacity!A246</f>
        <v>Ribadeo</v>
      </c>
      <c r="B246" s="4" t="str">
        <f>Input_National_Capacity!B246</f>
        <v>Salida Nacional / National exit</v>
      </c>
      <c r="C246" s="52">
        <f>Input!C$124*Input_National_Capacity!$C246+Input!C$125*Input_National_Capacity!$D246+Input!C$126*Input_National_Capacity!$E246+Input!C$127*Input_National_Capacity!$F246+Input!C$128*Input_National_Capacity!$G246+Input!C$129*Input_National_Capacity!$H246</f>
        <v>11257.348864755557</v>
      </c>
      <c r="D246" s="53">
        <f>Input!D$124*Input_National_Capacity!$C246+Input!D$125*Input_National_Capacity!$D246+Input!D$126*Input_National_Capacity!$E246+Input!D$127*Input_National_Capacity!$F246+Input!D$128*Input_National_Capacity!$G246+Input!D$129*Input_National_Capacity!$H246</f>
        <v>11271.165356999119</v>
      </c>
      <c r="E246" s="53">
        <f>Input!E$124*Input_National_Capacity!$C246+Input!E$125*Input_National_Capacity!$D246+Input!E$126*Input_National_Capacity!$E246+Input!E$127*Input_National_Capacity!$F246+Input!E$128*Input_National_Capacity!$G246+Input!E$129*Input_National_Capacity!$H246</f>
        <v>11289.481643376022</v>
      </c>
      <c r="F246" s="53">
        <f>Input!F$124*Input_National_Capacity!$C246+Input!F$125*Input_National_Capacity!$D246+Input!F$126*Input_National_Capacity!$E246+Input!F$127*Input_National_Capacity!$F246+Input!F$128*Input_National_Capacity!$G246+Input!F$129*Input_National_Capacity!$H246</f>
        <v>11307.5465782753</v>
      </c>
      <c r="G246" s="53">
        <f>Input!G$124*Input_National_Capacity!$C246+Input!G$125*Input_National_Capacity!$D246+Input!G$126*Input_National_Capacity!$E246+Input!G$127*Input_National_Capacity!$F246+Input!G$128*Input_National_Capacity!$G246+Input!G$129*Input_National_Capacity!$H246</f>
        <v>11325.212565092868</v>
      </c>
      <c r="H246" s="53">
        <f>Input!H$124*Input_National_Capacity!$C246+Input!H$125*Input_National_Capacity!$D246+Input!H$126*Input_National_Capacity!$E246+Input!H$127*Input_National_Capacity!$F246+Input!H$128*Input_National_Capacity!$G246+Input!H$129*Input_National_Capacity!$H246</f>
        <v>11342.460361863072</v>
      </c>
      <c r="I246" s="65">
        <f>Input!I$124*Input_National_Capacity!$C246+Input!I$125*Input_National_Capacity!$D246+Input!I$126*Input_National_Capacity!$E246+Input!I$127*Input_National_Capacity!$F246+Input!I$128*Input_National_Capacity!$G246+Input!I$129*Input_National_Capacity!$H246</f>
        <v>11359.157675272472</v>
      </c>
    </row>
    <row r="247" spans="1:9" s="5" customFormat="1" ht="15" customHeight="1" x14ac:dyDescent="0.25">
      <c r="A247" s="46" t="str">
        <f>Input_National_Capacity!A247</f>
        <v>RibaRojaTuria</v>
      </c>
      <c r="B247" s="4" t="str">
        <f>Input_National_Capacity!B247</f>
        <v>Salida Nacional / National exit</v>
      </c>
      <c r="C247" s="52">
        <f>Input!C$124*Input_National_Capacity!$C247+Input!C$125*Input_National_Capacity!$D247+Input!C$126*Input_National_Capacity!$E247+Input!C$127*Input_National_Capacity!$F247+Input!C$128*Input_National_Capacity!$G247+Input!C$129*Input_National_Capacity!$H247</f>
        <v>19214.528284235625</v>
      </c>
      <c r="D247" s="53">
        <f>Input!D$124*Input_National_Capacity!$C247+Input!D$125*Input_National_Capacity!$D247+Input!D$126*Input_National_Capacity!$E247+Input!D$127*Input_National_Capacity!$F247+Input!D$128*Input_National_Capacity!$G247+Input!D$129*Input_National_Capacity!$H247</f>
        <v>19289.748326449047</v>
      </c>
      <c r="E247" s="53">
        <f>Input!E$124*Input_National_Capacity!$C247+Input!E$125*Input_National_Capacity!$D247+Input!E$126*Input_National_Capacity!$E247+Input!E$127*Input_National_Capacity!$F247+Input!E$128*Input_National_Capacity!$G247+Input!E$129*Input_National_Capacity!$H247</f>
        <v>19355.137027371136</v>
      </c>
      <c r="F247" s="53">
        <f>Input!F$124*Input_National_Capacity!$C247+Input!F$125*Input_National_Capacity!$D247+Input!F$126*Input_National_Capacity!$E247+Input!F$127*Input_National_Capacity!$F247+Input!F$128*Input_National_Capacity!$G247+Input!F$129*Input_National_Capacity!$H247</f>
        <v>19366.592833064882</v>
      </c>
      <c r="G247" s="53">
        <f>Input!G$124*Input_National_Capacity!$C247+Input!G$125*Input_National_Capacity!$D247+Input!G$126*Input_National_Capacity!$E247+Input!G$127*Input_National_Capacity!$F247+Input!G$128*Input_National_Capacity!$G247+Input!G$129*Input_National_Capacity!$H247</f>
        <v>19314.643193745746</v>
      </c>
      <c r="H247" s="53">
        <f>Input!H$124*Input_National_Capacity!$C247+Input!H$125*Input_National_Capacity!$D247+Input!H$126*Input_National_Capacity!$E247+Input!H$127*Input_National_Capacity!$F247+Input!H$128*Input_National_Capacity!$G247+Input!H$129*Input_National_Capacity!$H247</f>
        <v>19196.751169344308</v>
      </c>
      <c r="I247" s="65">
        <f>Input!I$124*Input_National_Capacity!$C247+Input!I$125*Input_National_Capacity!$D247+Input!I$126*Input_National_Capacity!$E247+Input!I$127*Input_National_Capacity!$F247+Input!I$128*Input_National_Capacity!$G247+Input!I$129*Input_National_Capacity!$H247</f>
        <v>19005.403133502085</v>
      </c>
    </row>
    <row r="248" spans="1:9" s="5" customFormat="1" ht="15" customHeight="1" x14ac:dyDescent="0.25">
      <c r="A248" s="46" t="str">
        <f>Input_National_Capacity!A248</f>
        <v>Sant Adria del Besos</v>
      </c>
      <c r="B248" s="4" t="str">
        <f>Input_National_Capacity!B248</f>
        <v>Salida Nacional / National exit</v>
      </c>
      <c r="C248" s="52">
        <f>Input!C$124*Input_National_Capacity!$C248+Input!C$125*Input_National_Capacity!$D248+Input!C$126*Input_National_Capacity!$E248+Input!C$127*Input_National_Capacity!$F248+Input!C$128*Input_National_Capacity!$G248+Input!C$129*Input_National_Capacity!$H248</f>
        <v>60045.627944603948</v>
      </c>
      <c r="D248" s="53">
        <f>Input!D$124*Input_National_Capacity!$C248+Input!D$125*Input_National_Capacity!$D248+Input!D$126*Input_National_Capacity!$E248+Input!D$127*Input_National_Capacity!$F248+Input!D$128*Input_National_Capacity!$G248+Input!D$129*Input_National_Capacity!$H248</f>
        <v>58569.297883009996</v>
      </c>
      <c r="E248" s="53">
        <f>Input!E$124*Input_National_Capacity!$C248+Input!E$125*Input_National_Capacity!$D248+Input!E$126*Input_National_Capacity!$E248+Input!E$127*Input_National_Capacity!$F248+Input!E$128*Input_National_Capacity!$G248+Input!E$129*Input_National_Capacity!$H248</f>
        <v>56957.169238582574</v>
      </c>
      <c r="F248" s="53">
        <f>Input!F$124*Input_National_Capacity!$C248+Input!F$125*Input_National_Capacity!$D248+Input!F$126*Input_National_Capacity!$E248+Input!F$127*Input_National_Capacity!$F248+Input!F$128*Input_National_Capacity!$G248+Input!F$129*Input_National_Capacity!$H248</f>
        <v>54688.705292661085</v>
      </c>
      <c r="G248" s="53">
        <f>Input!G$124*Input_National_Capacity!$C248+Input!G$125*Input_National_Capacity!$D248+Input!G$126*Input_National_Capacity!$E248+Input!G$127*Input_National_Capacity!$F248+Input!G$128*Input_National_Capacity!$G248+Input!G$129*Input_National_Capacity!$H248</f>
        <v>50187.417604150774</v>
      </c>
      <c r="H248" s="53">
        <f>Input!H$124*Input_National_Capacity!$C248+Input!H$125*Input_National_Capacity!$D248+Input!H$126*Input_National_Capacity!$E248+Input!H$127*Input_National_Capacity!$F248+Input!H$128*Input_National_Capacity!$G248+Input!H$129*Input_National_Capacity!$H248</f>
        <v>42514.245372385558</v>
      </c>
      <c r="I248" s="65">
        <f>Input!I$124*Input_National_Capacity!$C248+Input!I$125*Input_National_Capacity!$D248+Input!I$126*Input_National_Capacity!$E248+Input!I$127*Input_National_Capacity!$F248+Input!I$128*Input_National_Capacity!$G248+Input!I$129*Input_National_Capacity!$H248</f>
        <v>24327.370662857313</v>
      </c>
    </row>
    <row r="249" spans="1:9" s="5" customFormat="1" ht="15" customHeight="1" x14ac:dyDescent="0.25">
      <c r="A249" s="46" t="str">
        <f>Input_National_Capacity!A249</f>
        <v>Sto.Tome</v>
      </c>
      <c r="B249" s="4" t="str">
        <f>Input_National_Capacity!B249</f>
        <v>Salida Nacional / National exit</v>
      </c>
      <c r="C249" s="52">
        <f>Input!C$124*Input_National_Capacity!$C249+Input!C$125*Input_National_Capacity!$D249+Input!C$126*Input_National_Capacity!$E249+Input!C$127*Input_National_Capacity!$F249+Input!C$128*Input_National_Capacity!$G249+Input!C$129*Input_National_Capacity!$H249</f>
        <v>5394.7797834932671</v>
      </c>
      <c r="D249" s="53">
        <f>Input!D$124*Input_National_Capacity!$C249+Input!D$125*Input_National_Capacity!$D249+Input!D$126*Input_National_Capacity!$E249+Input!D$127*Input_National_Capacity!$F249+Input!D$128*Input_National_Capacity!$G249+Input!D$129*Input_National_Capacity!$H249</f>
        <v>5406.4832389334688</v>
      </c>
      <c r="E249" s="53">
        <f>Input!E$124*Input_National_Capacity!$C249+Input!E$125*Input_National_Capacity!$D249+Input!E$126*Input_National_Capacity!$E249+Input!E$127*Input_National_Capacity!$F249+Input!E$128*Input_National_Capacity!$G249+Input!E$129*Input_National_Capacity!$H249</f>
        <v>5413.3202521371031</v>
      </c>
      <c r="F249" s="53">
        <f>Input!F$124*Input_National_Capacity!$C249+Input!F$125*Input_National_Capacity!$D249+Input!F$126*Input_National_Capacity!$E249+Input!F$127*Input_National_Capacity!$F249+Input!F$128*Input_National_Capacity!$G249+Input!F$129*Input_National_Capacity!$H249</f>
        <v>5406.2911084287534</v>
      </c>
      <c r="G249" s="53">
        <f>Input!G$124*Input_National_Capacity!$C249+Input!G$125*Input_National_Capacity!$D249+Input!G$126*Input_National_Capacity!$E249+Input!G$127*Input_National_Capacity!$F249+Input!G$128*Input_National_Capacity!$G249+Input!G$129*Input_National_Capacity!$H249</f>
        <v>5382.5838236465061</v>
      </c>
      <c r="H249" s="53">
        <f>Input!H$124*Input_National_Capacity!$C249+Input!H$125*Input_National_Capacity!$D249+Input!H$126*Input_National_Capacity!$E249+Input!H$127*Input_National_Capacity!$F249+Input!H$128*Input_National_Capacity!$G249+Input!H$129*Input_National_Capacity!$H249</f>
        <v>5341.5243698719496</v>
      </c>
      <c r="I249" s="65">
        <f>Input!I$124*Input_National_Capacity!$C249+Input!I$125*Input_National_Capacity!$D249+Input!I$126*Input_National_Capacity!$E249+Input!I$127*Input_National_Capacity!$F249+Input!I$128*Input_National_Capacity!$G249+Input!I$129*Input_National_Capacity!$H249</f>
        <v>5280.8227121640048</v>
      </c>
    </row>
    <row r="250" spans="1:9" s="5" customFormat="1" ht="15" customHeight="1" x14ac:dyDescent="0.25">
      <c r="A250" s="46" t="str">
        <f>Input_National_Capacity!A250</f>
        <v>Torrejón de Velasco</v>
      </c>
      <c r="B250" s="4" t="str">
        <f>Input_National_Capacity!B250</f>
        <v>Salida Nacional / National exit</v>
      </c>
      <c r="C250" s="52">
        <f>Input!C$124*Input_National_Capacity!$C250+Input!C$125*Input_National_Capacity!$D250+Input!C$126*Input_National_Capacity!$E250+Input!C$127*Input_National_Capacity!$F250+Input!C$128*Input_National_Capacity!$G250+Input!C$129*Input_National_Capacity!$H250</f>
        <v>18378.211189103324</v>
      </c>
      <c r="D250" s="53">
        <f>Input!D$124*Input_National_Capacity!$C250+Input!D$125*Input_National_Capacity!$D250+Input!D$126*Input_National_Capacity!$E250+Input!D$127*Input_National_Capacity!$F250+Input!D$128*Input_National_Capacity!$G250+Input!D$129*Input_National_Capacity!$H250</f>
        <v>18312.658303187753</v>
      </c>
      <c r="E250" s="53">
        <f>Input!E$124*Input_National_Capacity!$C250+Input!E$125*Input_National_Capacity!$D250+Input!E$126*Input_National_Capacity!$E250+Input!E$127*Input_National_Capacity!$F250+Input!E$128*Input_National_Capacity!$G250+Input!E$129*Input_National_Capacity!$H250</f>
        <v>18208.111875101924</v>
      </c>
      <c r="F250" s="53">
        <f>Input!F$124*Input_National_Capacity!$C250+Input!F$125*Input_National_Capacity!$D250+Input!F$126*Input_National_Capacity!$E250+Input!F$127*Input_National_Capacity!$F250+Input!F$128*Input_National_Capacity!$G250+Input!F$129*Input_National_Capacity!$H250</f>
        <v>18072.484413727594</v>
      </c>
      <c r="G250" s="53">
        <f>Input!G$124*Input_National_Capacity!$C250+Input!G$125*Input_National_Capacity!$D250+Input!G$126*Input_National_Capacity!$E250+Input!G$127*Input_National_Capacity!$F250+Input!G$128*Input_National_Capacity!$G250+Input!G$129*Input_National_Capacity!$H250</f>
        <v>17894.893379078781</v>
      </c>
      <c r="H250" s="53">
        <f>Input!H$124*Input_National_Capacity!$C250+Input!H$125*Input_National_Capacity!$D250+Input!H$126*Input_National_Capacity!$E250+Input!H$127*Input_National_Capacity!$F250+Input!H$128*Input_National_Capacity!$G250+Input!H$129*Input_National_Capacity!$H250</f>
        <v>17673.562982416432</v>
      </c>
      <c r="I250" s="65">
        <f>Input!I$124*Input_National_Capacity!$C250+Input!I$125*Input_National_Capacity!$D250+Input!I$126*Input_National_Capacity!$E250+Input!I$127*Input_National_Capacity!$F250+Input!I$128*Input_National_Capacity!$G250+Input!I$129*Input_National_Capacity!$H250</f>
        <v>17399.003364940363</v>
      </c>
    </row>
    <row r="251" spans="1:9" s="5" customFormat="1" ht="15" customHeight="1" x14ac:dyDescent="0.25">
      <c r="A251" s="46" t="str">
        <f>Input_National_Capacity!A251</f>
        <v>Totana15.31.3A</v>
      </c>
      <c r="B251" s="4" t="str">
        <f>Input_National_Capacity!B251</f>
        <v>Salida Nacional / National exit</v>
      </c>
      <c r="C251" s="52">
        <f>Input!C$124*Input_National_Capacity!$C251+Input!C$125*Input_National_Capacity!$D251+Input!C$126*Input_National_Capacity!$E251+Input!C$127*Input_National_Capacity!$F251+Input!C$128*Input_National_Capacity!$G251+Input!C$129*Input_National_Capacity!$H251</f>
        <v>7904.7796215210074</v>
      </c>
      <c r="D251" s="53">
        <f>Input!D$124*Input_National_Capacity!$C251+Input!D$125*Input_National_Capacity!$D251+Input!D$126*Input_National_Capacity!$E251+Input!D$127*Input_National_Capacity!$F251+Input!D$128*Input_National_Capacity!$G251+Input!D$129*Input_National_Capacity!$H251</f>
        <v>8000.745700255974</v>
      </c>
      <c r="E251" s="53">
        <f>Input!E$124*Input_National_Capacity!$C251+Input!E$125*Input_National_Capacity!$D251+Input!E$126*Input_National_Capacity!$E251+Input!E$127*Input_National_Capacity!$F251+Input!E$128*Input_National_Capacity!$G251+Input!E$129*Input_National_Capacity!$H251</f>
        <v>8107.2112376214791</v>
      </c>
      <c r="F251" s="53">
        <f>Input!F$124*Input_National_Capacity!$C251+Input!F$125*Input_National_Capacity!$D251+Input!F$126*Input_National_Capacity!$E251+Input!F$127*Input_National_Capacity!$F251+Input!F$128*Input_National_Capacity!$G251+Input!F$129*Input_National_Capacity!$H251</f>
        <v>8182.675122564885</v>
      </c>
      <c r="G251" s="53">
        <f>Input!G$124*Input_National_Capacity!$C251+Input!G$125*Input_National_Capacity!$D251+Input!G$126*Input_National_Capacity!$E251+Input!G$127*Input_National_Capacity!$F251+Input!G$128*Input_National_Capacity!$G251+Input!G$129*Input_National_Capacity!$H251</f>
        <v>8224.2929112520142</v>
      </c>
      <c r="H251" s="53">
        <f>Input!H$124*Input_National_Capacity!$C251+Input!H$125*Input_National_Capacity!$D251+Input!H$126*Input_National_Capacity!$E251+Input!H$127*Input_National_Capacity!$F251+Input!H$128*Input_National_Capacity!$G251+Input!H$129*Input_National_Capacity!$H251</f>
        <v>8230.7567262850916</v>
      </c>
      <c r="I251" s="65">
        <f>Input!I$124*Input_National_Capacity!$C251+Input!I$125*Input_National_Capacity!$D251+Input!I$126*Input_National_Capacity!$E251+Input!I$127*Input_National_Capacity!$F251+Input!I$128*Input_National_Capacity!$G251+Input!I$129*Input_National_Capacity!$H251</f>
        <v>8200.2217120801488</v>
      </c>
    </row>
    <row r="252" spans="1:9" s="5" customFormat="1" ht="15" customHeight="1" x14ac:dyDescent="0.25">
      <c r="A252" s="46" t="str">
        <f>Input_National_Capacity!A252</f>
        <v>ValvulaSansoain</v>
      </c>
      <c r="B252" s="4" t="str">
        <f>Input_National_Capacity!B252</f>
        <v>Salida Nacional / National exit</v>
      </c>
      <c r="C252" s="52">
        <f>Input!C$124*Input_National_Capacity!$C252+Input!C$125*Input_National_Capacity!$D252+Input!C$126*Input_National_Capacity!$E252+Input!C$127*Input_National_Capacity!$F252+Input!C$128*Input_National_Capacity!$G252+Input!C$129*Input_National_Capacity!$H252</f>
        <v>330.03901302372924</v>
      </c>
      <c r="D252" s="53">
        <f>Input!D$124*Input_National_Capacity!$C252+Input!D$125*Input_National_Capacity!$D252+Input!D$126*Input_National_Capacity!$E252+Input!D$127*Input_National_Capacity!$F252+Input!D$128*Input_National_Capacity!$G252+Input!D$129*Input_National_Capacity!$H252</f>
        <v>333.46037859924394</v>
      </c>
      <c r="E252" s="53">
        <f>Input!E$124*Input_National_Capacity!$C252+Input!E$125*Input_National_Capacity!$D252+Input!E$126*Input_National_Capacity!$E252+Input!E$127*Input_National_Capacity!$F252+Input!E$128*Input_National_Capacity!$G252+Input!E$129*Input_National_Capacity!$H252</f>
        <v>337.18917338671577</v>
      </c>
      <c r="F252" s="53">
        <f>Input!F$124*Input_National_Capacity!$C252+Input!F$125*Input_National_Capacity!$D252+Input!F$126*Input_National_Capacity!$E252+Input!F$127*Input_National_Capacity!$F252+Input!F$128*Input_National_Capacity!$G252+Input!F$129*Input_National_Capacity!$H252</f>
        <v>339.7029452851873</v>
      </c>
      <c r="G252" s="53">
        <f>Input!G$124*Input_National_Capacity!$C252+Input!G$125*Input_National_Capacity!$D252+Input!G$126*Input_National_Capacity!$E252+Input!G$127*Input_National_Capacity!$F252+Input!G$128*Input_National_Capacity!$G252+Input!G$129*Input_National_Capacity!$H252</f>
        <v>340.87345749837812</v>
      </c>
      <c r="H252" s="53">
        <f>Input!H$124*Input_National_Capacity!$C252+Input!H$125*Input_National_Capacity!$D252+Input!H$126*Input_National_Capacity!$E252+Input!H$127*Input_National_Capacity!$F252+Input!H$128*Input_National_Capacity!$G252+Input!H$129*Input_National_Capacity!$H252</f>
        <v>340.64848230341101</v>
      </c>
      <c r="I252" s="65">
        <f>Input!I$124*Input_National_Capacity!$C252+Input!I$125*Input_National_Capacity!$D252+Input!I$126*Input_National_Capacity!$E252+Input!I$127*Input_National_Capacity!$F252+Input!I$128*Input_National_Capacity!$G252+Input!I$129*Input_National_Capacity!$H252</f>
        <v>338.93977367316978</v>
      </c>
    </row>
    <row r="253" spans="1:9" s="5" customFormat="1" ht="15" customHeight="1" x14ac:dyDescent="0.25">
      <c r="A253" s="46" t="str">
        <f>Input_National_Capacity!A253</f>
        <v>Villamayor</v>
      </c>
      <c r="B253" s="4" t="str">
        <f>Input_National_Capacity!B253</f>
        <v>Salida Nacional / National exit</v>
      </c>
      <c r="C253" s="52">
        <f>Input!C$124*Input_National_Capacity!$C253+Input!C$125*Input_National_Capacity!$D253+Input!C$126*Input_National_Capacity!$E253+Input!C$127*Input_National_Capacity!$F253+Input!C$128*Input_National_Capacity!$G253+Input!C$129*Input_National_Capacity!$H253</f>
        <v>5316.2568095150418</v>
      </c>
      <c r="D253" s="53">
        <f>Input!D$124*Input_National_Capacity!$C253+Input!D$125*Input_National_Capacity!$D253+Input!D$126*Input_National_Capacity!$E253+Input!D$127*Input_National_Capacity!$F253+Input!D$128*Input_National_Capacity!$G253+Input!D$129*Input_National_Capacity!$H253</f>
        <v>5338.6935341712469</v>
      </c>
      <c r="E253" s="53">
        <f>Input!E$124*Input_National_Capacity!$C253+Input!E$125*Input_National_Capacity!$D253+Input!E$126*Input_National_Capacity!$E253+Input!E$127*Input_National_Capacity!$F253+Input!E$128*Input_National_Capacity!$G253+Input!E$129*Input_National_Capacity!$H253</f>
        <v>5358.7735986660518</v>
      </c>
      <c r="F253" s="53">
        <f>Input!F$124*Input_National_Capacity!$C253+Input!F$125*Input_National_Capacity!$D253+Input!F$126*Input_National_Capacity!$E253+Input!F$127*Input_National_Capacity!$F253+Input!F$128*Input_National_Capacity!$G253+Input!F$129*Input_National_Capacity!$H253</f>
        <v>5363.711297676231</v>
      </c>
      <c r="G253" s="53">
        <f>Input!G$124*Input_National_Capacity!$C253+Input!G$125*Input_National_Capacity!$D253+Input!G$126*Input_National_Capacity!$E253+Input!G$127*Input_National_Capacity!$F253+Input!G$128*Input_National_Capacity!$G253+Input!G$129*Input_National_Capacity!$H253</f>
        <v>5350.9120787796001</v>
      </c>
      <c r="H253" s="53">
        <f>Input!H$124*Input_National_Capacity!$C253+Input!H$125*Input_National_Capacity!$D253+Input!H$126*Input_National_Capacity!$E253+Input!H$127*Input_National_Capacity!$F253+Input!H$128*Input_National_Capacity!$G253+Input!H$129*Input_National_Capacity!$H253</f>
        <v>5319.6674215831626</v>
      </c>
      <c r="I253" s="65">
        <f>Input!I$124*Input_National_Capacity!$C253+Input!I$125*Input_National_Capacity!$D253+Input!I$126*Input_National_Capacity!$E253+Input!I$127*Input_National_Capacity!$F253+Input!I$128*Input_National_Capacity!$G253+Input!I$129*Input_National_Capacity!$H253</f>
        <v>5267.9296072500247</v>
      </c>
    </row>
    <row r="254" spans="1:9" s="5" customFormat="1" ht="15" customHeight="1" x14ac:dyDescent="0.25">
      <c r="A254" s="46" t="str">
        <f>Input_National_Capacity!A254</f>
        <v>Villareal Norte</v>
      </c>
      <c r="B254" s="4" t="str">
        <f>Input_National_Capacity!B254</f>
        <v>Salida Nacional / National exit</v>
      </c>
      <c r="C254" s="52">
        <f>Input!C$124*Input_National_Capacity!$C254+Input!C$125*Input_National_Capacity!$D254+Input!C$126*Input_National_Capacity!$E254+Input!C$127*Input_National_Capacity!$F254+Input!C$128*Input_National_Capacity!$G254+Input!C$129*Input_National_Capacity!$H254</f>
        <v>0</v>
      </c>
      <c r="D254" s="53">
        <f>Input!D$124*Input_National_Capacity!$C254+Input!D$125*Input_National_Capacity!$D254+Input!D$126*Input_National_Capacity!$E254+Input!D$127*Input_National_Capacity!$F254+Input!D$128*Input_National_Capacity!$G254+Input!D$129*Input_National_Capacity!$H254</f>
        <v>0</v>
      </c>
      <c r="E254" s="53">
        <f>Input!E$124*Input_National_Capacity!$C254+Input!E$125*Input_National_Capacity!$D254+Input!E$126*Input_National_Capacity!$E254+Input!E$127*Input_National_Capacity!$F254+Input!E$128*Input_National_Capacity!$G254+Input!E$129*Input_National_Capacity!$H254</f>
        <v>0</v>
      </c>
      <c r="F254" s="53">
        <f>Input!F$124*Input_National_Capacity!$C254+Input!F$125*Input_National_Capacity!$D254+Input!F$126*Input_National_Capacity!$E254+Input!F$127*Input_National_Capacity!$F254+Input!F$128*Input_National_Capacity!$G254+Input!F$129*Input_National_Capacity!$H254</f>
        <v>0</v>
      </c>
      <c r="G254" s="53">
        <f>Input!G$124*Input_National_Capacity!$C254+Input!G$125*Input_National_Capacity!$D254+Input!G$126*Input_National_Capacity!$E254+Input!G$127*Input_National_Capacity!$F254+Input!G$128*Input_National_Capacity!$G254+Input!G$129*Input_National_Capacity!$H254</f>
        <v>0</v>
      </c>
      <c r="H254" s="53">
        <f>Input!H$124*Input_National_Capacity!$C254+Input!H$125*Input_National_Capacity!$D254+Input!H$126*Input_National_Capacity!$E254+Input!H$127*Input_National_Capacity!$F254+Input!H$128*Input_National_Capacity!$G254+Input!H$129*Input_National_Capacity!$H254</f>
        <v>0</v>
      </c>
      <c r="I254" s="65">
        <f>Input!I$124*Input_National_Capacity!$C254+Input!I$125*Input_National_Capacity!$D254+Input!I$126*Input_National_Capacity!$E254+Input!I$127*Input_National_Capacity!$F254+Input!I$128*Input_National_Capacity!$G254+Input!I$129*Input_National_Capacity!$H254</f>
        <v>0</v>
      </c>
    </row>
    <row r="255" spans="1:9" s="5" customFormat="1" ht="15" customHeight="1" x14ac:dyDescent="0.25">
      <c r="A255" s="46" t="str">
        <f>Input_National_Capacity!A255</f>
        <v>Villareal2</v>
      </c>
      <c r="B255" s="4" t="str">
        <f>Input_National_Capacity!B255</f>
        <v>Salida Nacional / National exit</v>
      </c>
      <c r="C255" s="52">
        <f>Input!C$124*Input_National_Capacity!$C255+Input!C$125*Input_National_Capacity!$D255+Input!C$126*Input_National_Capacity!$E255+Input!C$127*Input_National_Capacity!$F255+Input!C$128*Input_National_Capacity!$G255+Input!C$129*Input_National_Capacity!$H255</f>
        <v>31200.723556949779</v>
      </c>
      <c r="D255" s="53">
        <f>Input!D$124*Input_National_Capacity!$C255+Input!D$125*Input_National_Capacity!$D255+Input!D$126*Input_National_Capacity!$E255+Input!D$127*Input_National_Capacity!$F255+Input!D$128*Input_National_Capacity!$G255+Input!D$129*Input_National_Capacity!$H255</f>
        <v>30636.710793029466</v>
      </c>
      <c r="E255" s="53">
        <f>Input!E$124*Input_National_Capacity!$C255+Input!E$125*Input_National_Capacity!$D255+Input!E$126*Input_National_Capacity!$E255+Input!E$127*Input_National_Capacity!$F255+Input!E$128*Input_National_Capacity!$G255+Input!E$129*Input_National_Capacity!$H255</f>
        <v>30023.466124440343</v>
      </c>
      <c r="F255" s="53">
        <f>Input!F$124*Input_National_Capacity!$C255+Input!F$125*Input_National_Capacity!$D255+Input!F$126*Input_National_Capacity!$E255+Input!F$127*Input_National_Capacity!$F255+Input!F$128*Input_National_Capacity!$G255+Input!F$129*Input_National_Capacity!$H255</f>
        <v>29154.668188856289</v>
      </c>
      <c r="G255" s="53">
        <f>Input!G$124*Input_National_Capacity!$C255+Input!G$125*Input_National_Capacity!$D255+Input!G$126*Input_National_Capacity!$E255+Input!G$127*Input_National_Capacity!$F255+Input!G$128*Input_National_Capacity!$G255+Input!G$129*Input_National_Capacity!$H255</f>
        <v>27416.419562809631</v>
      </c>
      <c r="H255" s="53">
        <f>Input!H$124*Input_National_Capacity!$C255+Input!H$125*Input_National_Capacity!$D255+Input!H$126*Input_National_Capacity!$E255+Input!H$127*Input_National_Capacity!$F255+Input!H$128*Input_National_Capacity!$G255+Input!H$129*Input_National_Capacity!$H255</f>
        <v>24443.042355015634</v>
      </c>
      <c r="I255" s="65">
        <f>Input!I$124*Input_National_Capacity!$C255+Input!I$125*Input_National_Capacity!$D255+Input!I$126*Input_National_Capacity!$E255+Input!I$127*Input_National_Capacity!$F255+Input!I$128*Input_National_Capacity!$G255+Input!I$129*Input_National_Capacity!$H255</f>
        <v>17375.572724813515</v>
      </c>
    </row>
    <row r="256" spans="1:9" s="5" customFormat="1" ht="15" customHeight="1" x14ac:dyDescent="0.25">
      <c r="A256" s="46" t="str">
        <f>Input_National_Capacity!A256</f>
        <v>Zarza del Tajo</v>
      </c>
      <c r="B256" s="4" t="str">
        <f>Input_National_Capacity!B256</f>
        <v>Salida Nacional / National exit</v>
      </c>
      <c r="C256" s="52">
        <f>Input!C$124*Input_National_Capacity!$C256+Input!C$125*Input_National_Capacity!$D256+Input!C$126*Input_National_Capacity!$E256+Input!C$127*Input_National_Capacity!$F256+Input!C$128*Input_National_Capacity!$G256+Input!C$129*Input_National_Capacity!$H256</f>
        <v>3394.4082080795533</v>
      </c>
      <c r="D256" s="53">
        <f>Input!D$124*Input_National_Capacity!$C256+Input!D$125*Input_National_Capacity!$D256+Input!D$126*Input_National_Capacity!$E256+Input!D$127*Input_National_Capacity!$F256+Input!D$128*Input_National_Capacity!$G256+Input!D$129*Input_National_Capacity!$H256</f>
        <v>3391.0645690220963</v>
      </c>
      <c r="E256" s="53">
        <f>Input!E$124*Input_National_Capacity!$C256+Input!E$125*Input_National_Capacity!$D256+Input!E$126*Input_National_Capacity!$E256+Input!E$127*Input_National_Capacity!$F256+Input!E$128*Input_National_Capacity!$G256+Input!E$129*Input_National_Capacity!$H256</f>
        <v>3384.6361723361688</v>
      </c>
      <c r="F256" s="53">
        <f>Input!F$124*Input_National_Capacity!$C256+Input!F$125*Input_National_Capacity!$D256+Input!F$126*Input_National_Capacity!$E256+Input!F$127*Input_National_Capacity!$F256+Input!F$128*Input_National_Capacity!$G256+Input!F$129*Input_National_Capacity!$H256</f>
        <v>3374.7306620578115</v>
      </c>
      <c r="G256" s="53">
        <f>Input!G$124*Input_National_Capacity!$C256+Input!G$125*Input_National_Capacity!$D256+Input!G$126*Input_National_Capacity!$E256+Input!G$127*Input_National_Capacity!$F256+Input!G$128*Input_National_Capacity!$G256+Input!G$129*Input_National_Capacity!$H256</f>
        <v>3360.2262992010328</v>
      </c>
      <c r="H256" s="53">
        <f>Input!H$124*Input_National_Capacity!$C256+Input!H$125*Input_National_Capacity!$D256+Input!H$126*Input_National_Capacity!$E256+Input!H$127*Input_National_Capacity!$F256+Input!H$128*Input_National_Capacity!$G256+Input!H$129*Input_National_Capacity!$H256</f>
        <v>3340.929768667299</v>
      </c>
      <c r="I256" s="65">
        <f>Input!I$124*Input_National_Capacity!$C256+Input!I$125*Input_National_Capacity!$D256+Input!I$126*Input_National_Capacity!$E256+Input!I$127*Input_National_Capacity!$F256+Input!I$128*Input_National_Capacity!$G256+Input!I$129*Input_National_Capacity!$H256</f>
        <v>3315.8706310848843</v>
      </c>
    </row>
    <row r="257" spans="1:9" s="5" customFormat="1" ht="15" customHeight="1" x14ac:dyDescent="0.25">
      <c r="A257" s="46" t="s">
        <v>19</v>
      </c>
      <c r="B257" s="4" t="s">
        <v>34</v>
      </c>
      <c r="C257" s="52">
        <f>Input!C94</f>
        <v>0</v>
      </c>
      <c r="D257" s="53">
        <f>Input!D94</f>
        <v>0</v>
      </c>
      <c r="E257" s="53">
        <f>Input!E94</f>
        <v>0</v>
      </c>
      <c r="F257" s="53">
        <f>Input!F94</f>
        <v>0</v>
      </c>
      <c r="G257" s="53">
        <f>Input!G94</f>
        <v>0</v>
      </c>
      <c r="H257" s="53">
        <f>Input!H94</f>
        <v>0</v>
      </c>
      <c r="I257" s="65">
        <f>Input!I94</f>
        <v>0</v>
      </c>
    </row>
    <row r="258" spans="1:9" s="5" customFormat="1" ht="15" customHeight="1" x14ac:dyDescent="0.25">
      <c r="A258" s="46" t="s">
        <v>20</v>
      </c>
      <c r="B258" s="4" t="s">
        <v>34</v>
      </c>
      <c r="C258" s="52">
        <f>Input!C95</f>
        <v>0</v>
      </c>
      <c r="D258" s="53">
        <f>Input!D95</f>
        <v>0</v>
      </c>
      <c r="E258" s="53">
        <f>Input!E95</f>
        <v>0</v>
      </c>
      <c r="F258" s="53">
        <f>Input!F95</f>
        <v>0</v>
      </c>
      <c r="G258" s="53">
        <f>Input!G95</f>
        <v>0</v>
      </c>
      <c r="H258" s="53">
        <f>Input!H95</f>
        <v>0</v>
      </c>
      <c r="I258" s="65">
        <f>Input!I95</f>
        <v>0</v>
      </c>
    </row>
    <row r="259" spans="1:9" s="5" customFormat="1" ht="15" customHeight="1" x14ac:dyDescent="0.25">
      <c r="A259" s="46" t="s">
        <v>21</v>
      </c>
      <c r="B259" s="4" t="s">
        <v>34</v>
      </c>
      <c r="C259" s="52">
        <f>Input!C96</f>
        <v>0</v>
      </c>
      <c r="D259" s="53">
        <f>Input!D96</f>
        <v>0</v>
      </c>
      <c r="E259" s="53">
        <f>Input!E96</f>
        <v>0</v>
      </c>
      <c r="F259" s="53">
        <f>Input!F96</f>
        <v>0</v>
      </c>
      <c r="G259" s="53">
        <f>Input!G96</f>
        <v>0</v>
      </c>
      <c r="H259" s="53">
        <f>Input!H96</f>
        <v>0</v>
      </c>
      <c r="I259" s="65">
        <f>Input!I96</f>
        <v>0</v>
      </c>
    </row>
    <row r="260" spans="1:9" s="5" customFormat="1" ht="15" customHeight="1" x14ac:dyDescent="0.25">
      <c r="A260" s="46" t="s">
        <v>22</v>
      </c>
      <c r="B260" s="4" t="s">
        <v>34</v>
      </c>
      <c r="C260" s="52">
        <f>Input!C97</f>
        <v>0</v>
      </c>
      <c r="D260" s="53">
        <f>Input!D97</f>
        <v>0</v>
      </c>
      <c r="E260" s="53">
        <f>Input!E97</f>
        <v>0</v>
      </c>
      <c r="F260" s="53">
        <f>Input!F97</f>
        <v>0</v>
      </c>
      <c r="G260" s="53">
        <f>Input!G97</f>
        <v>0</v>
      </c>
      <c r="H260" s="53">
        <f>Input!H97</f>
        <v>0</v>
      </c>
      <c r="I260" s="65">
        <f>Input!I97</f>
        <v>0</v>
      </c>
    </row>
    <row r="261" spans="1:9" s="5" customFormat="1" ht="15" customHeight="1" x14ac:dyDescent="0.25">
      <c r="A261" s="46" t="s">
        <v>23</v>
      </c>
      <c r="B261" s="4" t="s">
        <v>34</v>
      </c>
      <c r="C261" s="52">
        <f>Input!C98</f>
        <v>0</v>
      </c>
      <c r="D261" s="53">
        <f>Input!D98</f>
        <v>0</v>
      </c>
      <c r="E261" s="53">
        <f>Input!E98</f>
        <v>0</v>
      </c>
      <c r="F261" s="53">
        <f>Input!F98</f>
        <v>0</v>
      </c>
      <c r="G261" s="53">
        <f>Input!G98</f>
        <v>0</v>
      </c>
      <c r="H261" s="53">
        <f>Input!H98</f>
        <v>0</v>
      </c>
      <c r="I261" s="65">
        <f>Input!I98</f>
        <v>0</v>
      </c>
    </row>
    <row r="262" spans="1:9" s="5" customFormat="1" ht="15" customHeight="1" x14ac:dyDescent="0.25">
      <c r="A262" s="46" t="s">
        <v>24</v>
      </c>
      <c r="B262" s="4" t="s">
        <v>34</v>
      </c>
      <c r="C262" s="52">
        <f>Input!C99</f>
        <v>0</v>
      </c>
      <c r="D262" s="53">
        <f>Input!D99</f>
        <v>0</v>
      </c>
      <c r="E262" s="53">
        <f>Input!E99</f>
        <v>0</v>
      </c>
      <c r="F262" s="53">
        <f>Input!F99</f>
        <v>0</v>
      </c>
      <c r="G262" s="53">
        <f>Input!G99</f>
        <v>0</v>
      </c>
      <c r="H262" s="53">
        <f>Input!H99</f>
        <v>0</v>
      </c>
      <c r="I262" s="65">
        <f>Input!I99</f>
        <v>0</v>
      </c>
    </row>
    <row r="263" spans="1:9" s="5" customFormat="1" ht="15" customHeight="1" x14ac:dyDescent="0.25">
      <c r="A263" s="46" t="s">
        <v>58</v>
      </c>
      <c r="B263" s="4" t="s">
        <v>17</v>
      </c>
      <c r="C263" s="52">
        <f>Input!C$91*Input!C186/Input!C$188</f>
        <v>34905.783066286662</v>
      </c>
      <c r="D263" s="53">
        <f>Input!D$91*Input!D186/Input!D$188</f>
        <v>34269.048676846098</v>
      </c>
      <c r="E263" s="53">
        <f>Input!E$91*Input!E186/Input!E$188</f>
        <v>34280.14645536882</v>
      </c>
      <c r="F263" s="53">
        <f>Input!F$91*Input!F186/Input!F$188</f>
        <v>34418.842706678304</v>
      </c>
      <c r="G263" s="53">
        <f>Input!G$91*Input!G186/Input!G$188</f>
        <v>34526.87048594073</v>
      </c>
      <c r="H263" s="53">
        <f>Input!H$91*Input!H186/Input!H$188</f>
        <v>34468.455226294973</v>
      </c>
      <c r="I263" s="65">
        <f>Input!I$91*Input!I186/Input!I$188</f>
        <v>34373.727081208483</v>
      </c>
    </row>
    <row r="264" spans="1:9" s="5" customFormat="1" ht="15" customHeight="1" x14ac:dyDescent="0.25">
      <c r="A264" s="46" t="s">
        <v>59</v>
      </c>
      <c r="B264" s="4" t="s">
        <v>17</v>
      </c>
      <c r="C264" s="52">
        <f>Input!C$91*Input!C187/Input!C$188</f>
        <v>95990.903432288324</v>
      </c>
      <c r="D264" s="53">
        <f>Input!D$91*Input!D187/Input!D$188</f>
        <v>94239.883861326773</v>
      </c>
      <c r="E264" s="53">
        <f>Input!E$91*Input!E187/Input!E$188</f>
        <v>94270.402752264257</v>
      </c>
      <c r="F264" s="53">
        <f>Input!F$91*Input!F187/Input!F$188</f>
        <v>94651.817443365333</v>
      </c>
      <c r="G264" s="53">
        <f>Input!G$91*Input!G187/Input!G$188</f>
        <v>94948.893836336996</v>
      </c>
      <c r="H264" s="53">
        <f>Input!H$91*Input!H187/Input!H$188</f>
        <v>94788.251872311172</v>
      </c>
      <c r="I264" s="65">
        <f>Input!I$91*Input!I187/Input!I$188</f>
        <v>94527.749473323347</v>
      </c>
    </row>
    <row r="265" spans="1:9" s="5" customFormat="1" ht="15" customHeight="1" x14ac:dyDescent="0.25">
      <c r="A265" s="46" t="s">
        <v>56</v>
      </c>
      <c r="B265" s="4" t="s">
        <v>18</v>
      </c>
      <c r="C265" s="52">
        <f>Input!C$92*Input!C175/Input!C$177</f>
        <v>9362.3012871288938</v>
      </c>
      <c r="D265" s="53">
        <f>Input!D$92*Input!D175/Input!D$177</f>
        <v>21330.971959254868</v>
      </c>
      <c r="E265" s="53">
        <f>Input!E$92*Input!E175/Input!E$177</f>
        <v>19659.550610791608</v>
      </c>
      <c r="F265" s="53">
        <f>Input!F$92*Input!F175/Input!F$177</f>
        <v>13621.432086515142</v>
      </c>
      <c r="G265" s="53">
        <f>Input!G$92*Input!G175/Input!G$177</f>
        <v>14070.713729526962</v>
      </c>
      <c r="H265" s="53">
        <f>Input!H$92*Input!H175/Input!H$177</f>
        <v>16784.274619058458</v>
      </c>
      <c r="I265" s="65">
        <f>Input!I$92*Input!I175/Input!I$177</f>
        <v>18203.984885520542</v>
      </c>
    </row>
    <row r="266" spans="1:9" s="5" customFormat="1" ht="15" customHeight="1" x14ac:dyDescent="0.25">
      <c r="A266" s="46" t="s">
        <v>57</v>
      </c>
      <c r="B266" s="4" t="s">
        <v>18</v>
      </c>
      <c r="C266" s="52">
        <f>Input!C$92*Input!C176/Input!C$177</f>
        <v>698.67920053200703</v>
      </c>
      <c r="D266" s="53">
        <f>Input!D$92*Input!D176/Input!D$177</f>
        <v>1591.8635790488709</v>
      </c>
      <c r="E266" s="53">
        <f>Input!E$92*Input!E176/Input!E$177</f>
        <v>1467.1306425963887</v>
      </c>
      <c r="F266" s="53">
        <f>Input!F$92*Input!F176/Input!F$177</f>
        <v>1016.5247825757568</v>
      </c>
      <c r="G266" s="53">
        <f>Input!G$92*Input!G176/Input!G$177</f>
        <v>1050.0532633975345</v>
      </c>
      <c r="H266" s="53">
        <f>Input!H$92*Input!H176/Input!H$177</f>
        <v>1252.5578073924223</v>
      </c>
      <c r="I266" s="65">
        <f>Input!I$92*Input!I176/Input!I$177</f>
        <v>1358.5063347403388</v>
      </c>
    </row>
    <row r="267" spans="1:9" s="5" customFormat="1" ht="15" customHeight="1" x14ac:dyDescent="0.25">
      <c r="A267" s="46" t="s">
        <v>29</v>
      </c>
      <c r="B267" s="4" t="s">
        <v>36</v>
      </c>
      <c r="C267" s="52">
        <f>Input!C100</f>
        <v>12533.044874317766</v>
      </c>
      <c r="D267" s="53">
        <f>Input!D100</f>
        <v>14938.235171261394</v>
      </c>
      <c r="E267" s="53">
        <f>Input!E100</f>
        <v>16247.163650921828</v>
      </c>
      <c r="F267" s="53">
        <f>Input!F100</f>
        <v>16701.209588365702</v>
      </c>
      <c r="G267" s="53">
        <f>Input!G100</f>
        <v>18375.379295056653</v>
      </c>
      <c r="H267" s="53">
        <f>Input!H100</f>
        <v>18901.771440559103</v>
      </c>
      <c r="I267" s="65">
        <f>Input!I100</f>
        <v>18901.771440559103</v>
      </c>
    </row>
    <row r="268" spans="1:9" s="5" customFormat="1" ht="15" customHeight="1" x14ac:dyDescent="0.25">
      <c r="A268" s="46" t="s">
        <v>30</v>
      </c>
      <c r="B268" s="4" t="s">
        <v>36</v>
      </c>
      <c r="C268" s="52">
        <f>Input!C101</f>
        <v>27154.930561021822</v>
      </c>
      <c r="D268" s="53">
        <f>Input!D101</f>
        <v>32366.176204399686</v>
      </c>
      <c r="E268" s="53">
        <f>Input!E101</f>
        <v>35202.18791033062</v>
      </c>
      <c r="F268" s="53">
        <f>Input!F101</f>
        <v>36185.954108125683</v>
      </c>
      <c r="G268" s="53">
        <f>Input!G101</f>
        <v>39813.321805956082</v>
      </c>
      <c r="H268" s="53">
        <f>Input!H101</f>
        <v>40953.838121211389</v>
      </c>
      <c r="I268" s="65">
        <f>Input!I101</f>
        <v>40953.838121211389</v>
      </c>
    </row>
    <row r="269" spans="1:9" s="5" customFormat="1" ht="15" customHeight="1" x14ac:dyDescent="0.25">
      <c r="A269" s="46" t="s">
        <v>31</v>
      </c>
      <c r="B269" s="4" t="s">
        <v>36</v>
      </c>
      <c r="C269" s="52">
        <f>Input!C102</f>
        <v>3513.8210675682299</v>
      </c>
      <c r="D269" s="53">
        <f>Input!D102</f>
        <v>4188.151082473827</v>
      </c>
      <c r="E269" s="53">
        <f>Input!E102</f>
        <v>4555.1281829225518</v>
      </c>
      <c r="F269" s="53">
        <f>Input!F102</f>
        <v>4682.4265526829086</v>
      </c>
      <c r="G269" s="53">
        <f>Input!G102</f>
        <v>5151.8043331861818</v>
      </c>
      <c r="H269" s="53">
        <f>Input!H102</f>
        <v>5299.3860125958818</v>
      </c>
      <c r="I269" s="65">
        <f>Input!I102</f>
        <v>5299.3860125958818</v>
      </c>
    </row>
    <row r="270" spans="1:9" s="5" customFormat="1" ht="15" customHeight="1" thickBot="1" x14ac:dyDescent="0.3">
      <c r="A270" s="46" t="s">
        <v>318</v>
      </c>
      <c r="B270" s="4" t="s">
        <v>36</v>
      </c>
      <c r="C270" s="52">
        <f>Input!C103</f>
        <v>3632.3879907420401</v>
      </c>
      <c r="D270" s="53">
        <f>Input!D103</f>
        <v>4329.4719346422171</v>
      </c>
      <c r="E270" s="53">
        <f>Input!E103</f>
        <v>4708.8319495418364</v>
      </c>
      <c r="F270" s="53">
        <f>Input!F103</f>
        <v>4840.4257503265098</v>
      </c>
      <c r="G270" s="53">
        <f>Input!G103</f>
        <v>5325.6417531439702</v>
      </c>
      <c r="H270" s="53">
        <f>Input!H103</f>
        <v>5478.2032836354292</v>
      </c>
      <c r="I270" s="65">
        <f>Input!I103</f>
        <v>5478.2032836354292</v>
      </c>
    </row>
    <row r="271" spans="1:9" ht="18.75" customHeight="1" thickBot="1" x14ac:dyDescent="0.3">
      <c r="A271" s="33" t="s">
        <v>7</v>
      </c>
      <c r="B271" s="34"/>
      <c r="C271" s="66">
        <f t="shared" ref="C271:I271" si="0">SUM(C12:C270)</f>
        <v>1923023.421647148</v>
      </c>
      <c r="D271" s="66">
        <f t="shared" si="0"/>
        <v>1933572.1249336295</v>
      </c>
      <c r="E271" s="66">
        <f t="shared" si="0"/>
        <v>1926578.8996996244</v>
      </c>
      <c r="F271" s="66">
        <f t="shared" si="0"/>
        <v>1903843.8929531164</v>
      </c>
      <c r="G271" s="66">
        <f t="shared" si="0"/>
        <v>1869327.8759323189</v>
      </c>
      <c r="H271" s="66">
        <f t="shared" si="0"/>
        <v>1800417.0452255565</v>
      </c>
      <c r="I271" s="67">
        <f t="shared" si="0"/>
        <v>1628641.364142122</v>
      </c>
    </row>
    <row r="272" spans="1:9" ht="9" customHeight="1" x14ac:dyDescent="0.25">
      <c r="C272" s="64">
        <f>C271-Input!C104</f>
        <v>0</v>
      </c>
      <c r="D272" s="64">
        <f>D271-Input!D104</f>
        <v>0</v>
      </c>
      <c r="E272" s="64">
        <f>E271-Input!E104</f>
        <v>0</v>
      </c>
      <c r="F272" s="64">
        <f>F271-Input!F104</f>
        <v>0</v>
      </c>
      <c r="G272" s="64">
        <f>G271-Input!G104</f>
        <v>0</v>
      </c>
      <c r="H272" s="64">
        <f>H271-Input!H104</f>
        <v>0</v>
      </c>
      <c r="I272" s="64">
        <f>I271-Input!I104</f>
        <v>0</v>
      </c>
    </row>
  </sheetData>
  <mergeCells count="2">
    <mergeCell ref="A10:A11"/>
    <mergeCell ref="B10:B11"/>
  </mergeCells>
  <printOptions horizontalCentered="1"/>
  <pageMargins left="0.23622047244094491" right="0.23622047244094491" top="0.74803149606299213" bottom="0.74803149606299213" header="0.31496062992125984" footer="0.31496062992125984"/>
  <pageSetup paperSize="9" scale="85" fitToHeight="0" orientation="landscape" verticalDpi="0" r:id="rId1"/>
  <headerFooter>
    <oddFooter>&amp;L&amp;D&amp;RPágina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Z31"/>
  <sheetViews>
    <sheetView showGridLines="0" zoomScaleNormal="100" workbookViewId="0">
      <selection activeCell="A16" sqref="A16"/>
    </sheetView>
  </sheetViews>
  <sheetFormatPr baseColWidth="10" defaultRowHeight="15" x14ac:dyDescent="0.25"/>
  <cols>
    <col min="1" max="1" width="26.28515625" style="1" customWidth="1"/>
    <col min="2" max="11" width="14.5703125" style="5" bestFit="1" customWidth="1"/>
    <col min="12" max="12" width="16.5703125" style="5" customWidth="1"/>
    <col min="13" max="13" width="16.7109375" style="5" customWidth="1"/>
    <col min="14" max="246" width="14.5703125" style="5" bestFit="1" customWidth="1"/>
    <col min="247" max="254" width="14.5703125" style="5" customWidth="1"/>
    <col min="255" max="260" width="14.5703125" style="5" bestFit="1" customWidth="1"/>
    <col min="261" max="261" width="14" style="1" customWidth="1"/>
    <col min="262" max="16384" width="11.42578125" style="1"/>
  </cols>
  <sheetData>
    <row r="1" spans="1:260" ht="5.0999999999999996" customHeight="1" x14ac:dyDescent="0.25">
      <c r="A1" s="22"/>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c r="BT1" s="113"/>
      <c r="BU1" s="113"/>
      <c r="BV1" s="113"/>
      <c r="BW1" s="113"/>
      <c r="BX1" s="113"/>
      <c r="BY1" s="113"/>
      <c r="BZ1" s="113"/>
      <c r="CA1" s="113"/>
      <c r="CB1" s="113"/>
      <c r="CC1" s="113"/>
      <c r="CD1" s="113"/>
      <c r="CE1" s="113"/>
      <c r="CF1" s="113"/>
      <c r="CG1" s="113"/>
      <c r="CH1" s="113"/>
      <c r="CI1" s="113"/>
      <c r="CJ1" s="113"/>
      <c r="CK1" s="113"/>
      <c r="CL1" s="113"/>
      <c r="CM1" s="113"/>
      <c r="CN1" s="113"/>
      <c r="CO1" s="113"/>
      <c r="CP1" s="113"/>
      <c r="CQ1" s="113"/>
      <c r="CR1" s="113"/>
      <c r="CS1" s="113"/>
      <c r="CT1" s="113"/>
      <c r="CU1" s="113"/>
      <c r="CV1" s="113"/>
      <c r="CW1" s="113"/>
      <c r="CX1" s="113"/>
      <c r="CY1" s="113"/>
      <c r="CZ1" s="113"/>
      <c r="DA1" s="113"/>
      <c r="DB1" s="113"/>
      <c r="DC1" s="113"/>
      <c r="DD1" s="113"/>
      <c r="DE1" s="113"/>
      <c r="DF1" s="113"/>
      <c r="DG1" s="113"/>
      <c r="DH1" s="113"/>
      <c r="DI1" s="113"/>
      <c r="DJ1" s="113"/>
      <c r="DK1" s="113"/>
      <c r="DL1" s="113"/>
      <c r="DM1" s="113"/>
      <c r="DN1" s="113"/>
      <c r="DO1" s="113"/>
      <c r="DP1" s="113"/>
      <c r="DQ1" s="113"/>
      <c r="DR1" s="113"/>
      <c r="DS1" s="113"/>
      <c r="DT1" s="113"/>
      <c r="DU1" s="113"/>
      <c r="DV1" s="113"/>
      <c r="DW1" s="113"/>
      <c r="DX1" s="113"/>
      <c r="DY1" s="113"/>
      <c r="DZ1" s="113"/>
      <c r="EA1" s="113"/>
      <c r="EB1" s="113"/>
      <c r="EC1" s="113"/>
      <c r="ED1" s="113"/>
      <c r="EE1" s="113"/>
      <c r="EF1" s="113"/>
      <c r="EG1" s="113"/>
      <c r="EH1" s="113"/>
      <c r="EI1" s="113"/>
      <c r="EJ1" s="113"/>
      <c r="EK1" s="113"/>
      <c r="EL1" s="113"/>
      <c r="EM1" s="113"/>
      <c r="EN1" s="113"/>
      <c r="EO1" s="113"/>
      <c r="EP1" s="113"/>
      <c r="EQ1" s="113"/>
      <c r="ER1" s="113"/>
      <c r="ES1" s="113"/>
      <c r="ET1" s="113"/>
      <c r="EU1" s="113"/>
      <c r="EV1" s="113"/>
      <c r="EW1" s="113"/>
      <c r="EX1" s="113"/>
      <c r="EY1" s="113"/>
      <c r="EZ1" s="113"/>
      <c r="FA1" s="113"/>
      <c r="FB1" s="113"/>
      <c r="FC1" s="113"/>
      <c r="FD1" s="113"/>
      <c r="FE1" s="113"/>
      <c r="FF1" s="113"/>
      <c r="FG1" s="113"/>
      <c r="FH1" s="113"/>
      <c r="FI1" s="113"/>
      <c r="FJ1" s="113"/>
      <c r="FK1" s="113"/>
      <c r="FL1" s="113"/>
      <c r="FM1" s="113"/>
      <c r="FN1" s="113"/>
      <c r="FO1" s="113"/>
      <c r="FP1" s="113"/>
      <c r="FQ1" s="113"/>
      <c r="FR1" s="113"/>
      <c r="FS1" s="113"/>
      <c r="FT1" s="113"/>
      <c r="FU1" s="113"/>
      <c r="FV1" s="113"/>
      <c r="FW1" s="113"/>
      <c r="FX1" s="113"/>
      <c r="FY1" s="113"/>
      <c r="FZ1" s="113"/>
      <c r="GA1" s="113"/>
      <c r="GB1" s="113"/>
      <c r="GC1" s="113"/>
      <c r="GD1" s="113"/>
      <c r="GE1" s="113"/>
      <c r="GF1" s="113"/>
      <c r="GG1" s="113"/>
      <c r="GH1" s="113"/>
      <c r="GI1" s="113"/>
      <c r="GJ1" s="113"/>
      <c r="GK1" s="113"/>
      <c r="GL1" s="113"/>
      <c r="GM1" s="113"/>
      <c r="GN1" s="113"/>
      <c r="GO1" s="113"/>
      <c r="GP1" s="113"/>
      <c r="GQ1" s="113"/>
      <c r="GR1" s="113"/>
      <c r="GS1" s="113"/>
      <c r="GT1" s="113"/>
      <c r="GU1" s="113"/>
      <c r="GV1" s="113"/>
      <c r="GW1" s="113"/>
      <c r="GX1" s="113"/>
      <c r="GY1" s="113"/>
      <c r="GZ1" s="113"/>
      <c r="HA1" s="113"/>
      <c r="HB1" s="113"/>
      <c r="HC1" s="113"/>
      <c r="HD1" s="113"/>
      <c r="HE1" s="113"/>
      <c r="HF1" s="113"/>
      <c r="HG1" s="113"/>
      <c r="HH1" s="113"/>
      <c r="HI1" s="113"/>
      <c r="HJ1" s="113"/>
      <c r="HK1" s="113"/>
      <c r="HL1" s="113"/>
      <c r="HM1" s="113"/>
      <c r="HN1" s="113"/>
      <c r="HO1" s="113"/>
      <c r="HP1" s="113"/>
      <c r="HQ1" s="113"/>
      <c r="HR1" s="113"/>
      <c r="HS1" s="113"/>
      <c r="HT1" s="113"/>
      <c r="HU1" s="113"/>
      <c r="HV1" s="113"/>
      <c r="HW1" s="113"/>
      <c r="HX1" s="113"/>
      <c r="HY1" s="113"/>
      <c r="HZ1" s="113"/>
      <c r="IA1" s="113"/>
      <c r="IB1" s="113"/>
      <c r="IC1" s="113"/>
      <c r="ID1" s="113"/>
      <c r="IE1" s="113"/>
      <c r="IF1" s="113"/>
      <c r="IG1" s="113"/>
      <c r="IH1" s="113"/>
      <c r="II1" s="113"/>
      <c r="IJ1" s="113"/>
      <c r="IK1" s="113"/>
      <c r="IL1" s="113"/>
      <c r="IM1" s="113"/>
      <c r="IN1" s="113"/>
      <c r="IO1" s="113"/>
      <c r="IP1" s="113"/>
      <c r="IQ1" s="113"/>
      <c r="IR1" s="113"/>
      <c r="IS1" s="113"/>
      <c r="IT1" s="113"/>
      <c r="IU1" s="113"/>
      <c r="IV1" s="113"/>
      <c r="IW1" s="113"/>
      <c r="IX1" s="113"/>
      <c r="IY1" s="113"/>
      <c r="IZ1" s="113"/>
    </row>
    <row r="2" spans="1:260" x14ac:dyDescent="0.25">
      <c r="A2" s="22"/>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c r="DU2" s="113"/>
      <c r="DV2" s="113"/>
      <c r="DW2" s="113"/>
      <c r="DX2" s="113"/>
      <c r="DY2" s="113"/>
      <c r="DZ2" s="113"/>
      <c r="EA2" s="113"/>
      <c r="EB2" s="113"/>
      <c r="EC2" s="113"/>
      <c r="ED2" s="113"/>
      <c r="EE2" s="113"/>
      <c r="EF2" s="113"/>
      <c r="EG2" s="113"/>
      <c r="EH2" s="113"/>
      <c r="EI2" s="113"/>
      <c r="EJ2" s="113"/>
      <c r="EK2" s="113"/>
      <c r="EL2" s="113"/>
      <c r="EM2" s="113"/>
      <c r="EN2" s="113"/>
      <c r="EO2" s="113"/>
      <c r="EP2" s="113"/>
      <c r="EQ2" s="113"/>
      <c r="ER2" s="113"/>
      <c r="ES2" s="113"/>
      <c r="ET2" s="113"/>
      <c r="EU2" s="113"/>
      <c r="EV2" s="113"/>
      <c r="EW2" s="113"/>
      <c r="EX2" s="113"/>
      <c r="EY2" s="113"/>
      <c r="EZ2" s="113"/>
      <c r="FA2" s="113"/>
      <c r="FB2" s="113"/>
      <c r="FC2" s="113"/>
      <c r="FD2" s="113"/>
      <c r="FE2" s="113"/>
      <c r="FF2" s="113"/>
      <c r="FG2" s="113"/>
      <c r="FH2" s="113"/>
      <c r="FI2" s="113"/>
      <c r="FJ2" s="113"/>
      <c r="FK2" s="113"/>
      <c r="FL2" s="113"/>
      <c r="FM2" s="113"/>
      <c r="FN2" s="113"/>
      <c r="FO2" s="113"/>
      <c r="FP2" s="113"/>
      <c r="FQ2" s="113"/>
      <c r="FR2" s="113"/>
      <c r="FS2" s="113"/>
      <c r="FT2" s="113"/>
      <c r="FU2" s="113"/>
      <c r="FV2" s="113"/>
      <c r="FW2" s="113"/>
      <c r="FX2" s="113"/>
      <c r="FY2" s="113"/>
      <c r="FZ2" s="113"/>
      <c r="GA2" s="113"/>
      <c r="GB2" s="113"/>
      <c r="GC2" s="113"/>
      <c r="GD2" s="113"/>
      <c r="GE2" s="113"/>
      <c r="GF2" s="113"/>
      <c r="GG2" s="113"/>
      <c r="GH2" s="113"/>
      <c r="GI2" s="113"/>
      <c r="GJ2" s="113"/>
      <c r="GK2" s="113"/>
      <c r="GL2" s="113"/>
      <c r="GM2" s="113"/>
      <c r="GN2" s="113"/>
      <c r="GO2" s="113"/>
      <c r="GP2" s="113"/>
      <c r="GQ2" s="113"/>
      <c r="GR2" s="113"/>
      <c r="GS2" s="113"/>
      <c r="GT2" s="113"/>
      <c r="GU2" s="113"/>
      <c r="GV2" s="113"/>
      <c r="GW2" s="113"/>
      <c r="GX2" s="113"/>
      <c r="GY2" s="113"/>
      <c r="GZ2" s="113"/>
      <c r="HA2" s="113"/>
      <c r="HB2" s="113"/>
      <c r="HC2" s="113"/>
      <c r="HD2" s="113"/>
      <c r="HE2" s="113"/>
      <c r="HF2" s="113"/>
      <c r="HG2" s="113"/>
      <c r="HH2" s="113"/>
      <c r="HI2" s="113"/>
      <c r="HJ2" s="113"/>
      <c r="HK2" s="113"/>
      <c r="HL2" s="113"/>
      <c r="HM2" s="113"/>
      <c r="HN2" s="113"/>
      <c r="HO2" s="113"/>
      <c r="HP2" s="113"/>
      <c r="HQ2" s="113"/>
      <c r="HR2" s="113"/>
      <c r="HS2" s="113"/>
      <c r="HT2" s="113"/>
      <c r="HU2" s="113"/>
      <c r="HV2" s="113"/>
      <c r="HW2" s="113"/>
      <c r="HX2" s="113"/>
      <c r="HY2" s="113"/>
      <c r="HZ2" s="113"/>
      <c r="IA2" s="113"/>
      <c r="IB2" s="113"/>
      <c r="IC2" s="113"/>
      <c r="ID2" s="113"/>
      <c r="IE2" s="113"/>
      <c r="IF2" s="113"/>
      <c r="IG2" s="113"/>
      <c r="IH2" s="113"/>
      <c r="II2" s="113"/>
      <c r="IJ2" s="113"/>
      <c r="IK2" s="113"/>
      <c r="IL2" s="113"/>
      <c r="IM2" s="113"/>
      <c r="IN2" s="113"/>
      <c r="IO2" s="113"/>
      <c r="IP2" s="113"/>
      <c r="IQ2" s="113"/>
      <c r="IR2" s="113"/>
      <c r="IS2" s="113"/>
      <c r="IT2" s="113"/>
      <c r="IU2" s="113"/>
      <c r="IV2" s="113"/>
      <c r="IW2" s="113"/>
      <c r="IX2" s="113"/>
      <c r="IY2" s="113"/>
      <c r="IZ2" s="113"/>
    </row>
    <row r="3" spans="1:260" x14ac:dyDescent="0.25">
      <c r="A3" s="22"/>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113"/>
      <c r="EX3" s="113"/>
      <c r="EY3" s="113"/>
      <c r="EZ3" s="113"/>
      <c r="FA3" s="113"/>
      <c r="FB3" s="113"/>
      <c r="FC3" s="113"/>
      <c r="FD3" s="113"/>
      <c r="FE3" s="113"/>
      <c r="FF3" s="113"/>
      <c r="FG3" s="113"/>
      <c r="FH3" s="113"/>
      <c r="FI3" s="113"/>
      <c r="FJ3" s="113"/>
      <c r="FK3" s="113"/>
      <c r="FL3" s="113"/>
      <c r="FM3" s="113"/>
      <c r="FN3" s="113"/>
      <c r="FO3" s="113"/>
      <c r="FP3" s="113"/>
      <c r="FQ3" s="113"/>
      <c r="FR3" s="113"/>
      <c r="FS3" s="113"/>
      <c r="FT3" s="113"/>
      <c r="FU3" s="113"/>
      <c r="FV3" s="113"/>
      <c r="FW3" s="113"/>
      <c r="FX3" s="113"/>
      <c r="FY3" s="113"/>
      <c r="FZ3" s="113"/>
      <c r="GA3" s="113"/>
      <c r="GB3" s="113"/>
      <c r="GC3" s="113"/>
      <c r="GD3" s="113"/>
      <c r="GE3" s="113"/>
      <c r="GF3" s="113"/>
      <c r="GG3" s="113"/>
      <c r="GH3" s="113"/>
      <c r="GI3" s="113"/>
      <c r="GJ3" s="113"/>
      <c r="GK3" s="113"/>
      <c r="GL3" s="113"/>
      <c r="GM3" s="113"/>
      <c r="GN3" s="113"/>
      <c r="GO3" s="113"/>
      <c r="GP3" s="113"/>
      <c r="GQ3" s="113"/>
      <c r="GR3" s="113"/>
      <c r="GS3" s="113"/>
      <c r="GT3" s="113"/>
      <c r="GU3" s="113"/>
      <c r="GV3" s="113"/>
      <c r="GW3" s="113"/>
      <c r="GX3" s="113"/>
      <c r="GY3" s="113"/>
      <c r="GZ3" s="113"/>
      <c r="HA3" s="113"/>
      <c r="HB3" s="113"/>
      <c r="HC3" s="113"/>
      <c r="HD3" s="113"/>
      <c r="HE3" s="113"/>
      <c r="HF3" s="113"/>
      <c r="HG3" s="113"/>
      <c r="HH3" s="113"/>
      <c r="HI3" s="113"/>
      <c r="HJ3" s="113"/>
      <c r="HK3" s="113"/>
      <c r="HL3" s="113"/>
      <c r="HM3" s="113"/>
      <c r="HN3" s="113"/>
      <c r="HO3" s="113"/>
      <c r="HP3" s="113"/>
      <c r="HQ3" s="113"/>
      <c r="HR3" s="113"/>
      <c r="HS3" s="113"/>
      <c r="HT3" s="113"/>
      <c r="HU3" s="113"/>
      <c r="HV3" s="113"/>
      <c r="HW3" s="113"/>
      <c r="HX3" s="113"/>
      <c r="HY3" s="113"/>
      <c r="HZ3" s="113"/>
      <c r="IA3" s="113"/>
      <c r="IB3" s="113"/>
      <c r="IC3" s="113"/>
      <c r="ID3" s="113"/>
      <c r="IE3" s="113"/>
      <c r="IF3" s="113"/>
      <c r="IG3" s="113"/>
      <c r="IH3" s="113"/>
      <c r="II3" s="113"/>
      <c r="IJ3" s="113"/>
      <c r="IK3" s="113"/>
      <c r="IL3" s="113"/>
      <c r="IM3" s="113"/>
      <c r="IN3" s="113"/>
      <c r="IO3" s="113"/>
      <c r="IP3" s="113"/>
      <c r="IQ3" s="113"/>
      <c r="IR3" s="113"/>
      <c r="IS3" s="113"/>
      <c r="IT3" s="113"/>
      <c r="IU3" s="113"/>
      <c r="IV3" s="113"/>
      <c r="IW3" s="113"/>
      <c r="IX3" s="113"/>
      <c r="IY3" s="113"/>
      <c r="IZ3" s="113"/>
    </row>
    <row r="4" spans="1:260" x14ac:dyDescent="0.25">
      <c r="A4" s="22"/>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c r="DU4" s="113"/>
      <c r="DV4" s="113"/>
      <c r="DW4" s="113"/>
      <c r="DX4" s="113"/>
      <c r="DY4" s="113"/>
      <c r="DZ4" s="113"/>
      <c r="EA4" s="113"/>
      <c r="EB4" s="113"/>
      <c r="EC4" s="113"/>
      <c r="ED4" s="113"/>
      <c r="EE4" s="113"/>
      <c r="EF4" s="113"/>
      <c r="EG4" s="113"/>
      <c r="EH4" s="113"/>
      <c r="EI4" s="113"/>
      <c r="EJ4" s="113"/>
      <c r="EK4" s="113"/>
      <c r="EL4" s="113"/>
      <c r="EM4" s="113"/>
      <c r="EN4" s="113"/>
      <c r="EO4" s="113"/>
      <c r="EP4" s="113"/>
      <c r="EQ4" s="113"/>
      <c r="ER4" s="113"/>
      <c r="ES4" s="113"/>
      <c r="ET4" s="113"/>
      <c r="EU4" s="113"/>
      <c r="EV4" s="113"/>
      <c r="EW4" s="113"/>
      <c r="EX4" s="113"/>
      <c r="EY4" s="113"/>
      <c r="EZ4" s="113"/>
      <c r="FA4" s="113"/>
      <c r="FB4" s="113"/>
      <c r="FC4" s="113"/>
      <c r="FD4" s="113"/>
      <c r="FE4" s="113"/>
      <c r="FF4" s="113"/>
      <c r="FG4" s="113"/>
      <c r="FH4" s="113"/>
      <c r="FI4" s="113"/>
      <c r="FJ4" s="113"/>
      <c r="FK4" s="113"/>
      <c r="FL4" s="113"/>
      <c r="FM4" s="113"/>
      <c r="FN4" s="113"/>
      <c r="FO4" s="113"/>
      <c r="FP4" s="113"/>
      <c r="FQ4" s="113"/>
      <c r="FR4" s="113"/>
      <c r="FS4" s="113"/>
      <c r="FT4" s="113"/>
      <c r="FU4" s="113"/>
      <c r="FV4" s="113"/>
      <c r="FW4" s="113"/>
      <c r="FX4" s="113"/>
      <c r="FY4" s="113"/>
      <c r="FZ4" s="113"/>
      <c r="GA4" s="113"/>
      <c r="GB4" s="113"/>
      <c r="GC4" s="113"/>
      <c r="GD4" s="113"/>
      <c r="GE4" s="113"/>
      <c r="GF4" s="113"/>
      <c r="GG4" s="113"/>
      <c r="GH4" s="113"/>
      <c r="GI4" s="113"/>
      <c r="GJ4" s="113"/>
      <c r="GK4" s="113"/>
      <c r="GL4" s="113"/>
      <c r="GM4" s="113"/>
      <c r="GN4" s="113"/>
      <c r="GO4" s="113"/>
      <c r="GP4" s="113"/>
      <c r="GQ4" s="113"/>
      <c r="GR4" s="113"/>
      <c r="GS4" s="113"/>
      <c r="GT4" s="113"/>
      <c r="GU4" s="113"/>
      <c r="GV4" s="113"/>
      <c r="GW4" s="113"/>
      <c r="GX4" s="113"/>
      <c r="GY4" s="113"/>
      <c r="GZ4" s="113"/>
      <c r="HA4" s="113"/>
      <c r="HB4" s="113"/>
      <c r="HC4" s="113"/>
      <c r="HD4" s="113"/>
      <c r="HE4" s="113"/>
      <c r="HF4" s="113"/>
      <c r="HG4" s="113"/>
      <c r="HH4" s="113"/>
      <c r="HI4" s="113"/>
      <c r="HJ4" s="113"/>
      <c r="HK4" s="113"/>
      <c r="HL4" s="113"/>
      <c r="HM4" s="113"/>
      <c r="HN4" s="113"/>
      <c r="HO4" s="113"/>
      <c r="HP4" s="113"/>
      <c r="HQ4" s="113"/>
      <c r="HR4" s="113"/>
      <c r="HS4" s="113"/>
      <c r="HT4" s="113"/>
      <c r="HU4" s="113"/>
      <c r="HV4" s="113"/>
      <c r="HW4" s="113"/>
      <c r="HX4" s="113"/>
      <c r="HY4" s="113"/>
      <c r="HZ4" s="113"/>
      <c r="IA4" s="113"/>
      <c r="IB4" s="113"/>
      <c r="IC4" s="113"/>
      <c r="ID4" s="113"/>
      <c r="IE4" s="113"/>
      <c r="IF4" s="113"/>
      <c r="IG4" s="113"/>
      <c r="IH4" s="113"/>
      <c r="II4" s="113"/>
      <c r="IJ4" s="113"/>
      <c r="IK4" s="113"/>
      <c r="IL4" s="113"/>
      <c r="IM4" s="113"/>
      <c r="IN4" s="113"/>
      <c r="IO4" s="113"/>
      <c r="IP4" s="113"/>
      <c r="IQ4" s="113"/>
      <c r="IR4" s="113"/>
      <c r="IS4" s="113"/>
      <c r="IT4" s="113"/>
      <c r="IU4" s="113"/>
      <c r="IV4" s="113"/>
      <c r="IW4" s="113"/>
      <c r="IX4" s="113"/>
      <c r="IY4" s="113"/>
      <c r="IZ4" s="113"/>
    </row>
    <row r="5" spans="1:260" ht="5.0999999999999996" customHeight="1" thickBot="1" x14ac:dyDescent="0.3">
      <c r="A5" s="22"/>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c r="DU5" s="113"/>
      <c r="DV5" s="113"/>
      <c r="DW5" s="113"/>
      <c r="DX5" s="113"/>
      <c r="DY5" s="113"/>
      <c r="DZ5" s="113"/>
      <c r="EA5" s="113"/>
      <c r="EB5" s="113"/>
      <c r="EC5" s="113"/>
      <c r="ED5" s="113"/>
      <c r="EE5" s="113"/>
      <c r="EF5" s="113"/>
      <c r="EG5" s="113"/>
      <c r="EH5" s="113"/>
      <c r="EI5" s="113"/>
      <c r="EJ5" s="113"/>
      <c r="EK5" s="113"/>
      <c r="EL5" s="113"/>
      <c r="EM5" s="113"/>
      <c r="EN5" s="113"/>
      <c r="EO5" s="113"/>
      <c r="EP5" s="113"/>
      <c r="EQ5" s="113"/>
      <c r="ER5" s="113"/>
      <c r="ES5" s="113"/>
      <c r="ET5" s="113"/>
      <c r="EU5" s="113"/>
      <c r="EV5" s="113"/>
      <c r="EW5" s="113"/>
      <c r="EX5" s="113"/>
      <c r="EY5" s="113"/>
      <c r="EZ5" s="113"/>
      <c r="FA5" s="113"/>
      <c r="FB5" s="113"/>
      <c r="FC5" s="113"/>
      <c r="FD5" s="113"/>
      <c r="FE5" s="113"/>
      <c r="FF5" s="113"/>
      <c r="FG5" s="113"/>
      <c r="FH5" s="113"/>
      <c r="FI5" s="113"/>
      <c r="FJ5" s="113"/>
      <c r="FK5" s="113"/>
      <c r="FL5" s="113"/>
      <c r="FM5" s="113"/>
      <c r="FN5" s="113"/>
      <c r="FO5" s="113"/>
      <c r="FP5" s="113"/>
      <c r="FQ5" s="113"/>
      <c r="FR5" s="113"/>
      <c r="FS5" s="113"/>
      <c r="FT5" s="113"/>
      <c r="FU5" s="113"/>
      <c r="FV5" s="113"/>
      <c r="FW5" s="113"/>
      <c r="FX5" s="113"/>
      <c r="FY5" s="113"/>
      <c r="FZ5" s="113"/>
      <c r="GA5" s="113"/>
      <c r="GB5" s="113"/>
      <c r="GC5" s="113"/>
      <c r="GD5" s="113"/>
      <c r="GE5" s="113"/>
      <c r="GF5" s="113"/>
      <c r="GG5" s="113"/>
      <c r="GH5" s="113"/>
      <c r="GI5" s="113"/>
      <c r="GJ5" s="113"/>
      <c r="GK5" s="113"/>
      <c r="GL5" s="113"/>
      <c r="GM5" s="113"/>
      <c r="GN5" s="113"/>
      <c r="GO5" s="113"/>
      <c r="GP5" s="113"/>
      <c r="GQ5" s="113"/>
      <c r="GR5" s="113"/>
      <c r="GS5" s="113"/>
      <c r="GT5" s="113"/>
      <c r="GU5" s="113"/>
      <c r="GV5" s="113"/>
      <c r="GW5" s="113"/>
      <c r="GX5" s="113"/>
      <c r="GY5" s="113"/>
      <c r="GZ5" s="113"/>
      <c r="HA5" s="113"/>
      <c r="HB5" s="113"/>
      <c r="HC5" s="113"/>
      <c r="HD5" s="113"/>
      <c r="HE5" s="113"/>
      <c r="HF5" s="113"/>
      <c r="HG5" s="113"/>
      <c r="HH5" s="113"/>
      <c r="HI5" s="113"/>
      <c r="HJ5" s="113"/>
      <c r="HK5" s="113"/>
      <c r="HL5" s="113"/>
      <c r="HM5" s="113"/>
      <c r="HN5" s="113"/>
      <c r="HO5" s="113"/>
      <c r="HP5" s="113"/>
      <c r="HQ5" s="113"/>
      <c r="HR5" s="113"/>
      <c r="HS5" s="113"/>
      <c r="HT5" s="113"/>
      <c r="HU5" s="113"/>
      <c r="HV5" s="113"/>
      <c r="HW5" s="113"/>
      <c r="HX5" s="113"/>
      <c r="HY5" s="113"/>
      <c r="HZ5" s="113"/>
      <c r="IA5" s="113"/>
      <c r="IB5" s="113"/>
      <c r="IC5" s="113"/>
      <c r="ID5" s="113"/>
      <c r="IE5" s="113"/>
      <c r="IF5" s="113"/>
      <c r="IG5" s="113"/>
      <c r="IH5" s="113"/>
      <c r="II5" s="113"/>
      <c r="IJ5" s="113"/>
      <c r="IK5" s="113"/>
      <c r="IL5" s="113"/>
      <c r="IM5" s="113"/>
      <c r="IN5" s="113"/>
      <c r="IO5" s="113"/>
      <c r="IP5" s="113"/>
      <c r="IQ5" s="113"/>
      <c r="IR5" s="113"/>
      <c r="IS5" s="113"/>
      <c r="IT5" s="113"/>
      <c r="IU5" s="113"/>
      <c r="IV5" s="113"/>
      <c r="IW5" s="113"/>
      <c r="IX5" s="113"/>
      <c r="IY5" s="113"/>
      <c r="IZ5" s="113"/>
    </row>
    <row r="6" spans="1:260" ht="29.25" customHeight="1" thickBot="1" x14ac:dyDescent="0.3">
      <c r="A6" s="208" t="s">
        <v>336</v>
      </c>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c r="CH6" s="209"/>
      <c r="CI6" s="209"/>
      <c r="CJ6" s="209"/>
      <c r="CK6" s="209"/>
      <c r="CL6" s="209"/>
      <c r="CM6" s="209"/>
      <c r="CN6" s="209"/>
      <c r="CO6" s="209"/>
      <c r="CP6" s="209"/>
      <c r="CQ6" s="209"/>
      <c r="CR6" s="209"/>
      <c r="CS6" s="209"/>
      <c r="CT6" s="209"/>
      <c r="CU6" s="209"/>
      <c r="CV6" s="209"/>
      <c r="CW6" s="209"/>
      <c r="CX6" s="209"/>
      <c r="CY6" s="209"/>
      <c r="CZ6" s="209"/>
      <c r="DA6" s="209"/>
      <c r="DB6" s="209"/>
      <c r="DC6" s="209"/>
      <c r="DD6" s="209"/>
      <c r="DE6" s="209"/>
      <c r="DF6" s="209"/>
      <c r="DG6" s="209"/>
      <c r="DH6" s="209"/>
      <c r="DI6" s="209"/>
      <c r="DJ6" s="209"/>
      <c r="DK6" s="209"/>
      <c r="DL6" s="209"/>
      <c r="DM6" s="209"/>
      <c r="DN6" s="209"/>
      <c r="DO6" s="209"/>
      <c r="DP6" s="209"/>
      <c r="DQ6" s="209"/>
      <c r="DR6" s="209"/>
      <c r="DS6" s="209"/>
      <c r="DT6" s="209"/>
      <c r="DU6" s="209"/>
      <c r="DV6" s="209"/>
      <c r="DW6" s="209"/>
      <c r="DX6" s="209"/>
      <c r="DY6" s="209"/>
      <c r="DZ6" s="209"/>
      <c r="EA6" s="209"/>
      <c r="EB6" s="209"/>
      <c r="EC6" s="209"/>
      <c r="ED6" s="209"/>
      <c r="EE6" s="209"/>
      <c r="EF6" s="209"/>
      <c r="EG6" s="209"/>
      <c r="EH6" s="209"/>
      <c r="EI6" s="209"/>
      <c r="EJ6" s="209"/>
      <c r="EK6" s="209"/>
      <c r="EL6" s="209"/>
      <c r="EM6" s="209"/>
      <c r="EN6" s="209"/>
      <c r="EO6" s="209"/>
      <c r="EP6" s="209"/>
      <c r="EQ6" s="209"/>
      <c r="ER6" s="209"/>
      <c r="ES6" s="209"/>
      <c r="ET6" s="209"/>
      <c r="EU6" s="209"/>
      <c r="EV6" s="209"/>
      <c r="EW6" s="209"/>
      <c r="EX6" s="209"/>
      <c r="EY6" s="209"/>
      <c r="EZ6" s="209"/>
      <c r="FA6" s="209"/>
      <c r="FB6" s="209"/>
      <c r="FC6" s="209"/>
      <c r="FD6" s="209"/>
      <c r="FE6" s="209"/>
      <c r="FF6" s="209"/>
      <c r="FG6" s="209"/>
      <c r="FH6" s="209"/>
      <c r="FI6" s="209"/>
      <c r="FJ6" s="209"/>
      <c r="FK6" s="209"/>
      <c r="FL6" s="209"/>
      <c r="FM6" s="209"/>
      <c r="FN6" s="209"/>
      <c r="FO6" s="209"/>
      <c r="FP6" s="209"/>
      <c r="FQ6" s="209"/>
      <c r="FR6" s="209"/>
      <c r="FS6" s="209"/>
      <c r="FT6" s="209"/>
      <c r="FU6" s="209"/>
      <c r="FV6" s="209"/>
      <c r="FW6" s="209"/>
      <c r="FX6" s="209"/>
      <c r="FY6" s="209"/>
      <c r="FZ6" s="209"/>
      <c r="GA6" s="209"/>
      <c r="GB6" s="209"/>
      <c r="GC6" s="209"/>
      <c r="GD6" s="209"/>
      <c r="GE6" s="209"/>
      <c r="GF6" s="209"/>
      <c r="GG6" s="209"/>
      <c r="GH6" s="209"/>
      <c r="GI6" s="209"/>
      <c r="GJ6" s="209"/>
      <c r="GK6" s="209"/>
      <c r="GL6" s="209"/>
      <c r="GM6" s="209"/>
      <c r="GN6" s="209"/>
      <c r="GO6" s="209"/>
      <c r="GP6" s="209"/>
      <c r="GQ6" s="209"/>
      <c r="GR6" s="209"/>
      <c r="GS6" s="209"/>
      <c r="GT6" s="209"/>
      <c r="GU6" s="209"/>
      <c r="GV6" s="209"/>
      <c r="GW6" s="209"/>
      <c r="GX6" s="209"/>
      <c r="GY6" s="209"/>
      <c r="GZ6" s="209"/>
      <c r="HA6" s="209"/>
      <c r="HB6" s="209"/>
      <c r="HC6" s="209"/>
      <c r="HD6" s="209"/>
      <c r="HE6" s="209"/>
      <c r="HF6" s="209"/>
      <c r="HG6" s="209"/>
      <c r="HH6" s="209"/>
      <c r="HI6" s="209"/>
      <c r="HJ6" s="209"/>
      <c r="HK6" s="209"/>
      <c r="HL6" s="209"/>
      <c r="HM6" s="209"/>
      <c r="HN6" s="209"/>
      <c r="HO6" s="209"/>
      <c r="HP6" s="209"/>
      <c r="HQ6" s="209"/>
      <c r="HR6" s="209"/>
      <c r="HS6" s="209"/>
      <c r="HT6" s="209"/>
      <c r="HU6" s="209"/>
      <c r="HV6" s="209"/>
      <c r="HW6" s="209"/>
      <c r="HX6" s="209"/>
      <c r="HY6" s="209"/>
      <c r="HZ6" s="209"/>
      <c r="IA6" s="209"/>
      <c r="IB6" s="209"/>
      <c r="IC6" s="209"/>
      <c r="ID6" s="209"/>
      <c r="IE6" s="209"/>
      <c r="IF6" s="209"/>
      <c r="IG6" s="209"/>
      <c r="IH6" s="209"/>
      <c r="II6" s="209"/>
      <c r="IJ6" s="209"/>
      <c r="IK6" s="209"/>
      <c r="IL6" s="209"/>
      <c r="IM6" s="209"/>
      <c r="IN6" s="209"/>
      <c r="IO6" s="209"/>
      <c r="IP6" s="209"/>
      <c r="IQ6" s="209"/>
      <c r="IR6" s="209"/>
      <c r="IS6" s="209"/>
      <c r="IT6" s="209"/>
      <c r="IU6" s="209"/>
      <c r="IV6" s="209"/>
      <c r="IW6" s="209"/>
      <c r="IX6" s="209"/>
      <c r="IY6" s="209"/>
      <c r="IZ6" s="210"/>
    </row>
    <row r="7" spans="1:260" ht="5.0999999999999996" customHeight="1" thickBot="1" x14ac:dyDescent="0.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c r="CQ7" s="113"/>
      <c r="CR7" s="113"/>
      <c r="CS7" s="113"/>
      <c r="CT7" s="113"/>
      <c r="CU7" s="113"/>
      <c r="CV7" s="113"/>
      <c r="CW7" s="113"/>
      <c r="CX7" s="113"/>
      <c r="CY7" s="113"/>
      <c r="CZ7" s="113"/>
      <c r="DA7" s="113"/>
      <c r="DB7" s="113"/>
      <c r="DC7" s="113"/>
      <c r="DD7" s="113"/>
      <c r="DE7" s="113"/>
      <c r="DF7" s="113"/>
      <c r="DG7" s="113"/>
      <c r="DH7" s="113"/>
      <c r="DI7" s="113"/>
      <c r="DJ7" s="113"/>
      <c r="DK7" s="113"/>
      <c r="DL7" s="113"/>
      <c r="DM7" s="113"/>
      <c r="DN7" s="113"/>
      <c r="DO7" s="113"/>
      <c r="DP7" s="113"/>
      <c r="DQ7" s="113"/>
      <c r="DR7" s="113"/>
      <c r="DS7" s="113"/>
      <c r="DT7" s="113"/>
      <c r="DU7" s="113"/>
      <c r="DV7" s="113"/>
      <c r="DW7" s="113"/>
      <c r="DX7" s="113"/>
      <c r="DY7" s="113"/>
      <c r="DZ7" s="113"/>
      <c r="EA7" s="113"/>
      <c r="EB7" s="113"/>
      <c r="EC7" s="113"/>
      <c r="ED7" s="113"/>
      <c r="EE7" s="113"/>
      <c r="EF7" s="113"/>
      <c r="EG7" s="113"/>
      <c r="EH7" s="113"/>
      <c r="EI7" s="113"/>
      <c r="EJ7" s="113"/>
      <c r="EK7" s="113"/>
      <c r="EL7" s="113"/>
      <c r="EM7" s="113"/>
      <c r="EN7" s="113"/>
      <c r="EO7" s="113"/>
      <c r="EP7" s="113"/>
      <c r="EQ7" s="113"/>
      <c r="ER7" s="113"/>
      <c r="ES7" s="113"/>
      <c r="ET7" s="113"/>
      <c r="EU7" s="113"/>
      <c r="EV7" s="113"/>
      <c r="EW7" s="113"/>
      <c r="EX7" s="113"/>
      <c r="EY7" s="113"/>
      <c r="EZ7" s="113"/>
      <c r="FA7" s="113"/>
      <c r="FB7" s="113"/>
      <c r="FC7" s="113"/>
      <c r="FD7" s="113"/>
      <c r="FE7" s="113"/>
      <c r="FF7" s="113"/>
      <c r="FG7" s="113"/>
      <c r="FH7" s="113"/>
      <c r="FI7" s="113"/>
      <c r="FJ7" s="113"/>
      <c r="FK7" s="113"/>
      <c r="FL7" s="113"/>
      <c r="FM7" s="113"/>
      <c r="FN7" s="113"/>
      <c r="FO7" s="113"/>
      <c r="FP7" s="113"/>
      <c r="FQ7" s="113"/>
      <c r="FR7" s="113"/>
      <c r="FS7" s="113"/>
      <c r="FT7" s="113"/>
      <c r="FU7" s="113"/>
      <c r="FV7" s="113"/>
      <c r="FW7" s="113"/>
      <c r="FX7" s="113"/>
      <c r="FY7" s="113"/>
      <c r="FZ7" s="113"/>
      <c r="GA7" s="113"/>
      <c r="GB7" s="113"/>
      <c r="GC7" s="113"/>
      <c r="GD7" s="113"/>
      <c r="GE7" s="113"/>
      <c r="GF7" s="113"/>
      <c r="GG7" s="113"/>
      <c r="GH7" s="113"/>
      <c r="GI7" s="113"/>
      <c r="GJ7" s="113"/>
      <c r="GK7" s="113"/>
      <c r="GL7" s="113"/>
      <c r="GM7" s="113"/>
      <c r="GN7" s="113"/>
      <c r="GO7" s="113"/>
      <c r="GP7" s="113"/>
      <c r="GQ7" s="113"/>
      <c r="GR7" s="113"/>
      <c r="GS7" s="113"/>
      <c r="GT7" s="113"/>
      <c r="GU7" s="113"/>
      <c r="GV7" s="113"/>
      <c r="GW7" s="113"/>
      <c r="GX7" s="113"/>
      <c r="GY7" s="113"/>
      <c r="GZ7" s="113"/>
      <c r="HA7" s="113"/>
      <c r="HB7" s="113"/>
      <c r="HC7" s="113"/>
      <c r="HD7" s="113"/>
      <c r="HE7" s="113"/>
      <c r="HF7" s="113"/>
      <c r="HG7" s="113"/>
      <c r="HH7" s="113"/>
      <c r="HI7" s="113"/>
      <c r="HJ7" s="113"/>
      <c r="HK7" s="113"/>
      <c r="HL7" s="113"/>
      <c r="HM7" s="113"/>
      <c r="HN7" s="113"/>
      <c r="HO7" s="113"/>
      <c r="HP7" s="113"/>
      <c r="HQ7" s="113"/>
      <c r="HR7" s="113"/>
      <c r="HS7" s="113"/>
      <c r="HT7" s="113"/>
      <c r="HU7" s="113"/>
      <c r="HV7" s="113"/>
      <c r="HW7" s="113"/>
      <c r="HX7" s="113"/>
      <c r="HY7" s="113"/>
      <c r="HZ7" s="113"/>
      <c r="IA7" s="113"/>
      <c r="IB7" s="113"/>
      <c r="IC7" s="113"/>
      <c r="ID7" s="113"/>
      <c r="IE7" s="113"/>
      <c r="IF7" s="113"/>
      <c r="IG7" s="113"/>
      <c r="IH7" s="113"/>
      <c r="II7" s="113"/>
      <c r="IJ7" s="113"/>
      <c r="IK7" s="113"/>
      <c r="IL7" s="113"/>
      <c r="IM7" s="113"/>
      <c r="IN7" s="113"/>
      <c r="IO7" s="113"/>
      <c r="IP7" s="113"/>
      <c r="IQ7" s="113"/>
      <c r="IR7" s="113"/>
      <c r="IS7" s="113"/>
      <c r="IT7" s="113"/>
      <c r="IU7" s="113"/>
      <c r="IV7" s="113"/>
      <c r="IW7" s="113"/>
      <c r="IX7" s="113"/>
      <c r="IY7" s="113"/>
      <c r="IZ7" s="113"/>
    </row>
    <row r="8" spans="1:260" ht="27.75" customHeight="1" x14ac:dyDescent="0.25">
      <c r="A8" s="97" t="s">
        <v>70</v>
      </c>
      <c r="B8" s="59"/>
      <c r="C8" s="59"/>
      <c r="D8" s="59"/>
      <c r="E8" s="59"/>
      <c r="F8" s="59"/>
      <c r="G8" s="59"/>
      <c r="H8" s="59"/>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c r="FN8" s="60"/>
      <c r="FO8" s="60"/>
      <c r="FP8" s="60"/>
      <c r="FQ8" s="60"/>
      <c r="FR8" s="60"/>
      <c r="FS8" s="60"/>
      <c r="FT8" s="60"/>
      <c r="FU8" s="60"/>
      <c r="FV8" s="60"/>
      <c r="FW8" s="60"/>
      <c r="FX8" s="60"/>
      <c r="FY8" s="60"/>
      <c r="FZ8" s="60"/>
      <c r="GA8" s="60"/>
      <c r="GB8" s="60"/>
      <c r="GC8" s="60"/>
      <c r="GD8" s="60"/>
      <c r="GE8" s="60"/>
      <c r="GF8" s="60"/>
      <c r="GG8" s="60"/>
      <c r="GH8" s="60"/>
      <c r="GI8" s="60"/>
      <c r="GJ8" s="60"/>
      <c r="GK8" s="60"/>
      <c r="GL8" s="60"/>
      <c r="GM8" s="60"/>
      <c r="GN8" s="60"/>
      <c r="GO8" s="60"/>
      <c r="GP8" s="60"/>
      <c r="GQ8" s="60"/>
      <c r="GR8" s="60"/>
      <c r="GS8" s="60"/>
      <c r="GT8" s="60"/>
      <c r="GU8" s="60"/>
      <c r="GV8" s="60"/>
      <c r="GW8" s="60"/>
      <c r="GX8" s="60"/>
      <c r="GY8" s="60"/>
      <c r="GZ8" s="60"/>
      <c r="HA8" s="60"/>
      <c r="HB8" s="60"/>
      <c r="HC8" s="60"/>
      <c r="HD8" s="60"/>
      <c r="HE8" s="60"/>
      <c r="HF8" s="60"/>
      <c r="HG8" s="60"/>
      <c r="HH8" s="60"/>
      <c r="HI8" s="60"/>
      <c r="HJ8" s="60"/>
      <c r="HK8" s="60"/>
      <c r="HL8" s="60"/>
      <c r="HM8" s="60"/>
      <c r="HN8" s="60"/>
      <c r="HO8" s="60"/>
      <c r="HP8" s="60"/>
      <c r="HQ8" s="60"/>
      <c r="HR8" s="60"/>
      <c r="HS8" s="60"/>
      <c r="HT8" s="60"/>
      <c r="HU8" s="60"/>
      <c r="HV8" s="60"/>
      <c r="HW8" s="60"/>
      <c r="HX8" s="60"/>
      <c r="HY8" s="60"/>
      <c r="HZ8" s="60"/>
      <c r="IA8" s="60"/>
      <c r="IB8" s="60"/>
      <c r="IC8" s="60"/>
      <c r="ID8" s="60"/>
      <c r="IE8" s="60"/>
      <c r="IF8" s="60"/>
      <c r="IG8" s="60"/>
      <c r="IH8" s="60"/>
      <c r="II8" s="60"/>
      <c r="IJ8" s="60"/>
      <c r="IK8" s="60"/>
      <c r="IL8" s="60"/>
      <c r="IM8" s="60"/>
      <c r="IN8" s="60"/>
      <c r="IO8" s="60"/>
      <c r="IP8" s="60"/>
      <c r="IQ8" s="60"/>
      <c r="IR8" s="60"/>
      <c r="IS8" s="60"/>
      <c r="IT8" s="60"/>
      <c r="IU8" s="60"/>
      <c r="IV8" s="60"/>
      <c r="IW8" s="60"/>
      <c r="IX8" s="60"/>
      <c r="IY8" s="60"/>
      <c r="IZ8" s="60"/>
    </row>
    <row r="9" spans="1:260" ht="5.0999999999999996" customHeight="1" thickBot="1" x14ac:dyDescent="0.3"/>
    <row r="10" spans="1:260" ht="15" customHeight="1" x14ac:dyDescent="0.25">
      <c r="A10" s="194" t="s">
        <v>12</v>
      </c>
      <c r="B10" s="27" t="s">
        <v>71</v>
      </c>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9"/>
    </row>
    <row r="11" spans="1:260" ht="33" customHeight="1" x14ac:dyDescent="0.25">
      <c r="A11" s="195"/>
      <c r="B11" s="25" t="s">
        <v>72</v>
      </c>
      <c r="C11" s="26" t="s">
        <v>73</v>
      </c>
      <c r="D11" s="26" t="s">
        <v>74</v>
      </c>
      <c r="E11" s="26" t="s">
        <v>75</v>
      </c>
      <c r="F11" s="26" t="s">
        <v>76</v>
      </c>
      <c r="G11" s="26" t="s">
        <v>77</v>
      </c>
      <c r="H11" s="26" t="s">
        <v>78</v>
      </c>
      <c r="I11" s="26" t="s">
        <v>79</v>
      </c>
      <c r="J11" s="26" t="s">
        <v>80</v>
      </c>
      <c r="K11" s="26" t="s">
        <v>81</v>
      </c>
      <c r="L11" s="26" t="s">
        <v>82</v>
      </c>
      <c r="M11" s="26" t="s">
        <v>83</v>
      </c>
      <c r="N11" s="26" t="s">
        <v>84</v>
      </c>
      <c r="O11" s="26" t="s">
        <v>85</v>
      </c>
      <c r="P11" s="26" t="s">
        <v>86</v>
      </c>
      <c r="Q11" s="26" t="s">
        <v>87</v>
      </c>
      <c r="R11" s="26" t="s">
        <v>88</v>
      </c>
      <c r="S11" s="26" t="s">
        <v>89</v>
      </c>
      <c r="T11" s="26" t="s">
        <v>90</v>
      </c>
      <c r="U11" s="26" t="s">
        <v>91</v>
      </c>
      <c r="V11" s="26" t="s">
        <v>92</v>
      </c>
      <c r="W11" s="26" t="s">
        <v>93</v>
      </c>
      <c r="X11" s="26" t="s">
        <v>94</v>
      </c>
      <c r="Y11" s="26" t="s">
        <v>95</v>
      </c>
      <c r="Z11" s="26" t="s">
        <v>96</v>
      </c>
      <c r="AA11" s="26" t="s">
        <v>97</v>
      </c>
      <c r="AB11" s="26" t="s">
        <v>98</v>
      </c>
      <c r="AC11" s="26" t="s">
        <v>99</v>
      </c>
      <c r="AD11" s="26" t="s">
        <v>100</v>
      </c>
      <c r="AE11" s="26" t="s">
        <v>101</v>
      </c>
      <c r="AF11" s="26" t="s">
        <v>102</v>
      </c>
      <c r="AG11" s="26" t="s">
        <v>103</v>
      </c>
      <c r="AH11" s="26" t="s">
        <v>104</v>
      </c>
      <c r="AI11" s="26" t="s">
        <v>105</v>
      </c>
      <c r="AJ11" s="26" t="s">
        <v>106</v>
      </c>
      <c r="AK11" s="26" t="s">
        <v>107</v>
      </c>
      <c r="AL11" s="26" t="s">
        <v>108</v>
      </c>
      <c r="AM11" s="26" t="s">
        <v>109</v>
      </c>
      <c r="AN11" s="26" t="s">
        <v>110</v>
      </c>
      <c r="AO11" s="26" t="s">
        <v>111</v>
      </c>
      <c r="AP11" s="26" t="s">
        <v>112</v>
      </c>
      <c r="AQ11" s="26" t="s">
        <v>113</v>
      </c>
      <c r="AR11" s="26" t="s">
        <v>114</v>
      </c>
      <c r="AS11" s="26" t="s">
        <v>115</v>
      </c>
      <c r="AT11" s="26" t="s">
        <v>116</v>
      </c>
      <c r="AU11" s="26" t="s">
        <v>117</v>
      </c>
      <c r="AV11" s="26" t="s">
        <v>118</v>
      </c>
      <c r="AW11" s="26" t="s">
        <v>119</v>
      </c>
      <c r="AX11" s="26" t="s">
        <v>120</v>
      </c>
      <c r="AY11" s="26" t="s">
        <v>121</v>
      </c>
      <c r="AZ11" s="26" t="s">
        <v>122</v>
      </c>
      <c r="BA11" s="26" t="s">
        <v>123</v>
      </c>
      <c r="BB11" s="26" t="s">
        <v>124</v>
      </c>
      <c r="BC11" s="26" t="s">
        <v>125</v>
      </c>
      <c r="BD11" s="26" t="s">
        <v>126</v>
      </c>
      <c r="BE11" s="26" t="s">
        <v>127</v>
      </c>
      <c r="BF11" s="26" t="s">
        <v>128</v>
      </c>
      <c r="BG11" s="26" t="s">
        <v>129</v>
      </c>
      <c r="BH11" s="26" t="s">
        <v>130</v>
      </c>
      <c r="BI11" s="26" t="s">
        <v>131</v>
      </c>
      <c r="BJ11" s="26" t="s">
        <v>132</v>
      </c>
      <c r="BK11" s="26" t="s">
        <v>133</v>
      </c>
      <c r="BL11" s="26" t="s">
        <v>134</v>
      </c>
      <c r="BM11" s="26" t="s">
        <v>135</v>
      </c>
      <c r="BN11" s="26" t="s">
        <v>136</v>
      </c>
      <c r="BO11" s="26" t="s">
        <v>137</v>
      </c>
      <c r="BP11" s="26" t="s">
        <v>138</v>
      </c>
      <c r="BQ11" s="26" t="s">
        <v>139</v>
      </c>
      <c r="BR11" s="26" t="s">
        <v>140</v>
      </c>
      <c r="BS11" s="26" t="s">
        <v>141</v>
      </c>
      <c r="BT11" s="26" t="s">
        <v>142</v>
      </c>
      <c r="BU11" s="26" t="s">
        <v>143</v>
      </c>
      <c r="BV11" s="26" t="s">
        <v>144</v>
      </c>
      <c r="BW11" s="26" t="s">
        <v>145</v>
      </c>
      <c r="BX11" s="26" t="s">
        <v>146</v>
      </c>
      <c r="BY11" s="26" t="s">
        <v>147</v>
      </c>
      <c r="BZ11" s="26" t="s">
        <v>148</v>
      </c>
      <c r="CA11" s="26" t="s">
        <v>149</v>
      </c>
      <c r="CB11" s="26" t="s">
        <v>150</v>
      </c>
      <c r="CC11" s="26" t="s">
        <v>151</v>
      </c>
      <c r="CD11" s="26" t="s">
        <v>152</v>
      </c>
      <c r="CE11" s="26" t="s">
        <v>153</v>
      </c>
      <c r="CF11" s="26" t="s">
        <v>154</v>
      </c>
      <c r="CG11" s="26" t="s">
        <v>155</v>
      </c>
      <c r="CH11" s="26" t="s">
        <v>156</v>
      </c>
      <c r="CI11" s="26" t="s">
        <v>157</v>
      </c>
      <c r="CJ11" s="26" t="s">
        <v>158</v>
      </c>
      <c r="CK11" s="26" t="s">
        <v>159</v>
      </c>
      <c r="CL11" s="26" t="s">
        <v>160</v>
      </c>
      <c r="CM11" s="26" t="s">
        <v>161</v>
      </c>
      <c r="CN11" s="26" t="s">
        <v>162</v>
      </c>
      <c r="CO11" s="26" t="s">
        <v>163</v>
      </c>
      <c r="CP11" s="26" t="s">
        <v>164</v>
      </c>
      <c r="CQ11" s="26" t="s">
        <v>165</v>
      </c>
      <c r="CR11" s="26" t="s">
        <v>166</v>
      </c>
      <c r="CS11" s="26" t="s">
        <v>167</v>
      </c>
      <c r="CT11" s="26" t="s">
        <v>168</v>
      </c>
      <c r="CU11" s="26" t="s">
        <v>169</v>
      </c>
      <c r="CV11" s="26" t="s">
        <v>170</v>
      </c>
      <c r="CW11" s="26" t="s">
        <v>171</v>
      </c>
      <c r="CX11" s="26" t="s">
        <v>172</v>
      </c>
      <c r="CY11" s="26" t="s">
        <v>173</v>
      </c>
      <c r="CZ11" s="26" t="s">
        <v>174</v>
      </c>
      <c r="DA11" s="26" t="s">
        <v>175</v>
      </c>
      <c r="DB11" s="26" t="s">
        <v>176</v>
      </c>
      <c r="DC11" s="26" t="s">
        <v>177</v>
      </c>
      <c r="DD11" s="26" t="s">
        <v>178</v>
      </c>
      <c r="DE11" s="26" t="s">
        <v>28</v>
      </c>
      <c r="DF11" s="26" t="s">
        <v>179</v>
      </c>
      <c r="DG11" s="26" t="s">
        <v>180</v>
      </c>
      <c r="DH11" s="26" t="s">
        <v>181</v>
      </c>
      <c r="DI11" s="26" t="s">
        <v>182</v>
      </c>
      <c r="DJ11" s="26" t="s">
        <v>183</v>
      </c>
      <c r="DK11" s="26" t="s">
        <v>184</v>
      </c>
      <c r="DL11" s="26" t="s">
        <v>185</v>
      </c>
      <c r="DM11" s="26" t="s">
        <v>186</v>
      </c>
      <c r="DN11" s="26" t="s">
        <v>187</v>
      </c>
      <c r="DO11" s="26" t="s">
        <v>188</v>
      </c>
      <c r="DP11" s="26" t="s">
        <v>189</v>
      </c>
      <c r="DQ11" s="26" t="s">
        <v>190</v>
      </c>
      <c r="DR11" s="26" t="s">
        <v>191</v>
      </c>
      <c r="DS11" s="26" t="s">
        <v>192</v>
      </c>
      <c r="DT11" s="26" t="s">
        <v>193</v>
      </c>
      <c r="DU11" s="26" t="s">
        <v>194</v>
      </c>
      <c r="DV11" s="26" t="s">
        <v>195</v>
      </c>
      <c r="DW11" s="26" t="s">
        <v>196</v>
      </c>
      <c r="DX11" s="26" t="s">
        <v>197</v>
      </c>
      <c r="DY11" s="26" t="s">
        <v>198</v>
      </c>
      <c r="DZ11" s="26" t="s">
        <v>199</v>
      </c>
      <c r="EA11" s="26" t="s">
        <v>200</v>
      </c>
      <c r="EB11" s="26" t="s">
        <v>201</v>
      </c>
      <c r="EC11" s="26" t="s">
        <v>202</v>
      </c>
      <c r="ED11" s="26" t="s">
        <v>203</v>
      </c>
      <c r="EE11" s="26" t="s">
        <v>204</v>
      </c>
      <c r="EF11" s="26" t="s">
        <v>205</v>
      </c>
      <c r="EG11" s="26" t="s">
        <v>206</v>
      </c>
      <c r="EH11" s="26" t="s">
        <v>207</v>
      </c>
      <c r="EI11" s="26" t="s">
        <v>208</v>
      </c>
      <c r="EJ11" s="26" t="s">
        <v>209</v>
      </c>
      <c r="EK11" s="26" t="s">
        <v>210</v>
      </c>
      <c r="EL11" s="26" t="s">
        <v>211</v>
      </c>
      <c r="EM11" s="26" t="s">
        <v>212</v>
      </c>
      <c r="EN11" s="26" t="s">
        <v>213</v>
      </c>
      <c r="EO11" s="26" t="s">
        <v>214</v>
      </c>
      <c r="EP11" s="26" t="s">
        <v>215</v>
      </c>
      <c r="EQ11" s="26" t="s">
        <v>216</v>
      </c>
      <c r="ER11" s="26" t="s">
        <v>217</v>
      </c>
      <c r="ES11" s="26" t="s">
        <v>218</v>
      </c>
      <c r="ET11" s="26" t="s">
        <v>219</v>
      </c>
      <c r="EU11" s="26" t="s">
        <v>220</v>
      </c>
      <c r="EV11" s="26" t="s">
        <v>221</v>
      </c>
      <c r="EW11" s="26" t="s">
        <v>222</v>
      </c>
      <c r="EX11" s="26" t="s">
        <v>223</v>
      </c>
      <c r="EY11" s="26" t="s">
        <v>224</v>
      </c>
      <c r="EZ11" s="26" t="s">
        <v>225</v>
      </c>
      <c r="FA11" s="26" t="s">
        <v>226</v>
      </c>
      <c r="FB11" s="26" t="s">
        <v>227</v>
      </c>
      <c r="FC11" s="26" t="s">
        <v>228</v>
      </c>
      <c r="FD11" s="26" t="s">
        <v>229</v>
      </c>
      <c r="FE11" s="26" t="s">
        <v>230</v>
      </c>
      <c r="FF11" s="26" t="s">
        <v>231</v>
      </c>
      <c r="FG11" s="26" t="s">
        <v>232</v>
      </c>
      <c r="FH11" s="26" t="s">
        <v>233</v>
      </c>
      <c r="FI11" s="26" t="s">
        <v>234</v>
      </c>
      <c r="FJ11" s="26" t="s">
        <v>235</v>
      </c>
      <c r="FK11" s="26" t="s">
        <v>236</v>
      </c>
      <c r="FL11" s="26" t="s">
        <v>237</v>
      </c>
      <c r="FM11" s="26" t="s">
        <v>238</v>
      </c>
      <c r="FN11" s="26" t="s">
        <v>239</v>
      </c>
      <c r="FO11" s="26" t="s">
        <v>240</v>
      </c>
      <c r="FP11" s="26" t="s">
        <v>241</v>
      </c>
      <c r="FQ11" s="26" t="s">
        <v>242</v>
      </c>
      <c r="FR11" s="26" t="s">
        <v>243</v>
      </c>
      <c r="FS11" s="26" t="s">
        <v>244</v>
      </c>
      <c r="FT11" s="26" t="s">
        <v>245</v>
      </c>
      <c r="FU11" s="26" t="s">
        <v>246</v>
      </c>
      <c r="FV11" s="26" t="s">
        <v>247</v>
      </c>
      <c r="FW11" s="26" t="s">
        <v>248</v>
      </c>
      <c r="FX11" s="26" t="s">
        <v>249</v>
      </c>
      <c r="FY11" s="26" t="s">
        <v>250</v>
      </c>
      <c r="FZ11" s="26" t="s">
        <v>251</v>
      </c>
      <c r="GA11" s="26" t="s">
        <v>252</v>
      </c>
      <c r="GB11" s="26" t="s">
        <v>253</v>
      </c>
      <c r="GC11" s="26" t="s">
        <v>254</v>
      </c>
      <c r="GD11" s="26" t="s">
        <v>255</v>
      </c>
      <c r="GE11" s="26" t="s">
        <v>256</v>
      </c>
      <c r="GF11" s="26" t="s">
        <v>257</v>
      </c>
      <c r="GG11" s="26" t="s">
        <v>258</v>
      </c>
      <c r="GH11" s="26" t="s">
        <v>259</v>
      </c>
      <c r="GI11" s="26" t="s">
        <v>260</v>
      </c>
      <c r="GJ11" s="26" t="s">
        <v>261</v>
      </c>
      <c r="GK11" s="26" t="s">
        <v>262</v>
      </c>
      <c r="GL11" s="26" t="s">
        <v>263</v>
      </c>
      <c r="GM11" s="26" t="s">
        <v>264</v>
      </c>
      <c r="GN11" s="26" t="s">
        <v>265</v>
      </c>
      <c r="GO11" s="26" t="s">
        <v>266</v>
      </c>
      <c r="GP11" s="26" t="s">
        <v>267</v>
      </c>
      <c r="GQ11" s="26" t="s">
        <v>268</v>
      </c>
      <c r="GR11" s="26" t="s">
        <v>269</v>
      </c>
      <c r="GS11" s="26" t="s">
        <v>270</v>
      </c>
      <c r="GT11" s="26" t="s">
        <v>271</v>
      </c>
      <c r="GU11" s="26" t="s">
        <v>272</v>
      </c>
      <c r="GV11" s="26" t="s">
        <v>273</v>
      </c>
      <c r="GW11" s="26" t="s">
        <v>274</v>
      </c>
      <c r="GX11" s="26" t="s">
        <v>275</v>
      </c>
      <c r="GY11" s="26" t="s">
        <v>276</v>
      </c>
      <c r="GZ11" s="26" t="s">
        <v>277</v>
      </c>
      <c r="HA11" s="26" t="s">
        <v>278</v>
      </c>
      <c r="HB11" s="26" t="s">
        <v>279</v>
      </c>
      <c r="HC11" s="26" t="s">
        <v>280</v>
      </c>
      <c r="HD11" s="26" t="s">
        <v>281</v>
      </c>
      <c r="HE11" s="26" t="s">
        <v>282</v>
      </c>
      <c r="HF11" s="26" t="s">
        <v>283</v>
      </c>
      <c r="HG11" s="26" t="s">
        <v>284</v>
      </c>
      <c r="HH11" s="26" t="s">
        <v>285</v>
      </c>
      <c r="HI11" s="26" t="s">
        <v>286</v>
      </c>
      <c r="HJ11" s="26" t="s">
        <v>287</v>
      </c>
      <c r="HK11" s="26" t="s">
        <v>288</v>
      </c>
      <c r="HL11" s="26" t="s">
        <v>289</v>
      </c>
      <c r="HM11" s="26" t="s">
        <v>290</v>
      </c>
      <c r="HN11" s="26" t="s">
        <v>291</v>
      </c>
      <c r="HO11" s="26" t="s">
        <v>292</v>
      </c>
      <c r="HP11" s="26" t="s">
        <v>293</v>
      </c>
      <c r="HQ11" s="26" t="s">
        <v>294</v>
      </c>
      <c r="HR11" s="26" t="s">
        <v>295</v>
      </c>
      <c r="HS11" s="26" t="s">
        <v>296</v>
      </c>
      <c r="HT11" s="26" t="s">
        <v>297</v>
      </c>
      <c r="HU11" s="26" t="s">
        <v>298</v>
      </c>
      <c r="HV11" s="26" t="s">
        <v>299</v>
      </c>
      <c r="HW11" s="26" t="s">
        <v>300</v>
      </c>
      <c r="HX11" s="26" t="s">
        <v>301</v>
      </c>
      <c r="HY11" s="26" t="s">
        <v>302</v>
      </c>
      <c r="HZ11" s="26" t="s">
        <v>303</v>
      </c>
      <c r="IA11" s="26" t="s">
        <v>304</v>
      </c>
      <c r="IB11" s="26" t="s">
        <v>305</v>
      </c>
      <c r="IC11" s="26" t="s">
        <v>306</v>
      </c>
      <c r="ID11" s="26" t="s">
        <v>307</v>
      </c>
      <c r="IE11" s="26" t="s">
        <v>308</v>
      </c>
      <c r="IF11" s="26" t="s">
        <v>309</v>
      </c>
      <c r="IG11" s="26" t="s">
        <v>310</v>
      </c>
      <c r="IH11" s="26" t="s">
        <v>311</v>
      </c>
      <c r="II11" s="26" t="s">
        <v>312</v>
      </c>
      <c r="IJ11" s="26" t="s">
        <v>313</v>
      </c>
      <c r="IK11" s="26" t="s">
        <v>68</v>
      </c>
      <c r="IL11" s="26" t="s">
        <v>314</v>
      </c>
      <c r="IM11" s="26" t="s">
        <v>19</v>
      </c>
      <c r="IN11" s="26" t="s">
        <v>20</v>
      </c>
      <c r="IO11" s="26" t="s">
        <v>21</v>
      </c>
      <c r="IP11" s="26" t="s">
        <v>22</v>
      </c>
      <c r="IQ11" s="26" t="s">
        <v>23</v>
      </c>
      <c r="IR11" s="26" t="s">
        <v>24</v>
      </c>
      <c r="IS11" s="26" t="s">
        <v>58</v>
      </c>
      <c r="IT11" s="26" t="s">
        <v>59</v>
      </c>
      <c r="IU11" s="26" t="s">
        <v>56</v>
      </c>
      <c r="IV11" s="26" t="s">
        <v>57</v>
      </c>
      <c r="IW11" s="26" t="s">
        <v>29</v>
      </c>
      <c r="IX11" s="26" t="s">
        <v>30</v>
      </c>
      <c r="IY11" s="26" t="s">
        <v>31</v>
      </c>
      <c r="IZ11" s="30" t="s">
        <v>318</v>
      </c>
    </row>
    <row r="12" spans="1:260" s="5" customFormat="1" ht="15" customHeight="1" x14ac:dyDescent="0.25">
      <c r="A12" s="54" t="str">
        <f>'Entry capacity'!A12</f>
        <v>CI Tarifa</v>
      </c>
      <c r="B12" s="52">
        <v>1350.4890001000001</v>
      </c>
      <c r="C12" s="52">
        <v>1327.1030000999999</v>
      </c>
      <c r="D12" s="52">
        <v>1249.3000001</v>
      </c>
      <c r="E12" s="52">
        <v>1173.6305001000001</v>
      </c>
      <c r="F12" s="52">
        <v>1153.2375001</v>
      </c>
      <c r="G12" s="52">
        <v>1146.0750000999999</v>
      </c>
      <c r="H12" s="52">
        <v>1127.8640001000001</v>
      </c>
      <c r="I12" s="52">
        <v>1116.2640001</v>
      </c>
      <c r="J12" s="52">
        <v>1056.9000000999999</v>
      </c>
      <c r="K12" s="52">
        <v>1015.0105000999999</v>
      </c>
      <c r="L12" s="52">
        <v>986.25550009999995</v>
      </c>
      <c r="M12" s="52">
        <v>983.79550010000003</v>
      </c>
      <c r="N12" s="52">
        <v>967.02650010000002</v>
      </c>
      <c r="O12" s="52">
        <v>958.01450009999996</v>
      </c>
      <c r="P12" s="52">
        <v>942.60750010000004</v>
      </c>
      <c r="Q12" s="52">
        <v>944.00950009999997</v>
      </c>
      <c r="R12" s="52">
        <v>936.22650009999995</v>
      </c>
      <c r="S12" s="52">
        <v>917.68900010000004</v>
      </c>
      <c r="T12" s="52">
        <v>910.32300009999994</v>
      </c>
      <c r="U12" s="52">
        <v>891.49300000000005</v>
      </c>
      <c r="V12" s="52">
        <v>841.255</v>
      </c>
      <c r="W12" s="52">
        <v>833.62300000000005</v>
      </c>
      <c r="X12" s="52">
        <v>799.65300000000002</v>
      </c>
      <c r="Y12" s="52">
        <v>863.38300000000004</v>
      </c>
      <c r="Z12" s="52">
        <v>987.16500010000004</v>
      </c>
      <c r="AA12" s="52">
        <v>1001.9650001</v>
      </c>
      <c r="AB12" s="52">
        <v>817.52</v>
      </c>
      <c r="AC12" s="52">
        <v>837.71699999999998</v>
      </c>
      <c r="AD12" s="52">
        <v>856.01</v>
      </c>
      <c r="AE12" s="52">
        <v>866.96699999999998</v>
      </c>
      <c r="AF12" s="52">
        <v>881.36300000000006</v>
      </c>
      <c r="AG12" s="52">
        <v>909.70699999999999</v>
      </c>
      <c r="AH12" s="52">
        <v>931.06799999999998</v>
      </c>
      <c r="AI12" s="52">
        <v>958.92600000000004</v>
      </c>
      <c r="AJ12" s="52">
        <v>919.16200000000003</v>
      </c>
      <c r="AK12" s="52">
        <v>934.50800000000004</v>
      </c>
      <c r="AL12" s="52">
        <v>910.46199999999999</v>
      </c>
      <c r="AM12" s="52">
        <v>896.96199999999999</v>
      </c>
      <c r="AN12" s="52">
        <v>939.90800000000002</v>
      </c>
      <c r="AO12" s="52">
        <v>1098.3690001</v>
      </c>
      <c r="AP12" s="52">
        <v>1100.0760001000001</v>
      </c>
      <c r="AQ12" s="52">
        <v>1173.1400001</v>
      </c>
      <c r="AR12" s="52">
        <v>1160.6605001</v>
      </c>
      <c r="AS12" s="52">
        <v>1140.8605001000001</v>
      </c>
      <c r="AT12" s="52">
        <v>1125.4715001</v>
      </c>
      <c r="AU12" s="52">
        <v>1113.0505000999999</v>
      </c>
      <c r="AV12" s="52">
        <v>1097.6715001</v>
      </c>
      <c r="AW12" s="52">
        <v>1088.3025001000001</v>
      </c>
      <c r="AX12" s="52">
        <v>1080.3275000000001</v>
      </c>
      <c r="AY12" s="52">
        <v>1064.5615</v>
      </c>
      <c r="AZ12" s="52">
        <v>1062.5965000000001</v>
      </c>
      <c r="BA12" s="52">
        <v>1042.7974999999999</v>
      </c>
      <c r="BB12" s="52">
        <v>1022.1445</v>
      </c>
      <c r="BC12" s="52">
        <v>1013.4595</v>
      </c>
      <c r="BD12" s="52">
        <v>1002.5285</v>
      </c>
      <c r="BE12" s="52">
        <v>994.74350000000004</v>
      </c>
      <c r="BF12" s="52">
        <v>980.81650000000002</v>
      </c>
      <c r="BG12" s="52">
        <v>976.76949999999999</v>
      </c>
      <c r="BH12" s="52">
        <v>959.32749999999999</v>
      </c>
      <c r="BI12" s="52">
        <v>948.69449999999995</v>
      </c>
      <c r="BJ12" s="52">
        <v>941.07050000000004</v>
      </c>
      <c r="BK12" s="52">
        <v>918.10149999999999</v>
      </c>
      <c r="BL12" s="52">
        <v>931.18550000000005</v>
      </c>
      <c r="BM12" s="52">
        <v>946.18550000000005</v>
      </c>
      <c r="BN12" s="52">
        <v>959.82249999999999</v>
      </c>
      <c r="BO12" s="52">
        <v>970.82249999999999</v>
      </c>
      <c r="BP12" s="52">
        <v>979.02650000000006</v>
      </c>
      <c r="BQ12" s="52">
        <v>1234.3420001</v>
      </c>
      <c r="BR12" s="52">
        <v>1001.1155</v>
      </c>
      <c r="BS12" s="52">
        <v>1016.9725</v>
      </c>
      <c r="BT12" s="52">
        <v>1035.1025</v>
      </c>
      <c r="BU12" s="52">
        <v>1038.6315</v>
      </c>
      <c r="BV12" s="52">
        <v>1047.0454999999999</v>
      </c>
      <c r="BW12" s="52">
        <v>1054.2075</v>
      </c>
      <c r="BX12" s="52">
        <v>1062.8105</v>
      </c>
      <c r="BY12" s="52">
        <v>1065.3045</v>
      </c>
      <c r="BZ12" s="52">
        <v>1109.4704999999999</v>
      </c>
      <c r="CA12" s="52">
        <v>1005.8925</v>
      </c>
      <c r="CB12" s="52">
        <v>1009.2925</v>
      </c>
      <c r="CC12" s="52">
        <v>1023.9494999999999</v>
      </c>
      <c r="CD12" s="52">
        <v>1024.4445000000001</v>
      </c>
      <c r="CE12" s="52">
        <v>1040.3665000000001</v>
      </c>
      <c r="CF12" s="52">
        <v>1057.3164999999999</v>
      </c>
      <c r="CG12" s="52">
        <v>1023.7275</v>
      </c>
      <c r="CH12" s="52">
        <v>1210.6580001</v>
      </c>
      <c r="CI12" s="52">
        <v>1201.4840001</v>
      </c>
      <c r="CJ12" s="52">
        <v>1196.3640001000001</v>
      </c>
      <c r="CK12" s="52">
        <v>1212.1455000999999</v>
      </c>
      <c r="CL12" s="52">
        <v>1091.2125000999999</v>
      </c>
      <c r="CM12" s="52">
        <v>1268.9920001</v>
      </c>
      <c r="CN12" s="52">
        <v>1148.0295001</v>
      </c>
      <c r="CO12" s="52">
        <v>1133.9595001</v>
      </c>
      <c r="CP12" s="52">
        <v>1119.1285001000001</v>
      </c>
      <c r="CQ12" s="52">
        <v>1114.2795001</v>
      </c>
      <c r="CR12" s="52">
        <v>1106.3575000999999</v>
      </c>
      <c r="CS12" s="52">
        <v>1104.6525001</v>
      </c>
      <c r="CT12" s="52">
        <v>1097.7425000999999</v>
      </c>
      <c r="CU12" s="52">
        <v>1342.5220001</v>
      </c>
      <c r="CV12" s="52">
        <v>984.84849999999994</v>
      </c>
      <c r="CW12" s="52">
        <v>881.75049999999999</v>
      </c>
      <c r="CX12" s="52">
        <v>848.19749999999999</v>
      </c>
      <c r="CY12" s="52">
        <v>839.75350000000003</v>
      </c>
      <c r="CZ12" s="52">
        <v>796.35950000000003</v>
      </c>
      <c r="DA12" s="52">
        <v>754.55349999999999</v>
      </c>
      <c r="DB12" s="52">
        <v>624.43949999999995</v>
      </c>
      <c r="DC12" s="52">
        <v>609.58749999999998</v>
      </c>
      <c r="DD12" s="52">
        <v>598.47149999999999</v>
      </c>
      <c r="DE12" s="52">
        <v>591.67499999999995</v>
      </c>
      <c r="DF12" s="52">
        <v>586.06200000000001</v>
      </c>
      <c r="DG12" s="52">
        <v>1028.6405</v>
      </c>
      <c r="DH12" s="52">
        <v>1035.9875</v>
      </c>
      <c r="DI12" s="52">
        <v>1005.9650001</v>
      </c>
      <c r="DJ12" s="52">
        <v>1156.6605001</v>
      </c>
      <c r="DK12" s="52">
        <v>921.58900010000002</v>
      </c>
      <c r="DL12" s="52">
        <v>997.25750000000005</v>
      </c>
      <c r="DM12" s="52">
        <v>1003.1650001</v>
      </c>
      <c r="DN12" s="52">
        <v>1022.9650001</v>
      </c>
      <c r="DO12" s="52">
        <v>1255.7000000999999</v>
      </c>
      <c r="DP12" s="52">
        <v>874.19749999999999</v>
      </c>
      <c r="DQ12" s="52">
        <v>924.20349999999996</v>
      </c>
      <c r="DR12" s="52">
        <v>935.84649999999999</v>
      </c>
      <c r="DS12" s="52">
        <v>973.99549999999999</v>
      </c>
      <c r="DT12" s="52">
        <v>985.29750000000001</v>
      </c>
      <c r="DU12" s="52">
        <v>1108.7194999999999</v>
      </c>
      <c r="DV12" s="52">
        <v>988.39750000000004</v>
      </c>
      <c r="DW12" s="52">
        <v>1001.6535</v>
      </c>
      <c r="DX12" s="52">
        <v>1014.7975</v>
      </c>
      <c r="DY12" s="52">
        <v>1046.7845</v>
      </c>
      <c r="DZ12" s="52">
        <v>1079.7055</v>
      </c>
      <c r="EA12" s="52">
        <v>1092.3634999999999</v>
      </c>
      <c r="EB12" s="52">
        <v>1098.9135000000001</v>
      </c>
      <c r="EC12" s="52">
        <v>1088.2780001000001</v>
      </c>
      <c r="ED12" s="52">
        <v>1068.7660000999999</v>
      </c>
      <c r="EE12" s="52">
        <v>1052.2300001000001</v>
      </c>
      <c r="EF12" s="52">
        <v>974.60749999999996</v>
      </c>
      <c r="EG12" s="52">
        <v>979.48350000000005</v>
      </c>
      <c r="EH12" s="52">
        <v>1026.7655</v>
      </c>
      <c r="EI12" s="52">
        <v>1186.5850000999999</v>
      </c>
      <c r="EJ12" s="52">
        <v>1166.3065001</v>
      </c>
      <c r="EK12" s="52">
        <v>515.85799999999995</v>
      </c>
      <c r="EL12" s="52">
        <v>513.90599999999995</v>
      </c>
      <c r="EM12" s="52">
        <v>438.053</v>
      </c>
      <c r="EN12" s="52">
        <v>419.59800000000001</v>
      </c>
      <c r="EO12" s="52">
        <v>345.13</v>
      </c>
      <c r="EP12" s="52">
        <v>430.5</v>
      </c>
      <c r="EQ12" s="52">
        <v>415.09800000000001</v>
      </c>
      <c r="ER12" s="52">
        <v>393.91199999999998</v>
      </c>
      <c r="ES12" s="52">
        <v>344.94400000000002</v>
      </c>
      <c r="ET12" s="52">
        <v>302.83499999999998</v>
      </c>
      <c r="EU12" s="52">
        <v>277.66399999999999</v>
      </c>
      <c r="EV12" s="52">
        <v>404.79700000000003</v>
      </c>
      <c r="EW12" s="52">
        <v>393.02100000000002</v>
      </c>
      <c r="EX12" s="52">
        <v>431.19600000000003</v>
      </c>
      <c r="EY12" s="52">
        <v>513.28800000000001</v>
      </c>
      <c r="EZ12" s="52">
        <v>538.76</v>
      </c>
      <c r="FA12" s="52">
        <v>534.84299999999996</v>
      </c>
      <c r="FB12" s="52">
        <v>546.09400000000005</v>
      </c>
      <c r="FC12" s="52">
        <v>558.30600000000004</v>
      </c>
      <c r="FD12" s="52">
        <v>576.20600000000002</v>
      </c>
      <c r="FE12" s="52">
        <v>1034.6555000000001</v>
      </c>
      <c r="FF12" s="52">
        <v>944.90800000000002</v>
      </c>
      <c r="FG12" s="52">
        <v>1063.3640001000001</v>
      </c>
      <c r="FH12" s="52">
        <v>1097.4830001</v>
      </c>
      <c r="FI12" s="52">
        <v>1123.4330001000001</v>
      </c>
      <c r="FJ12" s="52">
        <v>1142.9080001</v>
      </c>
      <c r="FK12" s="52">
        <v>1161.8800001</v>
      </c>
      <c r="FL12" s="52">
        <v>1294.9590000999999</v>
      </c>
      <c r="FM12" s="52">
        <v>1326.1870001</v>
      </c>
      <c r="FN12" s="52">
        <v>1342.5230001</v>
      </c>
      <c r="FO12" s="52">
        <v>1355.2790001000001</v>
      </c>
      <c r="FP12" s="52">
        <v>1388.6110001</v>
      </c>
      <c r="FQ12" s="52">
        <v>1405.6500000999999</v>
      </c>
      <c r="FR12" s="52">
        <v>1421.1900000999999</v>
      </c>
      <c r="FS12" s="52">
        <v>1434.2200001000001</v>
      </c>
      <c r="FT12" s="52">
        <v>1457.9750001</v>
      </c>
      <c r="FU12" s="52">
        <v>1477.5980001</v>
      </c>
      <c r="FV12" s="52">
        <v>1496.2750000999999</v>
      </c>
      <c r="FW12" s="52">
        <v>1507.0250000999999</v>
      </c>
      <c r="FX12" s="52">
        <v>655.74749999999995</v>
      </c>
      <c r="FY12" s="52">
        <v>7.84</v>
      </c>
      <c r="FZ12" s="52">
        <v>27.29</v>
      </c>
      <c r="GA12" s="52">
        <v>41.95</v>
      </c>
      <c r="GB12" s="52">
        <v>71.849999999999994</v>
      </c>
      <c r="GC12" s="52">
        <v>132.94999999999999</v>
      </c>
      <c r="GD12" s="52">
        <v>175.845</v>
      </c>
      <c r="GE12" s="52">
        <v>202.35499999999999</v>
      </c>
      <c r="GF12" s="52">
        <v>216.08699999999999</v>
      </c>
      <c r="GG12" s="52">
        <v>258.31400000000002</v>
      </c>
      <c r="GH12" s="52">
        <v>383.55700000000002</v>
      </c>
      <c r="GI12" s="52">
        <v>450.65699999999998</v>
      </c>
      <c r="GJ12" s="52">
        <v>466.35700000000003</v>
      </c>
      <c r="GK12" s="52">
        <v>496.25700000000001</v>
      </c>
      <c r="GL12" s="52">
        <v>513.65700000000004</v>
      </c>
      <c r="GM12" s="52">
        <v>579.44799999999998</v>
      </c>
      <c r="GN12" s="52">
        <v>596.07299999999998</v>
      </c>
      <c r="GO12" s="52">
        <v>639.74900000000002</v>
      </c>
      <c r="GP12" s="52">
        <v>668.95399999999995</v>
      </c>
      <c r="GQ12" s="52">
        <v>689.77700000000004</v>
      </c>
      <c r="GR12" s="52">
        <v>744.76700000000005</v>
      </c>
      <c r="GS12" s="52">
        <v>534.15700000000004</v>
      </c>
      <c r="GT12" s="52">
        <v>563.65700000000004</v>
      </c>
      <c r="GU12" s="52">
        <v>626.322</v>
      </c>
      <c r="GV12" s="52">
        <v>983.88900000000001</v>
      </c>
      <c r="GW12" s="52">
        <v>882.05100000000004</v>
      </c>
      <c r="GX12" s="52">
        <v>781.76</v>
      </c>
      <c r="GY12" s="52">
        <v>447.08800000000002</v>
      </c>
      <c r="GZ12" s="52">
        <v>466.20299999999997</v>
      </c>
      <c r="HA12" s="52">
        <v>490.21300009999999</v>
      </c>
      <c r="HB12" s="52">
        <v>513.71300010000004</v>
      </c>
      <c r="HC12" s="52">
        <v>528.25300010000001</v>
      </c>
      <c r="HD12" s="52">
        <v>1040.5790001</v>
      </c>
      <c r="HE12" s="52">
        <v>1023.0540001000001</v>
      </c>
      <c r="HF12" s="52">
        <v>1016.2570001</v>
      </c>
      <c r="HG12" s="52">
        <v>1005.5950001</v>
      </c>
      <c r="HH12" s="52">
        <v>969.63000009999996</v>
      </c>
      <c r="HI12" s="52">
        <v>960.66000010000005</v>
      </c>
      <c r="HJ12" s="52">
        <v>931.15500010000005</v>
      </c>
      <c r="HK12" s="52">
        <v>901.26100010000005</v>
      </c>
      <c r="HL12" s="52">
        <v>861.75500009999996</v>
      </c>
      <c r="HM12" s="52">
        <v>808.15500010000005</v>
      </c>
      <c r="HN12" s="52">
        <v>783.02600010000003</v>
      </c>
      <c r="HO12" s="52">
        <v>741.28100010000003</v>
      </c>
      <c r="HP12" s="52">
        <v>728.40600010000003</v>
      </c>
      <c r="HQ12" s="52">
        <v>694.97300010000004</v>
      </c>
      <c r="HR12" s="52">
        <v>675.01000009999996</v>
      </c>
      <c r="HS12" s="52">
        <v>622.7340001</v>
      </c>
      <c r="HT12" s="52">
        <v>550.56700009999997</v>
      </c>
      <c r="HU12" s="52">
        <v>491.77300009999999</v>
      </c>
      <c r="HV12" s="52">
        <v>830.72600009999996</v>
      </c>
      <c r="HW12" s="52">
        <v>856.07150000000001</v>
      </c>
      <c r="HX12" s="52">
        <v>839.77049999999997</v>
      </c>
      <c r="HY12" s="52">
        <v>824.75350000000003</v>
      </c>
      <c r="HZ12" s="52">
        <v>789.39350000000002</v>
      </c>
      <c r="IA12" s="52">
        <v>708.947</v>
      </c>
      <c r="IB12" s="52">
        <v>1234.9560001</v>
      </c>
      <c r="IC12" s="52">
        <v>881.18</v>
      </c>
      <c r="ID12" s="52">
        <v>1268.9930001</v>
      </c>
      <c r="IE12" s="52">
        <v>698.98850000000004</v>
      </c>
      <c r="IF12" s="52">
        <v>566.40599999999995</v>
      </c>
      <c r="IG12" s="52">
        <v>908.16200000000003</v>
      </c>
      <c r="IH12" s="52">
        <v>1044.0934999999999</v>
      </c>
      <c r="II12" s="52">
        <v>805.55050000000006</v>
      </c>
      <c r="IJ12" s="52">
        <v>959.95950010000001</v>
      </c>
      <c r="IK12" s="52">
        <v>954.40950009999995</v>
      </c>
      <c r="IL12" s="52">
        <v>609.05700000000002</v>
      </c>
      <c r="IM12" s="52">
        <v>1255.7150001</v>
      </c>
      <c r="IN12" s="52">
        <v>945.90800000000002</v>
      </c>
      <c r="IO12" s="52">
        <v>515.89800000000002</v>
      </c>
      <c r="IP12" s="52">
        <v>1057.3465000000001</v>
      </c>
      <c r="IQ12" s="52">
        <v>925.78900009999995</v>
      </c>
      <c r="IR12" s="52">
        <v>1360.4980000999999</v>
      </c>
      <c r="IS12" s="52">
        <v>1112.4704999999999</v>
      </c>
      <c r="IT12" s="52">
        <v>1097.5065</v>
      </c>
      <c r="IU12" s="52">
        <v>528.25400009999998</v>
      </c>
      <c r="IV12" s="52">
        <v>1507.0260000999999</v>
      </c>
      <c r="IW12" s="52">
        <v>1212.8655001</v>
      </c>
      <c r="IX12" s="52">
        <v>1041.3305</v>
      </c>
      <c r="IY12" s="52">
        <v>711.34749999999997</v>
      </c>
      <c r="IZ12" s="57">
        <v>474.577</v>
      </c>
    </row>
    <row r="13" spans="1:260" s="5" customFormat="1" ht="15" customHeight="1" x14ac:dyDescent="0.25">
      <c r="A13" s="46" t="str">
        <f>'Entry capacity'!A13</f>
        <v>CI Almería</v>
      </c>
      <c r="B13" s="52">
        <v>1444.3544999999999</v>
      </c>
      <c r="C13" s="53">
        <v>1420.9684999999999</v>
      </c>
      <c r="D13" s="53">
        <v>843.50500009999996</v>
      </c>
      <c r="E13" s="53">
        <v>767.83550009999999</v>
      </c>
      <c r="F13" s="53">
        <v>747.44250009999996</v>
      </c>
      <c r="G13" s="53">
        <v>740.28000010000005</v>
      </c>
      <c r="H13" s="53">
        <v>722.06900010000004</v>
      </c>
      <c r="I13" s="53">
        <v>710.46900010000002</v>
      </c>
      <c r="J13" s="53">
        <v>651.10500009999998</v>
      </c>
      <c r="K13" s="53">
        <v>609.21550009999999</v>
      </c>
      <c r="L13" s="53">
        <v>580.46050009999999</v>
      </c>
      <c r="M13" s="53">
        <v>578.00050009999995</v>
      </c>
      <c r="N13" s="53">
        <v>561.23150009999995</v>
      </c>
      <c r="O13" s="53">
        <v>552.2195001</v>
      </c>
      <c r="P13" s="53">
        <v>536.81250009999997</v>
      </c>
      <c r="Q13" s="53">
        <v>538.21450010000001</v>
      </c>
      <c r="R13" s="53">
        <v>530.43150009999999</v>
      </c>
      <c r="S13" s="53">
        <v>511.89400010000003</v>
      </c>
      <c r="T13" s="53">
        <v>504.52800009999999</v>
      </c>
      <c r="U13" s="53">
        <v>485.69799999999998</v>
      </c>
      <c r="V13" s="53">
        <v>435.46</v>
      </c>
      <c r="W13" s="53">
        <v>427.82799999999997</v>
      </c>
      <c r="X13" s="53">
        <v>393.858</v>
      </c>
      <c r="Y13" s="53">
        <v>457.58800000000002</v>
      </c>
      <c r="Z13" s="53">
        <v>581.37000009999997</v>
      </c>
      <c r="AA13" s="53">
        <v>596.17000010000004</v>
      </c>
      <c r="AB13" s="53">
        <v>375.98899999999998</v>
      </c>
      <c r="AC13" s="53">
        <v>355.79199999999997</v>
      </c>
      <c r="AD13" s="53">
        <v>337.49900000000002</v>
      </c>
      <c r="AE13" s="53">
        <v>326.54199999999997</v>
      </c>
      <c r="AF13" s="53">
        <v>312.14600000000002</v>
      </c>
      <c r="AG13" s="53">
        <v>283.80200000000002</v>
      </c>
      <c r="AH13" s="53">
        <v>262.44099999999997</v>
      </c>
      <c r="AI13" s="53">
        <v>229.93799999999999</v>
      </c>
      <c r="AJ13" s="53">
        <v>190.17400000000001</v>
      </c>
      <c r="AK13" s="53">
        <v>205.52</v>
      </c>
      <c r="AL13" s="53">
        <v>181.47399999999999</v>
      </c>
      <c r="AM13" s="53">
        <v>167.97399999999999</v>
      </c>
      <c r="AN13" s="53">
        <v>210.92</v>
      </c>
      <c r="AO13" s="53">
        <v>692.57400010000003</v>
      </c>
      <c r="AP13" s="53">
        <v>694.28100010000003</v>
      </c>
      <c r="AQ13" s="53">
        <v>767.34500009999999</v>
      </c>
      <c r="AR13" s="53">
        <v>783.6620001</v>
      </c>
      <c r="AS13" s="53">
        <v>803.46200009999995</v>
      </c>
      <c r="AT13" s="53">
        <v>818.85100009999996</v>
      </c>
      <c r="AU13" s="53">
        <v>831.27200010000001</v>
      </c>
      <c r="AV13" s="53">
        <v>846.65100010000003</v>
      </c>
      <c r="AW13" s="53">
        <v>856.02000009999995</v>
      </c>
      <c r="AX13" s="53">
        <v>863.99500020000005</v>
      </c>
      <c r="AY13" s="53">
        <v>879.76100020000001</v>
      </c>
      <c r="AZ13" s="53">
        <v>881.72600020000004</v>
      </c>
      <c r="BA13" s="53">
        <v>901.52500020000002</v>
      </c>
      <c r="BB13" s="53">
        <v>922.17800020000004</v>
      </c>
      <c r="BC13" s="53">
        <v>930.86300019999999</v>
      </c>
      <c r="BD13" s="53">
        <v>922.66200000000003</v>
      </c>
      <c r="BE13" s="53">
        <v>914.87699999999995</v>
      </c>
      <c r="BF13" s="53">
        <v>900.95</v>
      </c>
      <c r="BG13" s="53">
        <v>900.05600000000004</v>
      </c>
      <c r="BH13" s="53">
        <v>917.49800000000005</v>
      </c>
      <c r="BI13" s="53">
        <v>928.13099999999997</v>
      </c>
      <c r="BJ13" s="53">
        <v>935.755</v>
      </c>
      <c r="BK13" s="53">
        <v>918.15250000000003</v>
      </c>
      <c r="BL13" s="53">
        <v>931.23649999999998</v>
      </c>
      <c r="BM13" s="53">
        <v>946.23649999999998</v>
      </c>
      <c r="BN13" s="53">
        <v>959.87350000000004</v>
      </c>
      <c r="BO13" s="53">
        <v>970.87350000000004</v>
      </c>
      <c r="BP13" s="53">
        <v>979.07749999999999</v>
      </c>
      <c r="BQ13" s="53">
        <v>828.54700009999999</v>
      </c>
      <c r="BR13" s="53">
        <v>1001.1665</v>
      </c>
      <c r="BS13" s="53">
        <v>1017.0235</v>
      </c>
      <c r="BT13" s="53">
        <v>1035.1534999999999</v>
      </c>
      <c r="BU13" s="53">
        <v>1038.6824999999999</v>
      </c>
      <c r="BV13" s="53">
        <v>1047.0965000000001</v>
      </c>
      <c r="BW13" s="53">
        <v>1054.2584999999999</v>
      </c>
      <c r="BX13" s="53">
        <v>1062.8615</v>
      </c>
      <c r="BY13" s="53">
        <v>1065.3554999999999</v>
      </c>
      <c r="BZ13" s="53">
        <v>1109.5215000000001</v>
      </c>
      <c r="CA13" s="53">
        <v>1005.9435</v>
      </c>
      <c r="CB13" s="53">
        <v>1009.3434999999999</v>
      </c>
      <c r="CC13" s="53">
        <v>1024.0005000000001</v>
      </c>
      <c r="CD13" s="53">
        <v>1024.4955</v>
      </c>
      <c r="CE13" s="53">
        <v>1040.4175</v>
      </c>
      <c r="CF13" s="53">
        <v>1057.3675000000001</v>
      </c>
      <c r="CG13" s="53">
        <v>1023.7785</v>
      </c>
      <c r="CH13" s="53">
        <v>804.86300010000002</v>
      </c>
      <c r="CI13" s="53">
        <v>795.68900010000004</v>
      </c>
      <c r="CJ13" s="53">
        <v>790.56900010000004</v>
      </c>
      <c r="CK13" s="53">
        <v>979.86300010000002</v>
      </c>
      <c r="CL13" s="53">
        <v>858.93000010000003</v>
      </c>
      <c r="CM13" s="53">
        <v>863.19700009999997</v>
      </c>
      <c r="CN13" s="53">
        <v>915.74700010000004</v>
      </c>
      <c r="CO13" s="53">
        <v>901.67700009999999</v>
      </c>
      <c r="CP13" s="53">
        <v>886.84600009999997</v>
      </c>
      <c r="CQ13" s="53">
        <v>881.99700010000004</v>
      </c>
      <c r="CR13" s="53">
        <v>874.07500010000001</v>
      </c>
      <c r="CS13" s="53">
        <v>872.37000009999997</v>
      </c>
      <c r="CT13" s="53">
        <v>865.4600001</v>
      </c>
      <c r="CU13" s="53">
        <v>1436.3875</v>
      </c>
      <c r="CV13" s="53">
        <v>904.98199999999997</v>
      </c>
      <c r="CW13" s="53">
        <v>881.80150000000003</v>
      </c>
      <c r="CX13" s="53">
        <v>848.24850000000004</v>
      </c>
      <c r="CY13" s="53">
        <v>839.80449999999996</v>
      </c>
      <c r="CZ13" s="53">
        <v>796.41049999999996</v>
      </c>
      <c r="DA13" s="53">
        <v>754.60450000000003</v>
      </c>
      <c r="DB13" s="53">
        <v>624.4905</v>
      </c>
      <c r="DC13" s="53">
        <v>609.63850000000002</v>
      </c>
      <c r="DD13" s="53">
        <v>598.52250000000004</v>
      </c>
      <c r="DE13" s="53">
        <v>591.726</v>
      </c>
      <c r="DF13" s="53">
        <v>586.11300000000006</v>
      </c>
      <c r="DG13" s="53">
        <v>1028.6914999999999</v>
      </c>
      <c r="DH13" s="53">
        <v>1036.0385000000001</v>
      </c>
      <c r="DI13" s="53">
        <v>600.17000010000004</v>
      </c>
      <c r="DJ13" s="53">
        <v>787.6620001</v>
      </c>
      <c r="DK13" s="53">
        <v>515.79400009999995</v>
      </c>
      <c r="DL13" s="53">
        <v>917.39099999999996</v>
      </c>
      <c r="DM13" s="53">
        <v>597.37000009999997</v>
      </c>
      <c r="DN13" s="53">
        <v>617.17000010000004</v>
      </c>
      <c r="DO13" s="53">
        <v>849.90500010000005</v>
      </c>
      <c r="DP13" s="53">
        <v>874.24850000000004</v>
      </c>
      <c r="DQ13" s="53">
        <v>924.25450000000001</v>
      </c>
      <c r="DR13" s="53">
        <v>935.89750000000004</v>
      </c>
      <c r="DS13" s="53">
        <v>974.04650000000004</v>
      </c>
      <c r="DT13" s="53">
        <v>985.34849999999994</v>
      </c>
      <c r="DU13" s="53">
        <v>1108.7705000000001</v>
      </c>
      <c r="DV13" s="53">
        <v>988.44849999999997</v>
      </c>
      <c r="DW13" s="53">
        <v>1001.7045000000001</v>
      </c>
      <c r="DX13" s="53">
        <v>1014.8484999999999</v>
      </c>
      <c r="DY13" s="53">
        <v>1046.8354999999999</v>
      </c>
      <c r="DZ13" s="53">
        <v>1079.7565</v>
      </c>
      <c r="EA13" s="53">
        <v>1092.4145000000001</v>
      </c>
      <c r="EB13" s="53">
        <v>1098.9645</v>
      </c>
      <c r="EC13" s="53">
        <v>1110.0454999999999</v>
      </c>
      <c r="ED13" s="53">
        <v>1129.5574999999999</v>
      </c>
      <c r="EE13" s="53">
        <v>1146.0934999999999</v>
      </c>
      <c r="EF13" s="53">
        <v>894.74099999999999</v>
      </c>
      <c r="EG13" s="53">
        <v>899.61699999999996</v>
      </c>
      <c r="EH13" s="53">
        <v>946.899</v>
      </c>
      <c r="EI13" s="53">
        <v>780.79000010000004</v>
      </c>
      <c r="EJ13" s="53">
        <v>934.02400009999997</v>
      </c>
      <c r="EK13" s="53">
        <v>944.42200000000003</v>
      </c>
      <c r="EL13" s="53">
        <v>942.47</v>
      </c>
      <c r="EM13" s="53">
        <v>866.61699999999996</v>
      </c>
      <c r="EN13" s="53">
        <v>848.16200000000003</v>
      </c>
      <c r="EO13" s="53">
        <v>773.69399999999996</v>
      </c>
      <c r="EP13" s="53">
        <v>859.06399999999996</v>
      </c>
      <c r="EQ13" s="53">
        <v>843.66200000000003</v>
      </c>
      <c r="ER13" s="53">
        <v>822.476</v>
      </c>
      <c r="ES13" s="53">
        <v>773.50800000000004</v>
      </c>
      <c r="ET13" s="53">
        <v>731.399</v>
      </c>
      <c r="EU13" s="53">
        <v>706.22799999999995</v>
      </c>
      <c r="EV13" s="53">
        <v>790.93</v>
      </c>
      <c r="EW13" s="53">
        <v>779.154</v>
      </c>
      <c r="EX13" s="53">
        <v>740.97900000000004</v>
      </c>
      <c r="EY13" s="53">
        <v>658.88699999999994</v>
      </c>
      <c r="EZ13" s="53">
        <v>633.41499999999996</v>
      </c>
      <c r="FA13" s="53">
        <v>637.33199999999999</v>
      </c>
      <c r="FB13" s="53">
        <v>626.08100000000002</v>
      </c>
      <c r="FC13" s="53">
        <v>613.86900000000003</v>
      </c>
      <c r="FD13" s="53">
        <v>595.96900000000005</v>
      </c>
      <c r="FE13" s="53">
        <v>954.78899999999999</v>
      </c>
      <c r="FF13" s="53">
        <v>215.92</v>
      </c>
      <c r="FG13" s="53">
        <v>1157.2294999999999</v>
      </c>
      <c r="FH13" s="53">
        <v>1191.3485000000001</v>
      </c>
      <c r="FI13" s="53">
        <v>1217.2985000000001</v>
      </c>
      <c r="FJ13" s="53">
        <v>1236.7735</v>
      </c>
      <c r="FK13" s="53">
        <v>1255.7455</v>
      </c>
      <c r="FL13" s="53">
        <v>1388.8244999999999</v>
      </c>
      <c r="FM13" s="53">
        <v>1420.0525</v>
      </c>
      <c r="FN13" s="53">
        <v>1436.3885</v>
      </c>
      <c r="FO13" s="53">
        <v>1449.1445000000001</v>
      </c>
      <c r="FP13" s="53">
        <v>1482.4765</v>
      </c>
      <c r="FQ13" s="53">
        <v>1499.5155</v>
      </c>
      <c r="FR13" s="53">
        <v>1515.0554999999999</v>
      </c>
      <c r="FS13" s="53">
        <v>1528.0854999999999</v>
      </c>
      <c r="FT13" s="53">
        <v>1551.8405</v>
      </c>
      <c r="FU13" s="53">
        <v>1571.4635000000001</v>
      </c>
      <c r="FV13" s="53">
        <v>1590.1405</v>
      </c>
      <c r="FW13" s="53">
        <v>1600.8905</v>
      </c>
      <c r="FX13" s="53">
        <v>655.79849999999999</v>
      </c>
      <c r="FY13" s="53">
        <v>976.05</v>
      </c>
      <c r="FZ13" s="53">
        <v>956.6</v>
      </c>
      <c r="GA13" s="53">
        <v>941.94</v>
      </c>
      <c r="GB13" s="53">
        <v>912.04</v>
      </c>
      <c r="GC13" s="53">
        <v>850.94</v>
      </c>
      <c r="GD13" s="53">
        <v>808.04499999999996</v>
      </c>
      <c r="GE13" s="53">
        <v>781.53499999999997</v>
      </c>
      <c r="GF13" s="53">
        <v>767.803</v>
      </c>
      <c r="GG13" s="53">
        <v>725.57600000000002</v>
      </c>
      <c r="GH13" s="53">
        <v>600.33299999999997</v>
      </c>
      <c r="GI13" s="53">
        <v>533.23299999999995</v>
      </c>
      <c r="GJ13" s="53">
        <v>517.53300000000002</v>
      </c>
      <c r="GK13" s="53">
        <v>487.63299999999998</v>
      </c>
      <c r="GL13" s="53">
        <v>470.233</v>
      </c>
      <c r="GM13" s="53">
        <v>404.44200000000001</v>
      </c>
      <c r="GN13" s="53">
        <v>387.81700000000001</v>
      </c>
      <c r="GO13" s="53">
        <v>344.14100000000002</v>
      </c>
      <c r="GP13" s="53">
        <v>314.93599999999998</v>
      </c>
      <c r="GQ13" s="53">
        <v>294.113</v>
      </c>
      <c r="GR13" s="53">
        <v>349.10300000000001</v>
      </c>
      <c r="GS13" s="53">
        <v>449.733</v>
      </c>
      <c r="GT13" s="53">
        <v>479.233</v>
      </c>
      <c r="GU13" s="53">
        <v>545.85299999999995</v>
      </c>
      <c r="GV13" s="53">
        <v>9.9999999999989008E-4</v>
      </c>
      <c r="GW13" s="53">
        <v>101.839</v>
      </c>
      <c r="GX13" s="53">
        <v>202.13</v>
      </c>
      <c r="GY13" s="53">
        <v>725.08699999999999</v>
      </c>
      <c r="GZ13" s="53">
        <v>894.76700000000005</v>
      </c>
      <c r="HA13" s="53">
        <v>918.77700010000001</v>
      </c>
      <c r="HB13" s="53">
        <v>942.27700010000001</v>
      </c>
      <c r="HC13" s="53">
        <v>956.81700009999997</v>
      </c>
      <c r="HD13" s="53">
        <v>1151.0495000000001</v>
      </c>
      <c r="HE13" s="53">
        <v>1133.5245</v>
      </c>
      <c r="HF13" s="53">
        <v>1126.7275</v>
      </c>
      <c r="HG13" s="53">
        <v>1116.0654999999999</v>
      </c>
      <c r="HH13" s="53">
        <v>1080.1005</v>
      </c>
      <c r="HI13" s="53">
        <v>1071.1305</v>
      </c>
      <c r="HJ13" s="53">
        <v>1041.6255000000001</v>
      </c>
      <c r="HK13" s="53">
        <v>1011.7315</v>
      </c>
      <c r="HL13" s="53">
        <v>972.22550000000001</v>
      </c>
      <c r="HM13" s="53">
        <v>918.62549999999999</v>
      </c>
      <c r="HN13" s="53">
        <v>943.75450000000001</v>
      </c>
      <c r="HO13" s="53">
        <v>985.49950000000001</v>
      </c>
      <c r="HP13" s="53">
        <v>998.37450000000001</v>
      </c>
      <c r="HQ13" s="53">
        <v>1031.8074999999999</v>
      </c>
      <c r="HR13" s="53">
        <v>1051.7705000000001</v>
      </c>
      <c r="HS13" s="53">
        <v>1051.2980001000001</v>
      </c>
      <c r="HT13" s="53">
        <v>979.13100010000005</v>
      </c>
      <c r="HU13" s="53">
        <v>920.33700009999995</v>
      </c>
      <c r="HV13" s="53">
        <v>896.05449999999996</v>
      </c>
      <c r="HW13" s="53">
        <v>856.12249999999995</v>
      </c>
      <c r="HX13" s="53">
        <v>839.82150000000001</v>
      </c>
      <c r="HY13" s="53">
        <v>824.80449999999996</v>
      </c>
      <c r="HZ13" s="53">
        <v>789.44449999999995</v>
      </c>
      <c r="IA13" s="53">
        <v>624.52300000000002</v>
      </c>
      <c r="IB13" s="53">
        <v>1328.8215</v>
      </c>
      <c r="IC13" s="53">
        <v>475.38499999999999</v>
      </c>
      <c r="ID13" s="53">
        <v>863.19800009999994</v>
      </c>
      <c r="IE13" s="53">
        <v>699.03949999999998</v>
      </c>
      <c r="IF13" s="53">
        <v>605.76900000000001</v>
      </c>
      <c r="IG13" s="53">
        <v>179.17400000000001</v>
      </c>
      <c r="IH13" s="53">
        <v>964.22699999999998</v>
      </c>
      <c r="II13" s="53">
        <v>805.60149999999999</v>
      </c>
      <c r="IJ13" s="53">
        <v>554.16450010000005</v>
      </c>
      <c r="IK13" s="53">
        <v>548.61450009999999</v>
      </c>
      <c r="IL13" s="53">
        <v>524.63300000000004</v>
      </c>
      <c r="IM13" s="53">
        <v>849.92000010000004</v>
      </c>
      <c r="IN13" s="53">
        <v>216.92</v>
      </c>
      <c r="IO13" s="53">
        <v>944.46199999999999</v>
      </c>
      <c r="IP13" s="53">
        <v>1057.3975</v>
      </c>
      <c r="IQ13" s="53">
        <v>519.99400009999999</v>
      </c>
      <c r="IR13" s="53">
        <v>1454.3634999999999</v>
      </c>
      <c r="IS13" s="53">
        <v>1112.5215000000001</v>
      </c>
      <c r="IT13" s="53">
        <v>1017.64</v>
      </c>
      <c r="IU13" s="53">
        <v>956.81800009999995</v>
      </c>
      <c r="IV13" s="53">
        <v>1600.8915</v>
      </c>
      <c r="IW13" s="53">
        <v>980.58300010000005</v>
      </c>
      <c r="IX13" s="53">
        <v>1041.3815</v>
      </c>
      <c r="IY13" s="53">
        <v>631.48099999999999</v>
      </c>
      <c r="IZ13" s="65">
        <v>903.14099999999996</v>
      </c>
    </row>
    <row r="14" spans="1:260" s="5" customFormat="1" ht="15" customHeight="1" x14ac:dyDescent="0.25">
      <c r="A14" s="46" t="str">
        <f>'Entry capacity'!A14</f>
        <v>Irún</v>
      </c>
      <c r="B14" s="52">
        <v>860.37900000000002</v>
      </c>
      <c r="C14" s="53">
        <v>836.99300000000005</v>
      </c>
      <c r="D14" s="53">
        <v>710.21800010000004</v>
      </c>
      <c r="E14" s="53">
        <v>634.54850009999996</v>
      </c>
      <c r="F14" s="53">
        <v>614.15550010000004</v>
      </c>
      <c r="G14" s="53">
        <v>606.99300010000002</v>
      </c>
      <c r="H14" s="53">
        <v>588.7820001</v>
      </c>
      <c r="I14" s="53">
        <v>577.18200009999998</v>
      </c>
      <c r="J14" s="53">
        <v>600.75600010000005</v>
      </c>
      <c r="K14" s="53">
        <v>642.64550010000005</v>
      </c>
      <c r="L14" s="53">
        <v>671.40050010000004</v>
      </c>
      <c r="M14" s="53">
        <v>673.86050009999997</v>
      </c>
      <c r="N14" s="53">
        <v>690.62950009999997</v>
      </c>
      <c r="O14" s="53">
        <v>699.64150010000003</v>
      </c>
      <c r="P14" s="53">
        <v>715.04850009999996</v>
      </c>
      <c r="Q14" s="53">
        <v>713.64650010000003</v>
      </c>
      <c r="R14" s="53">
        <v>721.42950010000004</v>
      </c>
      <c r="S14" s="53">
        <v>739.96700009999995</v>
      </c>
      <c r="T14" s="53">
        <v>747.33300010000005</v>
      </c>
      <c r="U14" s="53">
        <v>766.16300020000006</v>
      </c>
      <c r="V14" s="53">
        <v>816.4010002</v>
      </c>
      <c r="W14" s="53">
        <v>824.03300019999995</v>
      </c>
      <c r="X14" s="53">
        <v>858.00300019999997</v>
      </c>
      <c r="Y14" s="53">
        <v>921.73300019999999</v>
      </c>
      <c r="Z14" s="53">
        <v>1045.5150003000001</v>
      </c>
      <c r="AA14" s="53">
        <v>1060.3150003000001</v>
      </c>
      <c r="AB14" s="53">
        <v>875.8720002</v>
      </c>
      <c r="AC14" s="53">
        <v>896.0690002</v>
      </c>
      <c r="AD14" s="53">
        <v>914.36200020000001</v>
      </c>
      <c r="AE14" s="53">
        <v>925.3190002</v>
      </c>
      <c r="AF14" s="53">
        <v>939.71500019999996</v>
      </c>
      <c r="AG14" s="53">
        <v>968.05900020000001</v>
      </c>
      <c r="AH14" s="53">
        <v>989.4200002</v>
      </c>
      <c r="AI14" s="53">
        <v>1021.9230002</v>
      </c>
      <c r="AJ14" s="53">
        <v>1047.7935</v>
      </c>
      <c r="AK14" s="53">
        <v>1046.3410002000001</v>
      </c>
      <c r="AL14" s="53">
        <v>1039.0934999999999</v>
      </c>
      <c r="AM14" s="53">
        <v>1025.5934999999999</v>
      </c>
      <c r="AN14" s="53">
        <v>1051.7410001999999</v>
      </c>
      <c r="AO14" s="53">
        <v>559.2870001</v>
      </c>
      <c r="AP14" s="53">
        <v>557.58000010000001</v>
      </c>
      <c r="AQ14" s="53">
        <v>484.51600009999999</v>
      </c>
      <c r="AR14" s="53">
        <v>468.19900009999998</v>
      </c>
      <c r="AS14" s="53">
        <v>448.39900010000002</v>
      </c>
      <c r="AT14" s="53">
        <v>433.01000010000001</v>
      </c>
      <c r="AU14" s="53">
        <v>420.58900010000002</v>
      </c>
      <c r="AV14" s="53">
        <v>405.2100001</v>
      </c>
      <c r="AW14" s="53">
        <v>395.84100009999997</v>
      </c>
      <c r="AX14" s="53">
        <v>387.86599999999999</v>
      </c>
      <c r="AY14" s="53">
        <v>372.1</v>
      </c>
      <c r="AZ14" s="53">
        <v>370.13499999999999</v>
      </c>
      <c r="BA14" s="53">
        <v>350.33600000000001</v>
      </c>
      <c r="BB14" s="53">
        <v>329.68299999999999</v>
      </c>
      <c r="BC14" s="53">
        <v>320.99799999999999</v>
      </c>
      <c r="BD14" s="53">
        <v>310.06700000000001</v>
      </c>
      <c r="BE14" s="53">
        <v>302.28199999999998</v>
      </c>
      <c r="BF14" s="53">
        <v>288.35500000000002</v>
      </c>
      <c r="BG14" s="53">
        <v>253.03899999999999</v>
      </c>
      <c r="BH14" s="53">
        <v>235.59700000000001</v>
      </c>
      <c r="BI14" s="53">
        <v>224.964</v>
      </c>
      <c r="BJ14" s="53">
        <v>217.34</v>
      </c>
      <c r="BK14" s="53">
        <v>194.369</v>
      </c>
      <c r="BL14" s="53">
        <v>181.285</v>
      </c>
      <c r="BM14" s="53">
        <v>166.285</v>
      </c>
      <c r="BN14" s="53">
        <v>152.648</v>
      </c>
      <c r="BO14" s="53">
        <v>141.648</v>
      </c>
      <c r="BP14" s="53">
        <v>133.44399999999999</v>
      </c>
      <c r="BQ14" s="53">
        <v>695.26000009999996</v>
      </c>
      <c r="BR14" s="53">
        <v>111.355</v>
      </c>
      <c r="BS14" s="53">
        <v>95.498000000000005</v>
      </c>
      <c r="BT14" s="53">
        <v>77.367999999999995</v>
      </c>
      <c r="BU14" s="53">
        <v>73.838999999999999</v>
      </c>
      <c r="BV14" s="53">
        <v>65.424999999999997</v>
      </c>
      <c r="BW14" s="53">
        <v>58.262999999999998</v>
      </c>
      <c r="BX14" s="53">
        <v>49.66</v>
      </c>
      <c r="BY14" s="53">
        <v>47.165999999999997</v>
      </c>
      <c r="BZ14" s="53">
        <v>3</v>
      </c>
      <c r="CA14" s="53">
        <v>106.578</v>
      </c>
      <c r="CB14" s="53">
        <v>141.459</v>
      </c>
      <c r="CC14" s="53">
        <v>156.11600000000001</v>
      </c>
      <c r="CD14" s="53">
        <v>156.61099999999999</v>
      </c>
      <c r="CE14" s="53">
        <v>172.53299999999999</v>
      </c>
      <c r="CF14" s="53">
        <v>189.483</v>
      </c>
      <c r="CG14" s="53">
        <v>155.89400000000001</v>
      </c>
      <c r="CH14" s="53">
        <v>671.57600009999999</v>
      </c>
      <c r="CI14" s="53">
        <v>662.40200010000001</v>
      </c>
      <c r="CJ14" s="53">
        <v>657.2820001</v>
      </c>
      <c r="CK14" s="53">
        <v>519.68400010000005</v>
      </c>
      <c r="CL14" s="53">
        <v>398.7510001</v>
      </c>
      <c r="CM14" s="53">
        <v>729.91000010000005</v>
      </c>
      <c r="CN14" s="53">
        <v>455.56800010000001</v>
      </c>
      <c r="CO14" s="53">
        <v>441.49800010000001</v>
      </c>
      <c r="CP14" s="53">
        <v>426.6670001</v>
      </c>
      <c r="CQ14" s="53">
        <v>421.81800010000001</v>
      </c>
      <c r="CR14" s="53">
        <v>413.89600009999998</v>
      </c>
      <c r="CS14" s="53">
        <v>412.1910001</v>
      </c>
      <c r="CT14" s="53">
        <v>405.28100010000003</v>
      </c>
      <c r="CU14" s="53">
        <v>852.41200000000003</v>
      </c>
      <c r="CV14" s="53">
        <v>292.387</v>
      </c>
      <c r="CW14" s="53">
        <v>230.72</v>
      </c>
      <c r="CX14" s="53">
        <v>264.27300000000002</v>
      </c>
      <c r="CY14" s="53">
        <v>272.71699999999998</v>
      </c>
      <c r="CZ14" s="53">
        <v>316.11099999999999</v>
      </c>
      <c r="DA14" s="53">
        <v>357.91699999999997</v>
      </c>
      <c r="DB14" s="53">
        <v>488.03100000000001</v>
      </c>
      <c r="DC14" s="53">
        <v>502.88299999999998</v>
      </c>
      <c r="DD14" s="53">
        <v>513.99900000000002</v>
      </c>
      <c r="DE14" s="53">
        <v>520.79549999999995</v>
      </c>
      <c r="DF14" s="53">
        <v>526.4085</v>
      </c>
      <c r="DG14" s="53">
        <v>160.80699999999999</v>
      </c>
      <c r="DH14" s="53">
        <v>168.154</v>
      </c>
      <c r="DI14" s="53">
        <v>1064.3150003000001</v>
      </c>
      <c r="DJ14" s="53">
        <v>464.19900009999998</v>
      </c>
      <c r="DK14" s="53">
        <v>743.86700010000004</v>
      </c>
      <c r="DL14" s="53">
        <v>304.79599999999999</v>
      </c>
      <c r="DM14" s="53">
        <v>1061.5150003000001</v>
      </c>
      <c r="DN14" s="53">
        <v>1081.3150003000001</v>
      </c>
      <c r="DO14" s="53">
        <v>716.61800010000002</v>
      </c>
      <c r="DP14" s="53">
        <v>290.27300000000002</v>
      </c>
      <c r="DQ14" s="53">
        <v>340.279</v>
      </c>
      <c r="DR14" s="53">
        <v>351.92200000000003</v>
      </c>
      <c r="DS14" s="53">
        <v>390.07100000000003</v>
      </c>
      <c r="DT14" s="53">
        <v>401.37299999999999</v>
      </c>
      <c r="DU14" s="53">
        <v>240.886</v>
      </c>
      <c r="DV14" s="53">
        <v>404.47300000000001</v>
      </c>
      <c r="DW14" s="53">
        <v>417.72899999999998</v>
      </c>
      <c r="DX14" s="53">
        <v>430.87299999999999</v>
      </c>
      <c r="DY14" s="53">
        <v>462.86</v>
      </c>
      <c r="DZ14" s="53">
        <v>495.78100000000001</v>
      </c>
      <c r="EA14" s="53">
        <v>508.43900000000002</v>
      </c>
      <c r="EB14" s="53">
        <v>514.98900000000003</v>
      </c>
      <c r="EC14" s="53">
        <v>526.07000000000005</v>
      </c>
      <c r="ED14" s="53">
        <v>545.58199999999999</v>
      </c>
      <c r="EE14" s="53">
        <v>562.11800000000005</v>
      </c>
      <c r="EF14" s="53">
        <v>282.14600000000002</v>
      </c>
      <c r="EG14" s="53">
        <v>287.02199999999999</v>
      </c>
      <c r="EH14" s="53">
        <v>334.30399999999997</v>
      </c>
      <c r="EI14" s="53">
        <v>647.50300010000001</v>
      </c>
      <c r="EJ14" s="53">
        <v>473.84500009999999</v>
      </c>
      <c r="EK14" s="53">
        <v>1073.0025000000001</v>
      </c>
      <c r="EL14" s="53">
        <v>1071.0505000000001</v>
      </c>
      <c r="EM14" s="53">
        <v>995.19749999999999</v>
      </c>
      <c r="EN14" s="53">
        <v>976.74249999999995</v>
      </c>
      <c r="EO14" s="53">
        <v>902.27449999999999</v>
      </c>
      <c r="EP14" s="53">
        <v>987.64449999999999</v>
      </c>
      <c r="EQ14" s="53">
        <v>972.24249999999995</v>
      </c>
      <c r="ER14" s="53">
        <v>951.05650000000003</v>
      </c>
      <c r="ES14" s="53">
        <v>902.08849999999995</v>
      </c>
      <c r="ET14" s="53">
        <v>859.97950000000003</v>
      </c>
      <c r="EU14" s="53">
        <v>834.80849999999998</v>
      </c>
      <c r="EV14" s="53">
        <v>731.22550000000001</v>
      </c>
      <c r="EW14" s="53">
        <v>719.44949999999994</v>
      </c>
      <c r="EX14" s="53">
        <v>681.27449999999999</v>
      </c>
      <c r="EY14" s="53">
        <v>599.1825</v>
      </c>
      <c r="EZ14" s="53">
        <v>573.71050000000002</v>
      </c>
      <c r="FA14" s="53">
        <v>577.62750000000005</v>
      </c>
      <c r="FB14" s="53">
        <v>566.37649999999996</v>
      </c>
      <c r="FC14" s="53">
        <v>554.16449999999998</v>
      </c>
      <c r="FD14" s="53">
        <v>536.2645</v>
      </c>
      <c r="FE14" s="53">
        <v>342.19400000000002</v>
      </c>
      <c r="FF14" s="53">
        <v>1056.7410001999999</v>
      </c>
      <c r="FG14" s="53">
        <v>573.25400000000002</v>
      </c>
      <c r="FH14" s="53">
        <v>607.37300000000005</v>
      </c>
      <c r="FI14" s="53">
        <v>633.32299999999998</v>
      </c>
      <c r="FJ14" s="53">
        <v>652.798</v>
      </c>
      <c r="FK14" s="53">
        <v>671.77</v>
      </c>
      <c r="FL14" s="53">
        <v>804.84900000000005</v>
      </c>
      <c r="FM14" s="53">
        <v>836.077</v>
      </c>
      <c r="FN14" s="53">
        <v>852.41300000000001</v>
      </c>
      <c r="FO14" s="53">
        <v>865.16899999999998</v>
      </c>
      <c r="FP14" s="53">
        <v>898.50099999999998</v>
      </c>
      <c r="FQ14" s="53">
        <v>915.54</v>
      </c>
      <c r="FR14" s="53">
        <v>931.08</v>
      </c>
      <c r="FS14" s="53">
        <v>944.11</v>
      </c>
      <c r="FT14" s="53">
        <v>967.86500000000001</v>
      </c>
      <c r="FU14" s="53">
        <v>987.48800000000006</v>
      </c>
      <c r="FV14" s="53">
        <v>1006.165</v>
      </c>
      <c r="FW14" s="53">
        <v>1016.915</v>
      </c>
      <c r="FX14" s="53">
        <v>519.33900000000006</v>
      </c>
      <c r="FY14" s="53">
        <v>1104.6305</v>
      </c>
      <c r="FZ14" s="53">
        <v>1085.1804999999999</v>
      </c>
      <c r="GA14" s="53">
        <v>1070.5205000000001</v>
      </c>
      <c r="GB14" s="53">
        <v>1040.6205</v>
      </c>
      <c r="GC14" s="53">
        <v>979.52049999999997</v>
      </c>
      <c r="GD14" s="53">
        <v>936.62549999999999</v>
      </c>
      <c r="GE14" s="53">
        <v>910.1155</v>
      </c>
      <c r="GF14" s="53">
        <v>896.38350000000003</v>
      </c>
      <c r="GG14" s="53">
        <v>854.15650000000005</v>
      </c>
      <c r="GH14" s="53">
        <v>813.38850000000002</v>
      </c>
      <c r="GI14" s="53">
        <v>746.2885</v>
      </c>
      <c r="GJ14" s="53">
        <v>730.58849999999995</v>
      </c>
      <c r="GK14" s="53">
        <v>700.68849999999998</v>
      </c>
      <c r="GL14" s="53">
        <v>683.2885</v>
      </c>
      <c r="GM14" s="53">
        <v>708.07950000000005</v>
      </c>
      <c r="GN14" s="53">
        <v>724.70450000000005</v>
      </c>
      <c r="GO14" s="53">
        <v>768.38049999999998</v>
      </c>
      <c r="GP14" s="53">
        <v>797.58550000000002</v>
      </c>
      <c r="GQ14" s="53">
        <v>818.4085</v>
      </c>
      <c r="GR14" s="53">
        <v>873.39850000000001</v>
      </c>
      <c r="GS14" s="53">
        <v>662.7885</v>
      </c>
      <c r="GT14" s="53">
        <v>633.2885</v>
      </c>
      <c r="GU14" s="53">
        <v>566.66849999999999</v>
      </c>
      <c r="GV14" s="53">
        <v>1112.5205000000001</v>
      </c>
      <c r="GW14" s="53">
        <v>1010.6825</v>
      </c>
      <c r="GX14" s="53">
        <v>910.39149999999995</v>
      </c>
      <c r="GY14" s="53">
        <v>665.38250000000005</v>
      </c>
      <c r="GZ14" s="53">
        <v>1023.3475</v>
      </c>
      <c r="HA14" s="53">
        <v>887.9</v>
      </c>
      <c r="HB14" s="53">
        <v>911.4</v>
      </c>
      <c r="HC14" s="53">
        <v>925.94</v>
      </c>
      <c r="HD14" s="53">
        <v>573.76900000000001</v>
      </c>
      <c r="HE14" s="53">
        <v>591.29399999999998</v>
      </c>
      <c r="HF14" s="53">
        <v>598.09100000000001</v>
      </c>
      <c r="HG14" s="53">
        <v>608.75300000000004</v>
      </c>
      <c r="HH14" s="53">
        <v>644.71799999999996</v>
      </c>
      <c r="HI14" s="53">
        <v>653.68799999999999</v>
      </c>
      <c r="HJ14" s="53">
        <v>644.93799999999999</v>
      </c>
      <c r="HK14" s="53">
        <v>615.04399999999998</v>
      </c>
      <c r="HL14" s="53">
        <v>575.53800000000001</v>
      </c>
      <c r="HM14" s="53">
        <v>521.93799999999999</v>
      </c>
      <c r="HN14" s="53">
        <v>547.06700000000001</v>
      </c>
      <c r="HO14" s="53">
        <v>588.81200000000001</v>
      </c>
      <c r="HP14" s="53">
        <v>601.68700000000001</v>
      </c>
      <c r="HQ14" s="53">
        <v>635.12</v>
      </c>
      <c r="HR14" s="53">
        <v>655.08299999999997</v>
      </c>
      <c r="HS14" s="53">
        <v>707.35900000000004</v>
      </c>
      <c r="HT14" s="53">
        <v>779.52599999999995</v>
      </c>
      <c r="HU14" s="53">
        <v>838.32</v>
      </c>
      <c r="HV14" s="53">
        <v>499.36700000000002</v>
      </c>
      <c r="HW14" s="53">
        <v>459.435</v>
      </c>
      <c r="HX14" s="53">
        <v>443.13400000000001</v>
      </c>
      <c r="HY14" s="53">
        <v>428.11700000000002</v>
      </c>
      <c r="HZ14" s="53">
        <v>392.75700000000001</v>
      </c>
      <c r="IA14" s="53">
        <v>528.572</v>
      </c>
      <c r="IB14" s="53">
        <v>744.846</v>
      </c>
      <c r="IC14" s="53">
        <v>776.47600020000004</v>
      </c>
      <c r="ID14" s="53">
        <v>729.91100010000002</v>
      </c>
      <c r="IE14" s="53">
        <v>413.48200000000003</v>
      </c>
      <c r="IF14" s="53">
        <v>546.06449999999995</v>
      </c>
      <c r="IG14" s="53">
        <v>1036.7935</v>
      </c>
      <c r="IH14" s="53">
        <v>351.63200000000001</v>
      </c>
      <c r="II14" s="53">
        <v>306.92</v>
      </c>
      <c r="IJ14" s="53">
        <v>697.69650009999998</v>
      </c>
      <c r="IK14" s="53">
        <v>703.24650010000005</v>
      </c>
      <c r="IL14" s="53">
        <v>587.88850000000002</v>
      </c>
      <c r="IM14" s="53">
        <v>716.6330001</v>
      </c>
      <c r="IN14" s="53">
        <v>1057.7410001999999</v>
      </c>
      <c r="IO14" s="53">
        <v>1073.0425</v>
      </c>
      <c r="IP14" s="53">
        <v>189.51300000000001</v>
      </c>
      <c r="IQ14" s="53">
        <v>748.06700009999997</v>
      </c>
      <c r="IR14" s="53">
        <v>870.38800000000003</v>
      </c>
      <c r="IS14" s="53">
        <v>0</v>
      </c>
      <c r="IT14" s="53">
        <v>405.04500000000002</v>
      </c>
      <c r="IU14" s="53">
        <v>925.94100000000003</v>
      </c>
      <c r="IV14" s="53">
        <v>1016.9160000000001</v>
      </c>
      <c r="IW14" s="53">
        <v>520.40400009999996</v>
      </c>
      <c r="IX14" s="53">
        <v>173.49700000000001</v>
      </c>
      <c r="IY14" s="53">
        <v>521.61400000000003</v>
      </c>
      <c r="IZ14" s="65">
        <v>1031.7215000000001</v>
      </c>
    </row>
    <row r="15" spans="1:260" s="5" customFormat="1" ht="15" customHeight="1" x14ac:dyDescent="0.25">
      <c r="A15" s="46" t="str">
        <f>'Entry capacity'!A15</f>
        <v>Larrau</v>
      </c>
      <c r="B15" s="52">
        <v>876.68399999999997</v>
      </c>
      <c r="C15" s="53">
        <v>853.298</v>
      </c>
      <c r="D15" s="53">
        <v>556.59100009999997</v>
      </c>
      <c r="E15" s="53">
        <v>480.9215001</v>
      </c>
      <c r="F15" s="53">
        <v>460.52850009999997</v>
      </c>
      <c r="G15" s="53">
        <v>453.36600010000001</v>
      </c>
      <c r="H15" s="53">
        <v>435.1550001</v>
      </c>
      <c r="I15" s="53">
        <v>423.55500009999997</v>
      </c>
      <c r="J15" s="53">
        <v>447.12900009999998</v>
      </c>
      <c r="K15" s="53">
        <v>489.01850009999998</v>
      </c>
      <c r="L15" s="53">
        <v>517.77350009999998</v>
      </c>
      <c r="M15" s="53">
        <v>520.23350010000001</v>
      </c>
      <c r="N15" s="53">
        <v>537.00250010000002</v>
      </c>
      <c r="O15" s="53">
        <v>546.01450009999996</v>
      </c>
      <c r="P15" s="53">
        <v>561.4215001</v>
      </c>
      <c r="Q15" s="53">
        <v>560.01950009999996</v>
      </c>
      <c r="R15" s="53">
        <v>567.80250009999997</v>
      </c>
      <c r="S15" s="53">
        <v>586.3400001</v>
      </c>
      <c r="T15" s="53">
        <v>593.70600009999998</v>
      </c>
      <c r="U15" s="53">
        <v>612.53600019999999</v>
      </c>
      <c r="V15" s="53">
        <v>662.77400020000005</v>
      </c>
      <c r="W15" s="53">
        <v>670.40600019999999</v>
      </c>
      <c r="X15" s="53">
        <v>704.37600020000002</v>
      </c>
      <c r="Y15" s="53">
        <v>768.10600020000004</v>
      </c>
      <c r="Z15" s="53">
        <v>891.88800030000004</v>
      </c>
      <c r="AA15" s="53">
        <v>906.6880003</v>
      </c>
      <c r="AB15" s="53">
        <v>722.24500020000005</v>
      </c>
      <c r="AC15" s="53">
        <v>742.44200020000005</v>
      </c>
      <c r="AD15" s="53">
        <v>760.73500019999994</v>
      </c>
      <c r="AE15" s="53">
        <v>771.69200020000005</v>
      </c>
      <c r="AF15" s="53">
        <v>786.08800020000001</v>
      </c>
      <c r="AG15" s="53">
        <v>814.43200019999995</v>
      </c>
      <c r="AH15" s="53">
        <v>835.79300020000005</v>
      </c>
      <c r="AI15" s="53">
        <v>868.29600019999998</v>
      </c>
      <c r="AJ15" s="53">
        <v>908.06000019999999</v>
      </c>
      <c r="AK15" s="53">
        <v>892.71400019999999</v>
      </c>
      <c r="AL15" s="53">
        <v>916.76000020000004</v>
      </c>
      <c r="AM15" s="53">
        <v>930.26000020000004</v>
      </c>
      <c r="AN15" s="53">
        <v>898.11400019999996</v>
      </c>
      <c r="AO15" s="53">
        <v>405.66000009999999</v>
      </c>
      <c r="AP15" s="53">
        <v>403.9530001</v>
      </c>
      <c r="AQ15" s="53">
        <v>330.88900009999998</v>
      </c>
      <c r="AR15" s="53">
        <v>314.57200010000003</v>
      </c>
      <c r="AS15" s="53">
        <v>294.77200010000001</v>
      </c>
      <c r="AT15" s="53">
        <v>279.3830001</v>
      </c>
      <c r="AU15" s="53">
        <v>266.96200010000001</v>
      </c>
      <c r="AV15" s="53">
        <v>251.58300009999999</v>
      </c>
      <c r="AW15" s="53">
        <v>242.21400009999999</v>
      </c>
      <c r="AX15" s="53">
        <v>234.239</v>
      </c>
      <c r="AY15" s="53">
        <v>218.47300000000001</v>
      </c>
      <c r="AZ15" s="53">
        <v>216.50800000000001</v>
      </c>
      <c r="BA15" s="53">
        <v>196.709</v>
      </c>
      <c r="BB15" s="53">
        <v>176.05600000000001</v>
      </c>
      <c r="BC15" s="53">
        <v>167.37100000000001</v>
      </c>
      <c r="BD15" s="53">
        <v>156.44</v>
      </c>
      <c r="BE15" s="53">
        <v>148.655</v>
      </c>
      <c r="BF15" s="53">
        <v>134.72800000000001</v>
      </c>
      <c r="BG15" s="53">
        <v>152.006</v>
      </c>
      <c r="BH15" s="53">
        <v>169.44800000000001</v>
      </c>
      <c r="BI15" s="53">
        <v>180.08099999999999</v>
      </c>
      <c r="BJ15" s="53">
        <v>187.70500000000001</v>
      </c>
      <c r="BK15" s="53">
        <v>210.67599999999999</v>
      </c>
      <c r="BL15" s="53">
        <v>223.76</v>
      </c>
      <c r="BM15" s="53">
        <v>238.76</v>
      </c>
      <c r="BN15" s="53">
        <v>252.39699999999999</v>
      </c>
      <c r="BO15" s="53">
        <v>263.39699999999999</v>
      </c>
      <c r="BP15" s="53">
        <v>271.601</v>
      </c>
      <c r="BQ15" s="53">
        <v>541.6330001</v>
      </c>
      <c r="BR15" s="53">
        <v>293.69</v>
      </c>
      <c r="BS15" s="53">
        <v>309.54700000000003</v>
      </c>
      <c r="BT15" s="53">
        <v>327.67700000000002</v>
      </c>
      <c r="BU15" s="53">
        <v>331.20600000000002</v>
      </c>
      <c r="BV15" s="53">
        <v>339.62</v>
      </c>
      <c r="BW15" s="53">
        <v>346.78199999999998</v>
      </c>
      <c r="BX15" s="53">
        <v>355.38499999999999</v>
      </c>
      <c r="BY15" s="53">
        <v>357.87900000000002</v>
      </c>
      <c r="BZ15" s="53">
        <v>402.04500000000002</v>
      </c>
      <c r="CA15" s="53">
        <v>298.46699999999998</v>
      </c>
      <c r="CB15" s="53">
        <v>301.86700000000002</v>
      </c>
      <c r="CC15" s="53">
        <v>316.524</v>
      </c>
      <c r="CD15" s="53">
        <v>317.01900000000001</v>
      </c>
      <c r="CE15" s="53">
        <v>332.94099999999997</v>
      </c>
      <c r="CF15" s="53">
        <v>349.89100000000002</v>
      </c>
      <c r="CG15" s="53">
        <v>316.30200000000002</v>
      </c>
      <c r="CH15" s="53">
        <v>517.94900010000003</v>
      </c>
      <c r="CI15" s="53">
        <v>508.7750001</v>
      </c>
      <c r="CJ15" s="53">
        <v>503.6550001</v>
      </c>
      <c r="CK15" s="53">
        <v>366.05700009999998</v>
      </c>
      <c r="CL15" s="53">
        <v>245.12400009999999</v>
      </c>
      <c r="CM15" s="53">
        <v>576.28300009999998</v>
      </c>
      <c r="CN15" s="53">
        <v>301.9410001</v>
      </c>
      <c r="CO15" s="53">
        <v>287.8710001</v>
      </c>
      <c r="CP15" s="53">
        <v>273.04000009999999</v>
      </c>
      <c r="CQ15" s="53">
        <v>268.1910001</v>
      </c>
      <c r="CR15" s="53">
        <v>260.26900010000003</v>
      </c>
      <c r="CS15" s="53">
        <v>258.56400009999999</v>
      </c>
      <c r="CT15" s="53">
        <v>251.65400009999999</v>
      </c>
      <c r="CU15" s="53">
        <v>868.71699999999998</v>
      </c>
      <c r="CV15" s="53">
        <v>122.785</v>
      </c>
      <c r="CW15" s="53">
        <v>247.02500000000001</v>
      </c>
      <c r="CX15" s="53">
        <v>280.57799999999997</v>
      </c>
      <c r="CY15" s="53">
        <v>289.02199999999999</v>
      </c>
      <c r="CZ15" s="53">
        <v>332.416</v>
      </c>
      <c r="DA15" s="53">
        <v>374.22199999999998</v>
      </c>
      <c r="DB15" s="53">
        <v>473.06700000000001</v>
      </c>
      <c r="DC15" s="53">
        <v>487.91899999999998</v>
      </c>
      <c r="DD15" s="53">
        <v>499.03500000000003</v>
      </c>
      <c r="DE15" s="53">
        <v>505.83150000000001</v>
      </c>
      <c r="DF15" s="53">
        <v>511.44450000000001</v>
      </c>
      <c r="DG15" s="53">
        <v>321.21499999999997</v>
      </c>
      <c r="DH15" s="53">
        <v>328.56200000000001</v>
      </c>
      <c r="DI15" s="53">
        <v>910.6880003</v>
      </c>
      <c r="DJ15" s="53">
        <v>310.57200010000003</v>
      </c>
      <c r="DK15" s="53">
        <v>590.24000009999997</v>
      </c>
      <c r="DL15" s="53">
        <v>100.249</v>
      </c>
      <c r="DM15" s="53">
        <v>907.88800030000004</v>
      </c>
      <c r="DN15" s="53">
        <v>927.6880003</v>
      </c>
      <c r="DO15" s="53">
        <v>562.99100009999995</v>
      </c>
      <c r="DP15" s="53">
        <v>306.57799999999997</v>
      </c>
      <c r="DQ15" s="53">
        <v>356.584</v>
      </c>
      <c r="DR15" s="53">
        <v>368.22699999999998</v>
      </c>
      <c r="DS15" s="53">
        <v>406.37599999999998</v>
      </c>
      <c r="DT15" s="53">
        <v>417.678</v>
      </c>
      <c r="DU15" s="53">
        <v>401.29399999999998</v>
      </c>
      <c r="DV15" s="53">
        <v>420.77800000000002</v>
      </c>
      <c r="DW15" s="53">
        <v>434.03399999999999</v>
      </c>
      <c r="DX15" s="53">
        <v>447.178</v>
      </c>
      <c r="DY15" s="53">
        <v>479.16500000000002</v>
      </c>
      <c r="DZ15" s="53">
        <v>512.08600000000001</v>
      </c>
      <c r="EA15" s="53">
        <v>524.74400000000003</v>
      </c>
      <c r="EB15" s="53">
        <v>531.29399999999998</v>
      </c>
      <c r="EC15" s="53">
        <v>542.375</v>
      </c>
      <c r="ED15" s="53">
        <v>561.88699999999994</v>
      </c>
      <c r="EE15" s="53">
        <v>578.423</v>
      </c>
      <c r="EF15" s="53">
        <v>122.899</v>
      </c>
      <c r="EG15" s="53">
        <v>118.023</v>
      </c>
      <c r="EH15" s="53">
        <v>70.741</v>
      </c>
      <c r="EI15" s="53">
        <v>493.8760001</v>
      </c>
      <c r="EJ15" s="53">
        <v>320.21800009999998</v>
      </c>
      <c r="EK15" s="53">
        <v>1058.0385000000001</v>
      </c>
      <c r="EL15" s="53">
        <v>1056.0864999999999</v>
      </c>
      <c r="EM15" s="53">
        <v>980.23350000000005</v>
      </c>
      <c r="EN15" s="53">
        <v>961.77850000000001</v>
      </c>
      <c r="EO15" s="53">
        <v>887.31050000000005</v>
      </c>
      <c r="EP15" s="53">
        <v>972.68050000000005</v>
      </c>
      <c r="EQ15" s="53">
        <v>957.27850000000001</v>
      </c>
      <c r="ER15" s="53">
        <v>936.09249999999997</v>
      </c>
      <c r="ES15" s="53">
        <v>887.12450000000001</v>
      </c>
      <c r="ET15" s="53">
        <v>845.01549999999997</v>
      </c>
      <c r="EU15" s="53">
        <v>819.84450000000004</v>
      </c>
      <c r="EV15" s="53">
        <v>716.26149999999996</v>
      </c>
      <c r="EW15" s="53">
        <v>704.4855</v>
      </c>
      <c r="EX15" s="53">
        <v>666.31050000000005</v>
      </c>
      <c r="EY15" s="53">
        <v>584.21849999999995</v>
      </c>
      <c r="EZ15" s="53">
        <v>558.74649999999997</v>
      </c>
      <c r="FA15" s="53">
        <v>562.6635</v>
      </c>
      <c r="FB15" s="53">
        <v>551.41250000000002</v>
      </c>
      <c r="FC15" s="53">
        <v>539.20050000000003</v>
      </c>
      <c r="FD15" s="53">
        <v>521.30050000000006</v>
      </c>
      <c r="FE15" s="53">
        <v>62.850999999999999</v>
      </c>
      <c r="FF15" s="53">
        <v>903.11400019999996</v>
      </c>
      <c r="FG15" s="53">
        <v>589.55899999999997</v>
      </c>
      <c r="FH15" s="53">
        <v>623.678</v>
      </c>
      <c r="FI15" s="53">
        <v>649.62800000000004</v>
      </c>
      <c r="FJ15" s="53">
        <v>669.10299999999995</v>
      </c>
      <c r="FK15" s="53">
        <v>688.07500000000005</v>
      </c>
      <c r="FL15" s="53">
        <v>821.154</v>
      </c>
      <c r="FM15" s="53">
        <v>852.38199999999995</v>
      </c>
      <c r="FN15" s="53">
        <v>868.71799999999996</v>
      </c>
      <c r="FO15" s="53">
        <v>881.47400000000005</v>
      </c>
      <c r="FP15" s="53">
        <v>914.80600000000004</v>
      </c>
      <c r="FQ15" s="53">
        <v>931.84500000000003</v>
      </c>
      <c r="FR15" s="53">
        <v>947.38499999999999</v>
      </c>
      <c r="FS15" s="53">
        <v>960.41499999999996</v>
      </c>
      <c r="FT15" s="53">
        <v>984.17</v>
      </c>
      <c r="FU15" s="53">
        <v>1003.793</v>
      </c>
      <c r="FV15" s="53">
        <v>1022.47</v>
      </c>
      <c r="FW15" s="53">
        <v>1033.22</v>
      </c>
      <c r="FX15" s="53">
        <v>441.75900000000001</v>
      </c>
      <c r="FY15" s="53">
        <v>1089.6665</v>
      </c>
      <c r="FZ15" s="53">
        <v>1070.2165</v>
      </c>
      <c r="GA15" s="53">
        <v>1055.5564999999999</v>
      </c>
      <c r="GB15" s="53">
        <v>1025.6565000000001</v>
      </c>
      <c r="GC15" s="53">
        <v>964.55650000000003</v>
      </c>
      <c r="GD15" s="53">
        <v>921.66150000000005</v>
      </c>
      <c r="GE15" s="53">
        <v>895.15150000000006</v>
      </c>
      <c r="GF15" s="53">
        <v>881.41949999999997</v>
      </c>
      <c r="GG15" s="53">
        <v>839.1925</v>
      </c>
      <c r="GH15" s="53">
        <v>718.50699999999995</v>
      </c>
      <c r="GI15" s="53">
        <v>651.40700000000004</v>
      </c>
      <c r="GJ15" s="53">
        <v>635.70699999999999</v>
      </c>
      <c r="GK15" s="53">
        <v>605.80700000000002</v>
      </c>
      <c r="GL15" s="53">
        <v>588.40700000000004</v>
      </c>
      <c r="GM15" s="53">
        <v>613.19799999999998</v>
      </c>
      <c r="GN15" s="53">
        <v>629.82299999999998</v>
      </c>
      <c r="GO15" s="53">
        <v>673.49900000000002</v>
      </c>
      <c r="GP15" s="53">
        <v>702.70399999999995</v>
      </c>
      <c r="GQ15" s="53">
        <v>723.52700000000004</v>
      </c>
      <c r="GR15" s="53">
        <v>759.26200019999999</v>
      </c>
      <c r="GS15" s="53">
        <v>567.90700000000004</v>
      </c>
      <c r="GT15" s="53">
        <v>538.40700000000004</v>
      </c>
      <c r="GU15" s="53">
        <v>514.22699999999998</v>
      </c>
      <c r="GV15" s="53">
        <v>1017.639</v>
      </c>
      <c r="GW15" s="53">
        <v>915.80100000000004</v>
      </c>
      <c r="GX15" s="53">
        <v>815.51</v>
      </c>
      <c r="GY15" s="53">
        <v>650.41849999999999</v>
      </c>
      <c r="GZ15" s="53">
        <v>1008.3835</v>
      </c>
      <c r="HA15" s="53">
        <v>904.20500000000004</v>
      </c>
      <c r="HB15" s="53">
        <v>927.70500000000004</v>
      </c>
      <c r="HC15" s="53">
        <v>942.245</v>
      </c>
      <c r="HD15" s="53">
        <v>590.07399999999996</v>
      </c>
      <c r="HE15" s="53">
        <v>607.59900000000005</v>
      </c>
      <c r="HF15" s="53">
        <v>614.39599999999996</v>
      </c>
      <c r="HG15" s="53">
        <v>625.05799999999999</v>
      </c>
      <c r="HH15" s="53">
        <v>661.02300000000002</v>
      </c>
      <c r="HI15" s="53">
        <v>669.99300000000005</v>
      </c>
      <c r="HJ15" s="53">
        <v>661.24300000000005</v>
      </c>
      <c r="HK15" s="53">
        <v>631.34900000000005</v>
      </c>
      <c r="HL15" s="53">
        <v>591.84299999999996</v>
      </c>
      <c r="HM15" s="53">
        <v>538.24300000000005</v>
      </c>
      <c r="HN15" s="53">
        <v>563.37199999999996</v>
      </c>
      <c r="HO15" s="53">
        <v>605.11699999999996</v>
      </c>
      <c r="HP15" s="53">
        <v>617.99199999999996</v>
      </c>
      <c r="HQ15" s="53">
        <v>651.42499999999995</v>
      </c>
      <c r="HR15" s="53">
        <v>671.38800000000003</v>
      </c>
      <c r="HS15" s="53">
        <v>723.66399999999999</v>
      </c>
      <c r="HT15" s="53">
        <v>795.83100000000002</v>
      </c>
      <c r="HU15" s="53">
        <v>854.625</v>
      </c>
      <c r="HV15" s="53">
        <v>515.67200000000003</v>
      </c>
      <c r="HW15" s="53">
        <v>475.74</v>
      </c>
      <c r="HX15" s="53">
        <v>459.43900000000002</v>
      </c>
      <c r="HY15" s="53">
        <v>444.42200000000003</v>
      </c>
      <c r="HZ15" s="53">
        <v>409.06200000000001</v>
      </c>
      <c r="IA15" s="53">
        <v>393.11700000000002</v>
      </c>
      <c r="IB15" s="53">
        <v>761.15099999999995</v>
      </c>
      <c r="IC15" s="53">
        <v>622.84900019999998</v>
      </c>
      <c r="ID15" s="53">
        <v>576.28400009999996</v>
      </c>
      <c r="IE15" s="53">
        <v>429.78699999999998</v>
      </c>
      <c r="IF15" s="53">
        <v>531.10050000000001</v>
      </c>
      <c r="IG15" s="53">
        <v>919.06000019999999</v>
      </c>
      <c r="IH15" s="53">
        <v>53.412999999999997</v>
      </c>
      <c r="II15" s="53">
        <v>323.22500000000002</v>
      </c>
      <c r="IJ15" s="53">
        <v>544.06950010000003</v>
      </c>
      <c r="IK15" s="53">
        <v>549.61950009999998</v>
      </c>
      <c r="IL15" s="53">
        <v>493.00700000000001</v>
      </c>
      <c r="IM15" s="53">
        <v>563.00600010000005</v>
      </c>
      <c r="IN15" s="53">
        <v>904.11400019999996</v>
      </c>
      <c r="IO15" s="53">
        <v>1058.0785000000001</v>
      </c>
      <c r="IP15" s="53">
        <v>349.92099999999999</v>
      </c>
      <c r="IQ15" s="53">
        <v>594.44000010000002</v>
      </c>
      <c r="IR15" s="53">
        <v>886.69299999999998</v>
      </c>
      <c r="IS15" s="53">
        <v>405.04500000000002</v>
      </c>
      <c r="IT15" s="53">
        <v>0</v>
      </c>
      <c r="IU15" s="53">
        <v>942.24599999999998</v>
      </c>
      <c r="IV15" s="53">
        <v>1033.221</v>
      </c>
      <c r="IW15" s="53">
        <v>366.77700010000001</v>
      </c>
      <c r="IX15" s="53">
        <v>333.90499999999997</v>
      </c>
      <c r="IY15" s="53">
        <v>386.15899999999999</v>
      </c>
      <c r="IZ15" s="65">
        <v>1016.7575000000001</v>
      </c>
    </row>
    <row r="16" spans="1:260" s="5" customFormat="1" ht="15" customHeight="1" x14ac:dyDescent="0.25">
      <c r="A16" s="46" t="str">
        <f>'Entry capacity'!A16</f>
        <v>Badajoz</v>
      </c>
      <c r="B16" s="52">
        <v>946.33699999999999</v>
      </c>
      <c r="C16" s="53">
        <v>922.95100000000002</v>
      </c>
      <c r="D16" s="53">
        <v>1247.4190000999999</v>
      </c>
      <c r="E16" s="53">
        <v>1171.7495001</v>
      </c>
      <c r="F16" s="53">
        <v>1151.3565000999999</v>
      </c>
      <c r="G16" s="53">
        <v>1144.1940001</v>
      </c>
      <c r="H16" s="53">
        <v>1125.9830001</v>
      </c>
      <c r="I16" s="53">
        <v>1114.3830000999999</v>
      </c>
      <c r="J16" s="53">
        <v>1137.9570001</v>
      </c>
      <c r="K16" s="53">
        <v>1179.8465001</v>
      </c>
      <c r="L16" s="53">
        <v>1208.6015001000001</v>
      </c>
      <c r="M16" s="53">
        <v>1211.0615001000001</v>
      </c>
      <c r="N16" s="53">
        <v>1227.8305001000001</v>
      </c>
      <c r="O16" s="53">
        <v>1236.8425001000001</v>
      </c>
      <c r="P16" s="53">
        <v>1252.2495001</v>
      </c>
      <c r="Q16" s="53">
        <v>1250.8475000999999</v>
      </c>
      <c r="R16" s="53">
        <v>1258.6305001000001</v>
      </c>
      <c r="S16" s="53">
        <v>1256.4275001000001</v>
      </c>
      <c r="T16" s="53">
        <v>1249.0615001000001</v>
      </c>
      <c r="U16" s="53">
        <v>1230.2315000000001</v>
      </c>
      <c r="V16" s="53">
        <v>1179.9935</v>
      </c>
      <c r="W16" s="53">
        <v>1172.3615</v>
      </c>
      <c r="X16" s="53">
        <v>1138.3915</v>
      </c>
      <c r="Y16" s="53">
        <v>1202.1215</v>
      </c>
      <c r="Z16" s="53">
        <v>1325.9035001</v>
      </c>
      <c r="AA16" s="53">
        <v>1340.7035000999999</v>
      </c>
      <c r="AB16" s="53">
        <v>1156.2584999999999</v>
      </c>
      <c r="AC16" s="53">
        <v>1176.4555</v>
      </c>
      <c r="AD16" s="53">
        <v>1194.7484999999999</v>
      </c>
      <c r="AE16" s="53">
        <v>1205.7055</v>
      </c>
      <c r="AF16" s="53">
        <v>1220.1015</v>
      </c>
      <c r="AG16" s="53">
        <v>1248.4455</v>
      </c>
      <c r="AH16" s="53">
        <v>1269.8064999999999</v>
      </c>
      <c r="AI16" s="53">
        <v>1297.6645000000001</v>
      </c>
      <c r="AJ16" s="53">
        <v>1257.9005</v>
      </c>
      <c r="AK16" s="53">
        <v>1273.2465</v>
      </c>
      <c r="AL16" s="53">
        <v>1249.2004999999999</v>
      </c>
      <c r="AM16" s="53">
        <v>1235.7004999999999</v>
      </c>
      <c r="AN16" s="53">
        <v>1278.6465000000001</v>
      </c>
      <c r="AO16" s="53">
        <v>1096.4880000999999</v>
      </c>
      <c r="AP16" s="53">
        <v>1094.7810001</v>
      </c>
      <c r="AQ16" s="53">
        <v>1021.7170001</v>
      </c>
      <c r="AR16" s="53">
        <v>1005.4000001000001</v>
      </c>
      <c r="AS16" s="53">
        <v>985.60000009999999</v>
      </c>
      <c r="AT16" s="53">
        <v>970.21100009999998</v>
      </c>
      <c r="AU16" s="53">
        <v>957.79000010000004</v>
      </c>
      <c r="AV16" s="53">
        <v>942.41100010000002</v>
      </c>
      <c r="AW16" s="53">
        <v>933.0420001</v>
      </c>
      <c r="AX16" s="53">
        <v>925.06700000000001</v>
      </c>
      <c r="AY16" s="53">
        <v>909.30100000000004</v>
      </c>
      <c r="AZ16" s="53">
        <v>907.33600000000001</v>
      </c>
      <c r="BA16" s="53">
        <v>887.53700000000003</v>
      </c>
      <c r="BB16" s="53">
        <v>866.88400000000001</v>
      </c>
      <c r="BC16" s="53">
        <v>858.19899999999996</v>
      </c>
      <c r="BD16" s="53">
        <v>847.26800000000003</v>
      </c>
      <c r="BE16" s="53">
        <v>839.48299999999995</v>
      </c>
      <c r="BF16" s="53">
        <v>825.55600000000004</v>
      </c>
      <c r="BG16" s="53">
        <v>790.24</v>
      </c>
      <c r="BH16" s="53">
        <v>772.798</v>
      </c>
      <c r="BI16" s="53">
        <v>762.16499999999996</v>
      </c>
      <c r="BJ16" s="53">
        <v>754.54100000000005</v>
      </c>
      <c r="BK16" s="53">
        <v>731.572</v>
      </c>
      <c r="BL16" s="53">
        <v>744.65599999999995</v>
      </c>
      <c r="BM16" s="53">
        <v>759.65599999999995</v>
      </c>
      <c r="BN16" s="53">
        <v>773.29300000000001</v>
      </c>
      <c r="BO16" s="53">
        <v>784.29300000000001</v>
      </c>
      <c r="BP16" s="53">
        <v>792.49699999999996</v>
      </c>
      <c r="BQ16" s="53">
        <v>1232.4610001000001</v>
      </c>
      <c r="BR16" s="53">
        <v>814.58600000000001</v>
      </c>
      <c r="BS16" s="53">
        <v>830.44299999999998</v>
      </c>
      <c r="BT16" s="53">
        <v>848.57299999999998</v>
      </c>
      <c r="BU16" s="53">
        <v>852.10199999999998</v>
      </c>
      <c r="BV16" s="53">
        <v>860.51599999999996</v>
      </c>
      <c r="BW16" s="53">
        <v>867.678</v>
      </c>
      <c r="BX16" s="53">
        <v>876.28099999999995</v>
      </c>
      <c r="BY16" s="53">
        <v>878.77499999999998</v>
      </c>
      <c r="BZ16" s="53">
        <v>922.94100000000003</v>
      </c>
      <c r="CA16" s="53">
        <v>819.36300000000006</v>
      </c>
      <c r="CB16" s="53">
        <v>822.76300000000003</v>
      </c>
      <c r="CC16" s="53">
        <v>837.42</v>
      </c>
      <c r="CD16" s="53">
        <v>837.91499999999996</v>
      </c>
      <c r="CE16" s="53">
        <v>853.83699999999999</v>
      </c>
      <c r="CF16" s="53">
        <v>870.78700000000003</v>
      </c>
      <c r="CG16" s="53">
        <v>837.19799999999998</v>
      </c>
      <c r="CH16" s="53">
        <v>1208.7770000999999</v>
      </c>
      <c r="CI16" s="53">
        <v>1199.6030000999999</v>
      </c>
      <c r="CJ16" s="53">
        <v>1194.4830001</v>
      </c>
      <c r="CK16" s="53">
        <v>1056.8850001000001</v>
      </c>
      <c r="CL16" s="53">
        <v>935.95200009999996</v>
      </c>
      <c r="CM16" s="53">
        <v>1267.1110001</v>
      </c>
      <c r="CN16" s="53">
        <v>992.76900009999997</v>
      </c>
      <c r="CO16" s="53">
        <v>978.69900010000003</v>
      </c>
      <c r="CP16" s="53">
        <v>963.86800010000002</v>
      </c>
      <c r="CQ16" s="53">
        <v>959.01900009999997</v>
      </c>
      <c r="CR16" s="53">
        <v>951.09700009999995</v>
      </c>
      <c r="CS16" s="53">
        <v>949.39200010000002</v>
      </c>
      <c r="CT16" s="53">
        <v>942.48200010000005</v>
      </c>
      <c r="CU16" s="53">
        <v>938.37</v>
      </c>
      <c r="CV16" s="53">
        <v>829.58799999999997</v>
      </c>
      <c r="CW16" s="53">
        <v>695.221</v>
      </c>
      <c r="CX16" s="53">
        <v>661.66800000000001</v>
      </c>
      <c r="CY16" s="53">
        <v>653.22400000000005</v>
      </c>
      <c r="CZ16" s="53">
        <v>609.83000000000004</v>
      </c>
      <c r="DA16" s="53">
        <v>568.024</v>
      </c>
      <c r="DB16" s="53">
        <v>698.13800000000003</v>
      </c>
      <c r="DC16" s="53">
        <v>712.99</v>
      </c>
      <c r="DD16" s="53">
        <v>724.10599999999999</v>
      </c>
      <c r="DE16" s="53">
        <v>730.90250000000003</v>
      </c>
      <c r="DF16" s="53">
        <v>736.51549999999997</v>
      </c>
      <c r="DG16" s="53">
        <v>842.11099999999999</v>
      </c>
      <c r="DH16" s="53">
        <v>849.45799999999997</v>
      </c>
      <c r="DI16" s="53">
        <v>1344.7035000999999</v>
      </c>
      <c r="DJ16" s="53">
        <v>1001.4000001000001</v>
      </c>
      <c r="DK16" s="53">
        <v>1260.3275001</v>
      </c>
      <c r="DL16" s="53">
        <v>841.99699999999996</v>
      </c>
      <c r="DM16" s="53">
        <v>1341.9035001</v>
      </c>
      <c r="DN16" s="53">
        <v>1361.7035000999999</v>
      </c>
      <c r="DO16" s="53">
        <v>1253.8190001</v>
      </c>
      <c r="DP16" s="53">
        <v>687.66800000000001</v>
      </c>
      <c r="DQ16" s="53">
        <v>737.67399999999998</v>
      </c>
      <c r="DR16" s="53">
        <v>749.31700000000001</v>
      </c>
      <c r="DS16" s="53">
        <v>787.46600000000001</v>
      </c>
      <c r="DT16" s="53">
        <v>798.76800000000003</v>
      </c>
      <c r="DU16" s="53">
        <v>922.19</v>
      </c>
      <c r="DV16" s="53">
        <v>801.86800000000005</v>
      </c>
      <c r="DW16" s="53">
        <v>792.46699999999998</v>
      </c>
      <c r="DX16" s="53">
        <v>779.32299999999998</v>
      </c>
      <c r="DY16" s="53">
        <v>747.33600000000001</v>
      </c>
      <c r="DZ16" s="53">
        <v>714.41499999999996</v>
      </c>
      <c r="EA16" s="53">
        <v>701.75699999999995</v>
      </c>
      <c r="EB16" s="53">
        <v>695.20699999999999</v>
      </c>
      <c r="EC16" s="53">
        <v>684.12599999999998</v>
      </c>
      <c r="ED16" s="53">
        <v>664.61400000000003</v>
      </c>
      <c r="EE16" s="53">
        <v>648.07799999999997</v>
      </c>
      <c r="EF16" s="53">
        <v>819.34699999999998</v>
      </c>
      <c r="EG16" s="53">
        <v>824.22299999999996</v>
      </c>
      <c r="EH16" s="53">
        <v>871.505</v>
      </c>
      <c r="EI16" s="53">
        <v>1184.7040001</v>
      </c>
      <c r="EJ16" s="53">
        <v>1011.0460001</v>
      </c>
      <c r="EK16" s="53">
        <v>1283.1095</v>
      </c>
      <c r="EL16" s="53">
        <v>1281.1575</v>
      </c>
      <c r="EM16" s="53">
        <v>1205.3045</v>
      </c>
      <c r="EN16" s="53">
        <v>1186.8495</v>
      </c>
      <c r="EO16" s="53">
        <v>1112.3815</v>
      </c>
      <c r="EP16" s="53">
        <v>1197.7515000000001</v>
      </c>
      <c r="EQ16" s="53">
        <v>1182.3495</v>
      </c>
      <c r="ER16" s="53">
        <v>1161.1635000000001</v>
      </c>
      <c r="ES16" s="53">
        <v>1112.1955</v>
      </c>
      <c r="ET16" s="53">
        <v>1070.0864999999999</v>
      </c>
      <c r="EU16" s="53">
        <v>1044.9155000000001</v>
      </c>
      <c r="EV16" s="53">
        <v>941.33249999999998</v>
      </c>
      <c r="EW16" s="53">
        <v>929.55650000000003</v>
      </c>
      <c r="EX16" s="53">
        <v>891.38149999999996</v>
      </c>
      <c r="EY16" s="53">
        <v>809.28949999999998</v>
      </c>
      <c r="EZ16" s="53">
        <v>783.8175</v>
      </c>
      <c r="FA16" s="53">
        <v>787.73450000000003</v>
      </c>
      <c r="FB16" s="53">
        <v>776.48350000000005</v>
      </c>
      <c r="FC16" s="53">
        <v>764.27149999999995</v>
      </c>
      <c r="FD16" s="53">
        <v>746.37149999999997</v>
      </c>
      <c r="FE16" s="53">
        <v>879.39499999999998</v>
      </c>
      <c r="FF16" s="53">
        <v>1283.6465000000001</v>
      </c>
      <c r="FG16" s="53">
        <v>659.21199999999999</v>
      </c>
      <c r="FH16" s="53">
        <v>693.33100000000002</v>
      </c>
      <c r="FI16" s="53">
        <v>719.28099999999995</v>
      </c>
      <c r="FJ16" s="53">
        <v>738.75599999999997</v>
      </c>
      <c r="FK16" s="53">
        <v>757.72799999999995</v>
      </c>
      <c r="FL16" s="53">
        <v>890.80700000000002</v>
      </c>
      <c r="FM16" s="53">
        <v>922.03499999999997</v>
      </c>
      <c r="FN16" s="53">
        <v>938.37099999999998</v>
      </c>
      <c r="FO16" s="53">
        <v>951.12699999999995</v>
      </c>
      <c r="FP16" s="53">
        <v>984.45899999999995</v>
      </c>
      <c r="FQ16" s="53">
        <v>1001.498</v>
      </c>
      <c r="FR16" s="53">
        <v>1017.038</v>
      </c>
      <c r="FS16" s="53">
        <v>1030.068</v>
      </c>
      <c r="FT16" s="53">
        <v>1053.8230000000001</v>
      </c>
      <c r="FU16" s="53">
        <v>1073.4459999999999</v>
      </c>
      <c r="FV16" s="53">
        <v>1092.123</v>
      </c>
      <c r="FW16" s="53">
        <v>1102.873</v>
      </c>
      <c r="FX16" s="53">
        <v>729.44600000000003</v>
      </c>
      <c r="FY16" s="53">
        <v>1314.7375</v>
      </c>
      <c r="FZ16" s="53">
        <v>1295.2874999999999</v>
      </c>
      <c r="GA16" s="53">
        <v>1280.6275000000001</v>
      </c>
      <c r="GB16" s="53">
        <v>1250.7275</v>
      </c>
      <c r="GC16" s="53">
        <v>1189.6275000000001</v>
      </c>
      <c r="GD16" s="53">
        <v>1146.7325000000001</v>
      </c>
      <c r="GE16" s="53">
        <v>1120.2225000000001</v>
      </c>
      <c r="GF16" s="53">
        <v>1106.4905000000001</v>
      </c>
      <c r="GG16" s="53">
        <v>1064.2635</v>
      </c>
      <c r="GH16" s="53">
        <v>1023.4955</v>
      </c>
      <c r="GI16" s="53">
        <v>956.39549999999997</v>
      </c>
      <c r="GJ16" s="53">
        <v>940.69550000000004</v>
      </c>
      <c r="GK16" s="53">
        <v>910.79549999999995</v>
      </c>
      <c r="GL16" s="53">
        <v>893.39549999999997</v>
      </c>
      <c r="GM16" s="53">
        <v>918.18650000000002</v>
      </c>
      <c r="GN16" s="53">
        <v>934.81150000000002</v>
      </c>
      <c r="GO16" s="53">
        <v>978.48749999999995</v>
      </c>
      <c r="GP16" s="53">
        <v>1007.6925</v>
      </c>
      <c r="GQ16" s="53">
        <v>1028.5155</v>
      </c>
      <c r="GR16" s="53">
        <v>1083.5055</v>
      </c>
      <c r="GS16" s="53">
        <v>872.89549999999997</v>
      </c>
      <c r="GT16" s="53">
        <v>843.39549999999997</v>
      </c>
      <c r="GU16" s="53">
        <v>776.77549999999997</v>
      </c>
      <c r="GV16" s="53">
        <v>1322.6275000000001</v>
      </c>
      <c r="GW16" s="53">
        <v>1220.7895000000001</v>
      </c>
      <c r="GX16" s="53">
        <v>1120.4984999999999</v>
      </c>
      <c r="GY16" s="53">
        <v>875.48950000000002</v>
      </c>
      <c r="GZ16" s="53">
        <v>1233.4545000000001</v>
      </c>
      <c r="HA16" s="53">
        <v>38.040999999999997</v>
      </c>
      <c r="HB16" s="53">
        <v>14.541</v>
      </c>
      <c r="HC16" s="53">
        <v>9.9999999999989008E-4</v>
      </c>
      <c r="HD16" s="53">
        <v>636.42700000000002</v>
      </c>
      <c r="HE16" s="53">
        <v>618.90200000000004</v>
      </c>
      <c r="HF16" s="53">
        <v>612.10500000000002</v>
      </c>
      <c r="HG16" s="53">
        <v>601.44299999999998</v>
      </c>
      <c r="HH16" s="53">
        <v>565.47799999999995</v>
      </c>
      <c r="HI16" s="53">
        <v>556.50800000000004</v>
      </c>
      <c r="HJ16" s="53">
        <v>527.00300000000004</v>
      </c>
      <c r="HK16" s="53">
        <v>497.10899999999998</v>
      </c>
      <c r="HL16" s="53">
        <v>457.60300000000001</v>
      </c>
      <c r="HM16" s="53">
        <v>404.00299999999999</v>
      </c>
      <c r="HN16" s="53">
        <v>378.87400000000002</v>
      </c>
      <c r="HO16" s="53">
        <v>337.12900000000002</v>
      </c>
      <c r="HP16" s="53">
        <v>324.25400000000002</v>
      </c>
      <c r="HQ16" s="53">
        <v>290.82100000000003</v>
      </c>
      <c r="HR16" s="53">
        <v>270.858</v>
      </c>
      <c r="HS16" s="53">
        <v>218.58199999999999</v>
      </c>
      <c r="HT16" s="53">
        <v>146.41499999999999</v>
      </c>
      <c r="HU16" s="53">
        <v>87.620999999999995</v>
      </c>
      <c r="HV16" s="53">
        <v>426.57400000000001</v>
      </c>
      <c r="HW16" s="53">
        <v>466.50599999999997</v>
      </c>
      <c r="HX16" s="53">
        <v>482.80700000000002</v>
      </c>
      <c r="HY16" s="53">
        <v>497.82400000000001</v>
      </c>
      <c r="HZ16" s="53">
        <v>533.18399999999997</v>
      </c>
      <c r="IA16" s="53">
        <v>792.00400000000002</v>
      </c>
      <c r="IB16" s="53">
        <v>830.80399999999997</v>
      </c>
      <c r="IC16" s="53">
        <v>1219.9185</v>
      </c>
      <c r="ID16" s="53">
        <v>1267.1120000999999</v>
      </c>
      <c r="IE16" s="53">
        <v>623.58900000000006</v>
      </c>
      <c r="IF16" s="53">
        <v>756.17150000000004</v>
      </c>
      <c r="IG16" s="53">
        <v>1246.9005</v>
      </c>
      <c r="IH16" s="53">
        <v>888.83299999999997</v>
      </c>
      <c r="II16" s="53">
        <v>619.02099999999996</v>
      </c>
      <c r="IJ16" s="53">
        <v>1234.8975000999999</v>
      </c>
      <c r="IK16" s="53">
        <v>1240.4475001000001</v>
      </c>
      <c r="IL16" s="53">
        <v>797.99549999999999</v>
      </c>
      <c r="IM16" s="53">
        <v>1253.8340000999999</v>
      </c>
      <c r="IN16" s="53">
        <v>1284.6465000000001</v>
      </c>
      <c r="IO16" s="53">
        <v>1283.1495</v>
      </c>
      <c r="IP16" s="53">
        <v>870.81700000000001</v>
      </c>
      <c r="IQ16" s="53">
        <v>1264.5275001</v>
      </c>
      <c r="IR16" s="53">
        <v>956.346</v>
      </c>
      <c r="IS16" s="53">
        <v>925.94100000000003</v>
      </c>
      <c r="IT16" s="53">
        <v>942.24599999999998</v>
      </c>
      <c r="IU16" s="53">
        <v>0</v>
      </c>
      <c r="IV16" s="53">
        <v>1102.874</v>
      </c>
      <c r="IW16" s="53">
        <v>1057.6050001000001</v>
      </c>
      <c r="IX16" s="53">
        <v>854.80100000000004</v>
      </c>
      <c r="IY16" s="53">
        <v>785.04600000000005</v>
      </c>
      <c r="IZ16" s="65">
        <v>1241.8285000000001</v>
      </c>
    </row>
    <row r="17" spans="1:260" s="5" customFormat="1" ht="15" customHeight="1" x14ac:dyDescent="0.25">
      <c r="A17" s="46" t="str">
        <f>'Entry capacity'!A17</f>
        <v>Tuy</v>
      </c>
      <c r="B17" s="52">
        <v>240.661</v>
      </c>
      <c r="C17" s="53">
        <v>217.27500000000001</v>
      </c>
      <c r="D17" s="53">
        <v>1338.3940001000001</v>
      </c>
      <c r="E17" s="53">
        <v>1262.7245000999999</v>
      </c>
      <c r="F17" s="53">
        <v>1242.3315001000001</v>
      </c>
      <c r="G17" s="53">
        <v>1235.1690000999999</v>
      </c>
      <c r="H17" s="53">
        <v>1216.9580000999999</v>
      </c>
      <c r="I17" s="53">
        <v>1205.3580001</v>
      </c>
      <c r="J17" s="53">
        <v>1228.9320001000001</v>
      </c>
      <c r="K17" s="53">
        <v>1270.8215001000001</v>
      </c>
      <c r="L17" s="53">
        <v>1299.5765001</v>
      </c>
      <c r="M17" s="53">
        <v>1302.0365001</v>
      </c>
      <c r="N17" s="53">
        <v>1318.8055001</v>
      </c>
      <c r="O17" s="53">
        <v>1327.8175001</v>
      </c>
      <c r="P17" s="53">
        <v>1343.2245000999999</v>
      </c>
      <c r="Q17" s="53">
        <v>1341.8225001000001</v>
      </c>
      <c r="R17" s="53">
        <v>1349.6055001</v>
      </c>
      <c r="S17" s="53">
        <v>1368.1430001000001</v>
      </c>
      <c r="T17" s="53">
        <v>1375.5090001000001</v>
      </c>
      <c r="U17" s="53">
        <v>1394.3390002000001</v>
      </c>
      <c r="V17" s="53">
        <v>1444.5770001999999</v>
      </c>
      <c r="W17" s="53">
        <v>1450.6244999999999</v>
      </c>
      <c r="X17" s="53">
        <v>1416.6545000000001</v>
      </c>
      <c r="Y17" s="53">
        <v>1480.3844999999999</v>
      </c>
      <c r="Z17" s="53">
        <v>1604.1665000999999</v>
      </c>
      <c r="AA17" s="53">
        <v>1618.9665001000001</v>
      </c>
      <c r="AB17" s="53">
        <v>1434.5215000000001</v>
      </c>
      <c r="AC17" s="53">
        <v>1454.7184999999999</v>
      </c>
      <c r="AD17" s="53">
        <v>1473.0115000000001</v>
      </c>
      <c r="AE17" s="53">
        <v>1483.9684999999999</v>
      </c>
      <c r="AF17" s="53">
        <v>1498.3644999999999</v>
      </c>
      <c r="AG17" s="53">
        <v>1526.7085</v>
      </c>
      <c r="AH17" s="53">
        <v>1548.0695000000001</v>
      </c>
      <c r="AI17" s="53">
        <v>1575.9275</v>
      </c>
      <c r="AJ17" s="53">
        <v>1536.1635000000001</v>
      </c>
      <c r="AK17" s="53">
        <v>1551.5094999999999</v>
      </c>
      <c r="AL17" s="53">
        <v>1527.4635000000001</v>
      </c>
      <c r="AM17" s="53">
        <v>1513.9635000000001</v>
      </c>
      <c r="AN17" s="53">
        <v>1556.9095</v>
      </c>
      <c r="AO17" s="53">
        <v>1187.4630001</v>
      </c>
      <c r="AP17" s="53">
        <v>1185.7560000999999</v>
      </c>
      <c r="AQ17" s="53">
        <v>1112.6920001000001</v>
      </c>
      <c r="AR17" s="53">
        <v>1096.3750001000001</v>
      </c>
      <c r="AS17" s="53">
        <v>1076.5750000999999</v>
      </c>
      <c r="AT17" s="53">
        <v>1061.1860001</v>
      </c>
      <c r="AU17" s="53">
        <v>1048.7650001</v>
      </c>
      <c r="AV17" s="53">
        <v>1033.3860001</v>
      </c>
      <c r="AW17" s="53">
        <v>1024.0170000999999</v>
      </c>
      <c r="AX17" s="53">
        <v>1016.042</v>
      </c>
      <c r="AY17" s="53">
        <v>1000.276</v>
      </c>
      <c r="AZ17" s="53">
        <v>998.31100000000004</v>
      </c>
      <c r="BA17" s="53">
        <v>978.51199999999994</v>
      </c>
      <c r="BB17" s="53">
        <v>957.85900000000004</v>
      </c>
      <c r="BC17" s="53">
        <v>949.17399999999998</v>
      </c>
      <c r="BD17" s="53">
        <v>938.24300000000005</v>
      </c>
      <c r="BE17" s="53">
        <v>930.45799999999997</v>
      </c>
      <c r="BF17" s="53">
        <v>916.53099999999995</v>
      </c>
      <c r="BG17" s="53">
        <v>881.21500000000003</v>
      </c>
      <c r="BH17" s="53">
        <v>863.77300000000002</v>
      </c>
      <c r="BI17" s="53">
        <v>853.14</v>
      </c>
      <c r="BJ17" s="53">
        <v>845.51599999999996</v>
      </c>
      <c r="BK17" s="53">
        <v>822.54700000000003</v>
      </c>
      <c r="BL17" s="53">
        <v>835.63099999999997</v>
      </c>
      <c r="BM17" s="53">
        <v>850.63099999999997</v>
      </c>
      <c r="BN17" s="53">
        <v>864.26800000000003</v>
      </c>
      <c r="BO17" s="53">
        <v>875.26800000000003</v>
      </c>
      <c r="BP17" s="53">
        <v>883.47199999999998</v>
      </c>
      <c r="BQ17" s="53">
        <v>1323.4360001</v>
      </c>
      <c r="BR17" s="53">
        <v>905.56100000000004</v>
      </c>
      <c r="BS17" s="53">
        <v>921.41800000000001</v>
      </c>
      <c r="BT17" s="53">
        <v>939.548</v>
      </c>
      <c r="BU17" s="53">
        <v>943.077</v>
      </c>
      <c r="BV17" s="53">
        <v>951.49099999999999</v>
      </c>
      <c r="BW17" s="53">
        <v>958.65300000000002</v>
      </c>
      <c r="BX17" s="53">
        <v>967.25599999999997</v>
      </c>
      <c r="BY17" s="53">
        <v>969.75</v>
      </c>
      <c r="BZ17" s="53">
        <v>1013.9160000000001</v>
      </c>
      <c r="CA17" s="53">
        <v>910.33799999999997</v>
      </c>
      <c r="CB17" s="53">
        <v>913.73800000000006</v>
      </c>
      <c r="CC17" s="53">
        <v>928.39499999999998</v>
      </c>
      <c r="CD17" s="53">
        <v>928.89</v>
      </c>
      <c r="CE17" s="53">
        <v>944.81200000000001</v>
      </c>
      <c r="CF17" s="53">
        <v>961.76199999999994</v>
      </c>
      <c r="CG17" s="53">
        <v>928.173</v>
      </c>
      <c r="CH17" s="53">
        <v>1299.7520001</v>
      </c>
      <c r="CI17" s="53">
        <v>1290.5780001000001</v>
      </c>
      <c r="CJ17" s="53">
        <v>1285.4580000999999</v>
      </c>
      <c r="CK17" s="53">
        <v>1147.8600001</v>
      </c>
      <c r="CL17" s="53">
        <v>1026.9270001</v>
      </c>
      <c r="CM17" s="53">
        <v>1358.0860001000001</v>
      </c>
      <c r="CN17" s="53">
        <v>1083.7440001</v>
      </c>
      <c r="CO17" s="53">
        <v>1069.6740001000001</v>
      </c>
      <c r="CP17" s="53">
        <v>1054.8430000999999</v>
      </c>
      <c r="CQ17" s="53">
        <v>1049.9940001</v>
      </c>
      <c r="CR17" s="53">
        <v>1042.0720001</v>
      </c>
      <c r="CS17" s="53">
        <v>1040.3670001</v>
      </c>
      <c r="CT17" s="53">
        <v>1033.4570001</v>
      </c>
      <c r="CU17" s="53">
        <v>164.50399999999999</v>
      </c>
      <c r="CV17" s="53">
        <v>920.56299999999999</v>
      </c>
      <c r="CW17" s="53">
        <v>786.19600000000003</v>
      </c>
      <c r="CX17" s="53">
        <v>752.64300000000003</v>
      </c>
      <c r="CY17" s="53">
        <v>761.08699999999999</v>
      </c>
      <c r="CZ17" s="53">
        <v>804.48099999999999</v>
      </c>
      <c r="DA17" s="53">
        <v>846.28700000000003</v>
      </c>
      <c r="DB17" s="53">
        <v>976.40099999999995</v>
      </c>
      <c r="DC17" s="53">
        <v>991.25300000000004</v>
      </c>
      <c r="DD17" s="53">
        <v>1002.369</v>
      </c>
      <c r="DE17" s="53">
        <v>1009.1655</v>
      </c>
      <c r="DF17" s="53">
        <v>1014.7785</v>
      </c>
      <c r="DG17" s="53">
        <v>933.08600000000001</v>
      </c>
      <c r="DH17" s="53">
        <v>940.43299999999999</v>
      </c>
      <c r="DI17" s="53">
        <v>1622.9665001000001</v>
      </c>
      <c r="DJ17" s="53">
        <v>1092.3750001000001</v>
      </c>
      <c r="DK17" s="53">
        <v>1372.0430001</v>
      </c>
      <c r="DL17" s="53">
        <v>932.97199999999998</v>
      </c>
      <c r="DM17" s="53">
        <v>1620.1665000999999</v>
      </c>
      <c r="DN17" s="53">
        <v>1639.9665001000001</v>
      </c>
      <c r="DO17" s="53">
        <v>1344.7940000999999</v>
      </c>
      <c r="DP17" s="53">
        <v>726.64300000000003</v>
      </c>
      <c r="DQ17" s="53">
        <v>676.63699999999994</v>
      </c>
      <c r="DR17" s="53">
        <v>664.99400000000003</v>
      </c>
      <c r="DS17" s="53">
        <v>626.84500000000003</v>
      </c>
      <c r="DT17" s="53">
        <v>615.54300000000001</v>
      </c>
      <c r="DU17" s="53">
        <v>1013.165</v>
      </c>
      <c r="DV17" s="53">
        <v>612.44299999999998</v>
      </c>
      <c r="DW17" s="53">
        <v>599.18700000000001</v>
      </c>
      <c r="DX17" s="53">
        <v>586.04300000000001</v>
      </c>
      <c r="DY17" s="53">
        <v>554.05600000000004</v>
      </c>
      <c r="DZ17" s="53">
        <v>521.13499999999999</v>
      </c>
      <c r="EA17" s="53">
        <v>508.47699999999998</v>
      </c>
      <c r="EB17" s="53">
        <v>501.92700000000002</v>
      </c>
      <c r="EC17" s="53">
        <v>490.846</v>
      </c>
      <c r="ED17" s="53">
        <v>471.334</v>
      </c>
      <c r="EE17" s="53">
        <v>454.798</v>
      </c>
      <c r="EF17" s="53">
        <v>910.322</v>
      </c>
      <c r="EG17" s="53">
        <v>915.19799999999998</v>
      </c>
      <c r="EH17" s="53">
        <v>962.48</v>
      </c>
      <c r="EI17" s="53">
        <v>1275.6790000999999</v>
      </c>
      <c r="EJ17" s="53">
        <v>1102.0210001</v>
      </c>
      <c r="EK17" s="53">
        <v>1561.3724999999999</v>
      </c>
      <c r="EL17" s="53">
        <v>1559.4204999999999</v>
      </c>
      <c r="EM17" s="53">
        <v>1483.5675000000001</v>
      </c>
      <c r="EN17" s="53">
        <v>1465.1125</v>
      </c>
      <c r="EO17" s="53">
        <v>1390.6445000000001</v>
      </c>
      <c r="EP17" s="53">
        <v>1476.0145</v>
      </c>
      <c r="EQ17" s="53">
        <v>1460.6125</v>
      </c>
      <c r="ER17" s="53">
        <v>1439.4265</v>
      </c>
      <c r="ES17" s="53">
        <v>1390.4585</v>
      </c>
      <c r="ET17" s="53">
        <v>1348.3495</v>
      </c>
      <c r="EU17" s="53">
        <v>1323.1785</v>
      </c>
      <c r="EV17" s="53">
        <v>1219.5954999999999</v>
      </c>
      <c r="EW17" s="53">
        <v>1207.8195000000001</v>
      </c>
      <c r="EX17" s="53">
        <v>1169.6445000000001</v>
      </c>
      <c r="EY17" s="53">
        <v>1087.5525</v>
      </c>
      <c r="EZ17" s="53">
        <v>1062.0805</v>
      </c>
      <c r="FA17" s="53">
        <v>1065.9974999999999</v>
      </c>
      <c r="FB17" s="53">
        <v>1054.7465</v>
      </c>
      <c r="FC17" s="53">
        <v>1042.5345</v>
      </c>
      <c r="FD17" s="53">
        <v>1024.6344999999999</v>
      </c>
      <c r="FE17" s="53">
        <v>970.37</v>
      </c>
      <c r="FF17" s="53">
        <v>1561.9095</v>
      </c>
      <c r="FG17" s="53">
        <v>443.66199999999998</v>
      </c>
      <c r="FH17" s="53">
        <v>409.54300000000001</v>
      </c>
      <c r="FI17" s="53">
        <v>383.59300000000002</v>
      </c>
      <c r="FJ17" s="53">
        <v>364.11799999999999</v>
      </c>
      <c r="FK17" s="53">
        <v>345.14600000000002</v>
      </c>
      <c r="FL17" s="53">
        <v>212.06700000000001</v>
      </c>
      <c r="FM17" s="53">
        <v>180.839</v>
      </c>
      <c r="FN17" s="53">
        <v>164.50299999999999</v>
      </c>
      <c r="FO17" s="53">
        <v>151.74700000000001</v>
      </c>
      <c r="FP17" s="53">
        <v>118.41500000000001</v>
      </c>
      <c r="FQ17" s="53">
        <v>101.376</v>
      </c>
      <c r="FR17" s="53">
        <v>85.835999999999999</v>
      </c>
      <c r="FS17" s="53">
        <v>72.805999999999997</v>
      </c>
      <c r="FT17" s="53">
        <v>49.051000000000002</v>
      </c>
      <c r="FU17" s="53">
        <v>29.428000000000001</v>
      </c>
      <c r="FV17" s="53">
        <v>10.750999999999999</v>
      </c>
      <c r="FW17" s="53">
        <v>9.9999999999989008E-4</v>
      </c>
      <c r="FX17" s="53">
        <v>1007.7089999999999</v>
      </c>
      <c r="FY17" s="53">
        <v>1593.0005000000001</v>
      </c>
      <c r="FZ17" s="53">
        <v>1573.5505000000001</v>
      </c>
      <c r="GA17" s="53">
        <v>1558.8905</v>
      </c>
      <c r="GB17" s="53">
        <v>1528.9905000000001</v>
      </c>
      <c r="GC17" s="53">
        <v>1467.8905</v>
      </c>
      <c r="GD17" s="53">
        <v>1424.9955</v>
      </c>
      <c r="GE17" s="53">
        <v>1398.4855</v>
      </c>
      <c r="GF17" s="53">
        <v>1384.7535</v>
      </c>
      <c r="GG17" s="53">
        <v>1342.5264999999999</v>
      </c>
      <c r="GH17" s="53">
        <v>1301.7584999999999</v>
      </c>
      <c r="GI17" s="53">
        <v>1234.6585</v>
      </c>
      <c r="GJ17" s="53">
        <v>1218.9585</v>
      </c>
      <c r="GK17" s="53">
        <v>1189.0585000000001</v>
      </c>
      <c r="GL17" s="53">
        <v>1171.6585</v>
      </c>
      <c r="GM17" s="53">
        <v>1196.4494999999999</v>
      </c>
      <c r="GN17" s="53">
        <v>1213.0744999999999</v>
      </c>
      <c r="GO17" s="53">
        <v>1256.7505000000001</v>
      </c>
      <c r="GP17" s="53">
        <v>1285.9555</v>
      </c>
      <c r="GQ17" s="53">
        <v>1306.7784999999999</v>
      </c>
      <c r="GR17" s="53">
        <v>1361.7684999999999</v>
      </c>
      <c r="GS17" s="53">
        <v>1151.1585</v>
      </c>
      <c r="GT17" s="53">
        <v>1121.6585</v>
      </c>
      <c r="GU17" s="53">
        <v>1055.0385000000001</v>
      </c>
      <c r="GV17" s="53">
        <v>1600.8905</v>
      </c>
      <c r="GW17" s="53">
        <v>1499.0525</v>
      </c>
      <c r="GX17" s="53">
        <v>1398.7615000000001</v>
      </c>
      <c r="GY17" s="53">
        <v>1153.7525000000001</v>
      </c>
      <c r="GZ17" s="53">
        <v>1511.7175</v>
      </c>
      <c r="HA17" s="53">
        <v>1064.8330000000001</v>
      </c>
      <c r="HB17" s="53">
        <v>1088.3330000000001</v>
      </c>
      <c r="HC17" s="53">
        <v>1102.873</v>
      </c>
      <c r="HD17" s="53">
        <v>466.447</v>
      </c>
      <c r="HE17" s="53">
        <v>483.97199999999998</v>
      </c>
      <c r="HF17" s="53">
        <v>490.76900000000001</v>
      </c>
      <c r="HG17" s="53">
        <v>501.43099999999998</v>
      </c>
      <c r="HH17" s="53">
        <v>537.39599999999996</v>
      </c>
      <c r="HI17" s="53">
        <v>546.36599999999999</v>
      </c>
      <c r="HJ17" s="53">
        <v>575.87099999999998</v>
      </c>
      <c r="HK17" s="53">
        <v>605.76499999999999</v>
      </c>
      <c r="HL17" s="53">
        <v>645.27099999999996</v>
      </c>
      <c r="HM17" s="53">
        <v>698.87099999999998</v>
      </c>
      <c r="HN17" s="53">
        <v>724</v>
      </c>
      <c r="HO17" s="53">
        <v>765.745</v>
      </c>
      <c r="HP17" s="53">
        <v>778.62</v>
      </c>
      <c r="HQ17" s="53">
        <v>812.053</v>
      </c>
      <c r="HR17" s="53">
        <v>832.01599999999996</v>
      </c>
      <c r="HS17" s="53">
        <v>884.29200000000003</v>
      </c>
      <c r="HT17" s="53">
        <v>956.45899999999995</v>
      </c>
      <c r="HU17" s="53">
        <v>1015.253</v>
      </c>
      <c r="HV17" s="53">
        <v>721.44200000000001</v>
      </c>
      <c r="HW17" s="53">
        <v>761.37400000000002</v>
      </c>
      <c r="HX17" s="53">
        <v>777.67499999999995</v>
      </c>
      <c r="HY17" s="53">
        <v>792.69200000000001</v>
      </c>
      <c r="HZ17" s="53">
        <v>828.05200000000002</v>
      </c>
      <c r="IA17" s="53">
        <v>1070.2670000000001</v>
      </c>
      <c r="IB17" s="53">
        <v>272.07</v>
      </c>
      <c r="IC17" s="53">
        <v>1404.6520002</v>
      </c>
      <c r="ID17" s="53">
        <v>1358.0870001000001</v>
      </c>
      <c r="IE17" s="53">
        <v>901.85199999999998</v>
      </c>
      <c r="IF17" s="53">
        <v>1034.4345000000001</v>
      </c>
      <c r="IG17" s="53">
        <v>1525.1635000000001</v>
      </c>
      <c r="IH17" s="53">
        <v>979.80799999999999</v>
      </c>
      <c r="II17" s="53">
        <v>795.29</v>
      </c>
      <c r="IJ17" s="53">
        <v>1325.8725001</v>
      </c>
      <c r="IK17" s="53">
        <v>1331.4225001</v>
      </c>
      <c r="IL17" s="53">
        <v>1076.2584999999999</v>
      </c>
      <c r="IM17" s="53">
        <v>1344.8090001</v>
      </c>
      <c r="IN17" s="53">
        <v>1562.9095</v>
      </c>
      <c r="IO17" s="53">
        <v>1561.4124999999999</v>
      </c>
      <c r="IP17" s="53">
        <v>961.79200000000003</v>
      </c>
      <c r="IQ17" s="53">
        <v>1376.2430001</v>
      </c>
      <c r="IR17" s="53">
        <v>250.67</v>
      </c>
      <c r="IS17" s="53">
        <v>1016.9160000000001</v>
      </c>
      <c r="IT17" s="53">
        <v>1033.221</v>
      </c>
      <c r="IU17" s="53">
        <v>1102.874</v>
      </c>
      <c r="IV17" s="53">
        <v>0</v>
      </c>
      <c r="IW17" s="53">
        <v>1148.5800001</v>
      </c>
      <c r="IX17" s="53">
        <v>945.77599999999995</v>
      </c>
      <c r="IY17" s="53">
        <v>1063.309</v>
      </c>
      <c r="IZ17" s="65">
        <v>1520.0915</v>
      </c>
    </row>
    <row r="18" spans="1:260" s="5" customFormat="1" ht="15" customHeight="1" x14ac:dyDescent="0.25">
      <c r="A18" s="46" t="str">
        <f>'Entry capacity'!A18</f>
        <v>PR Barcelona</v>
      </c>
      <c r="B18" s="52">
        <v>1188.2720001</v>
      </c>
      <c r="C18" s="53">
        <v>1164.8860001</v>
      </c>
      <c r="D18" s="53">
        <v>6.415</v>
      </c>
      <c r="E18" s="53">
        <v>82.084500000000006</v>
      </c>
      <c r="F18" s="53">
        <v>102.47750000000001</v>
      </c>
      <c r="G18" s="53">
        <v>109.64</v>
      </c>
      <c r="H18" s="53">
        <v>127.851</v>
      </c>
      <c r="I18" s="53">
        <v>139.45099999999999</v>
      </c>
      <c r="J18" s="53">
        <v>198.815</v>
      </c>
      <c r="K18" s="53">
        <v>240.7045</v>
      </c>
      <c r="L18" s="53">
        <v>269.45949999999999</v>
      </c>
      <c r="M18" s="53">
        <v>271.91950000000003</v>
      </c>
      <c r="N18" s="53">
        <v>288.68849999999998</v>
      </c>
      <c r="O18" s="53">
        <v>297.70049999999998</v>
      </c>
      <c r="P18" s="53">
        <v>313.10750000000002</v>
      </c>
      <c r="Q18" s="53">
        <v>311.70549999999997</v>
      </c>
      <c r="R18" s="53">
        <v>319.48849999999999</v>
      </c>
      <c r="S18" s="53">
        <v>338.02600000000001</v>
      </c>
      <c r="T18" s="53">
        <v>345.392</v>
      </c>
      <c r="U18" s="53">
        <v>364.2220001</v>
      </c>
      <c r="V18" s="53">
        <v>414.4600001</v>
      </c>
      <c r="W18" s="53">
        <v>422.09200010000001</v>
      </c>
      <c r="X18" s="53">
        <v>456.06200009999998</v>
      </c>
      <c r="Y18" s="53">
        <v>519.7920001</v>
      </c>
      <c r="Z18" s="53">
        <v>643.5740002</v>
      </c>
      <c r="AA18" s="53">
        <v>658.37400019999995</v>
      </c>
      <c r="AB18" s="53">
        <v>473.93100010000001</v>
      </c>
      <c r="AC18" s="53">
        <v>494.12800010000001</v>
      </c>
      <c r="AD18" s="53">
        <v>512.42100010000001</v>
      </c>
      <c r="AE18" s="53">
        <v>523.37800010000001</v>
      </c>
      <c r="AF18" s="53">
        <v>537.77400009999997</v>
      </c>
      <c r="AG18" s="53">
        <v>566.11800010000002</v>
      </c>
      <c r="AH18" s="53">
        <v>587.47900010000001</v>
      </c>
      <c r="AI18" s="53">
        <v>619.98200010000005</v>
      </c>
      <c r="AJ18" s="53">
        <v>659.74600009999995</v>
      </c>
      <c r="AK18" s="53">
        <v>644.40000010000006</v>
      </c>
      <c r="AL18" s="53">
        <v>668.44600009999999</v>
      </c>
      <c r="AM18" s="53">
        <v>681.94600009999999</v>
      </c>
      <c r="AN18" s="53">
        <v>649.80000010000003</v>
      </c>
      <c r="AO18" s="53">
        <v>157.346</v>
      </c>
      <c r="AP18" s="53">
        <v>159.053</v>
      </c>
      <c r="AQ18" s="53">
        <v>232.11699999999999</v>
      </c>
      <c r="AR18" s="53">
        <v>248.434</v>
      </c>
      <c r="AS18" s="53">
        <v>268.23399999999998</v>
      </c>
      <c r="AT18" s="53">
        <v>283.62299999999999</v>
      </c>
      <c r="AU18" s="53">
        <v>296.04399999999998</v>
      </c>
      <c r="AV18" s="53">
        <v>311.423</v>
      </c>
      <c r="AW18" s="53">
        <v>320.79199999999997</v>
      </c>
      <c r="AX18" s="53">
        <v>328.76700010000002</v>
      </c>
      <c r="AY18" s="53">
        <v>344.53300009999998</v>
      </c>
      <c r="AZ18" s="53">
        <v>346.49800010000001</v>
      </c>
      <c r="BA18" s="53">
        <v>366.29700009999999</v>
      </c>
      <c r="BB18" s="53">
        <v>386.95000010000001</v>
      </c>
      <c r="BC18" s="53">
        <v>395.63500010000001</v>
      </c>
      <c r="BD18" s="53">
        <v>406.5660001</v>
      </c>
      <c r="BE18" s="53">
        <v>414.35100010000002</v>
      </c>
      <c r="BF18" s="53">
        <v>428.27800009999999</v>
      </c>
      <c r="BG18" s="53">
        <v>463.59400010000002</v>
      </c>
      <c r="BH18" s="53">
        <v>481.03600010000002</v>
      </c>
      <c r="BI18" s="53">
        <v>491.66900010000001</v>
      </c>
      <c r="BJ18" s="53">
        <v>499.29300009999997</v>
      </c>
      <c r="BK18" s="53">
        <v>522.26400009999998</v>
      </c>
      <c r="BL18" s="53">
        <v>535.34800010000004</v>
      </c>
      <c r="BM18" s="53">
        <v>550.34800010000004</v>
      </c>
      <c r="BN18" s="53">
        <v>563.98500009999998</v>
      </c>
      <c r="BO18" s="53">
        <v>574.98500009999998</v>
      </c>
      <c r="BP18" s="53">
        <v>583.18900010000004</v>
      </c>
      <c r="BQ18" s="53">
        <v>21.373000000000001</v>
      </c>
      <c r="BR18" s="53">
        <v>605.27800009999999</v>
      </c>
      <c r="BS18" s="53">
        <v>621.13500009999996</v>
      </c>
      <c r="BT18" s="53">
        <v>639.26500009999995</v>
      </c>
      <c r="BU18" s="53">
        <v>642.79400009999995</v>
      </c>
      <c r="BV18" s="53">
        <v>651.20800010000005</v>
      </c>
      <c r="BW18" s="53">
        <v>658.37000009999997</v>
      </c>
      <c r="BX18" s="53">
        <v>666.97300010000004</v>
      </c>
      <c r="BY18" s="53">
        <v>669.46700009999995</v>
      </c>
      <c r="BZ18" s="53">
        <v>713.6330001</v>
      </c>
      <c r="CA18" s="53">
        <v>610.05500010000003</v>
      </c>
      <c r="CB18" s="53">
        <v>613.45500010000001</v>
      </c>
      <c r="CC18" s="53">
        <v>628.11200010000005</v>
      </c>
      <c r="CD18" s="53">
        <v>628.60700010000005</v>
      </c>
      <c r="CE18" s="53">
        <v>644.52900009999996</v>
      </c>
      <c r="CF18" s="53">
        <v>661.47900010000001</v>
      </c>
      <c r="CG18" s="53">
        <v>627.89000009999995</v>
      </c>
      <c r="CH18" s="53">
        <v>45.057000000000002</v>
      </c>
      <c r="CI18" s="53">
        <v>54.231000000000002</v>
      </c>
      <c r="CJ18" s="53">
        <v>59.350999999999999</v>
      </c>
      <c r="CK18" s="53">
        <v>444.63499999999999</v>
      </c>
      <c r="CL18" s="53">
        <v>323.702</v>
      </c>
      <c r="CM18" s="53">
        <v>13.297000000000001</v>
      </c>
      <c r="CN18" s="53">
        <v>380.51900000000001</v>
      </c>
      <c r="CO18" s="53">
        <v>366.44900000000001</v>
      </c>
      <c r="CP18" s="53">
        <v>351.61799999999999</v>
      </c>
      <c r="CQ18" s="53">
        <v>346.76900000000001</v>
      </c>
      <c r="CR18" s="53">
        <v>338.84699999999998</v>
      </c>
      <c r="CS18" s="53">
        <v>337.142</v>
      </c>
      <c r="CT18" s="53">
        <v>330.23200000000003</v>
      </c>
      <c r="CU18" s="53">
        <v>1180.3050000999999</v>
      </c>
      <c r="CV18" s="53">
        <v>468.5200001</v>
      </c>
      <c r="CW18" s="53">
        <v>558.61300010000002</v>
      </c>
      <c r="CX18" s="53">
        <v>592.16600010000002</v>
      </c>
      <c r="CY18" s="53">
        <v>600.61000009999998</v>
      </c>
      <c r="CZ18" s="53">
        <v>644.00400009999998</v>
      </c>
      <c r="DA18" s="53">
        <v>685.81000010000002</v>
      </c>
      <c r="DB18" s="53">
        <v>784.65500010000005</v>
      </c>
      <c r="DC18" s="53">
        <v>799.50700010000003</v>
      </c>
      <c r="DD18" s="53">
        <v>810.62300010000001</v>
      </c>
      <c r="DE18" s="53">
        <v>817.41950010000005</v>
      </c>
      <c r="DF18" s="53">
        <v>823.03250009999999</v>
      </c>
      <c r="DG18" s="53">
        <v>632.80300009999996</v>
      </c>
      <c r="DH18" s="53">
        <v>640.15000010000006</v>
      </c>
      <c r="DI18" s="53">
        <v>662.37400019999995</v>
      </c>
      <c r="DJ18" s="53">
        <v>252.434</v>
      </c>
      <c r="DK18" s="53">
        <v>341.92599999999999</v>
      </c>
      <c r="DL18" s="53">
        <v>462.75700010000003</v>
      </c>
      <c r="DM18" s="53">
        <v>659.5740002</v>
      </c>
      <c r="DN18" s="53">
        <v>679.37400019999995</v>
      </c>
      <c r="DO18" s="53">
        <v>1.4999999999999901E-2</v>
      </c>
      <c r="DP18" s="53">
        <v>618.16600010000002</v>
      </c>
      <c r="DQ18" s="53">
        <v>668.17200009999999</v>
      </c>
      <c r="DR18" s="53">
        <v>679.81500010000002</v>
      </c>
      <c r="DS18" s="53">
        <v>717.96400010000002</v>
      </c>
      <c r="DT18" s="53">
        <v>729.26600010000004</v>
      </c>
      <c r="DU18" s="53">
        <v>712.88200010000003</v>
      </c>
      <c r="DV18" s="53">
        <v>732.36600009999995</v>
      </c>
      <c r="DW18" s="53">
        <v>745.62200010000004</v>
      </c>
      <c r="DX18" s="53">
        <v>758.76600010000004</v>
      </c>
      <c r="DY18" s="53">
        <v>790.75300010000001</v>
      </c>
      <c r="DZ18" s="53">
        <v>823.67400009999994</v>
      </c>
      <c r="EA18" s="53">
        <v>836.33200009999996</v>
      </c>
      <c r="EB18" s="53">
        <v>842.88200010000003</v>
      </c>
      <c r="EC18" s="53">
        <v>853.96300010000004</v>
      </c>
      <c r="ED18" s="53">
        <v>873.47500009999999</v>
      </c>
      <c r="EE18" s="53">
        <v>890.01100010000005</v>
      </c>
      <c r="EF18" s="53">
        <v>440.10700009999999</v>
      </c>
      <c r="EG18" s="53">
        <v>444.98300010000003</v>
      </c>
      <c r="EH18" s="53">
        <v>492.26500010000001</v>
      </c>
      <c r="EI18" s="53">
        <v>69.13</v>
      </c>
      <c r="EJ18" s="53">
        <v>398.79599999999999</v>
      </c>
      <c r="EK18" s="53">
        <v>1216.2470000999999</v>
      </c>
      <c r="EL18" s="53">
        <v>1214.2950000999999</v>
      </c>
      <c r="EM18" s="53">
        <v>1138.4420001000001</v>
      </c>
      <c r="EN18" s="53">
        <v>1119.9870000999999</v>
      </c>
      <c r="EO18" s="53">
        <v>1045.5190001000001</v>
      </c>
      <c r="EP18" s="53">
        <v>1130.8890001</v>
      </c>
      <c r="EQ18" s="53">
        <v>1115.4870000999999</v>
      </c>
      <c r="ER18" s="53">
        <v>1094.3010001</v>
      </c>
      <c r="ES18" s="53">
        <v>1045.3330000999999</v>
      </c>
      <c r="ET18" s="53">
        <v>1003.2240001</v>
      </c>
      <c r="EU18" s="53">
        <v>978.05300009999996</v>
      </c>
      <c r="EV18" s="53">
        <v>1027.8495000999999</v>
      </c>
      <c r="EW18" s="53">
        <v>1016.0735001</v>
      </c>
      <c r="EX18" s="53">
        <v>977.89850009999998</v>
      </c>
      <c r="EY18" s="53">
        <v>895.80650009999999</v>
      </c>
      <c r="EZ18" s="53">
        <v>870.33450010000001</v>
      </c>
      <c r="FA18" s="53">
        <v>874.25150010000004</v>
      </c>
      <c r="FB18" s="53">
        <v>863.00050009999995</v>
      </c>
      <c r="FC18" s="53">
        <v>850.78850009999996</v>
      </c>
      <c r="FD18" s="53">
        <v>832.88850009999999</v>
      </c>
      <c r="FE18" s="53">
        <v>500.1550001</v>
      </c>
      <c r="FF18" s="53">
        <v>654.80000010000003</v>
      </c>
      <c r="FG18" s="53">
        <v>901.14700010000001</v>
      </c>
      <c r="FH18" s="53">
        <v>935.26600010000004</v>
      </c>
      <c r="FI18" s="53">
        <v>961.21600009999997</v>
      </c>
      <c r="FJ18" s="53">
        <v>980.6910001</v>
      </c>
      <c r="FK18" s="53">
        <v>999.66300009999998</v>
      </c>
      <c r="FL18" s="53">
        <v>1132.7420001</v>
      </c>
      <c r="FM18" s="53">
        <v>1163.9700001000001</v>
      </c>
      <c r="FN18" s="53">
        <v>1180.3060000999999</v>
      </c>
      <c r="FO18" s="53">
        <v>1193.0620001</v>
      </c>
      <c r="FP18" s="53">
        <v>1226.3940001000001</v>
      </c>
      <c r="FQ18" s="53">
        <v>1243.4330001000001</v>
      </c>
      <c r="FR18" s="53">
        <v>1258.9730001</v>
      </c>
      <c r="FS18" s="53">
        <v>1272.0030001</v>
      </c>
      <c r="FT18" s="53">
        <v>1295.7580000999999</v>
      </c>
      <c r="FU18" s="53">
        <v>1315.3810000999999</v>
      </c>
      <c r="FV18" s="53">
        <v>1334.0580001000001</v>
      </c>
      <c r="FW18" s="53">
        <v>1344.8080001000001</v>
      </c>
      <c r="FX18" s="53">
        <v>753.34700009999995</v>
      </c>
      <c r="FY18" s="53">
        <v>1247.8750001000001</v>
      </c>
      <c r="FZ18" s="53">
        <v>1228.4250001</v>
      </c>
      <c r="GA18" s="53">
        <v>1213.7650001</v>
      </c>
      <c r="GB18" s="53">
        <v>1183.8650001000001</v>
      </c>
      <c r="GC18" s="53">
        <v>1122.7650001</v>
      </c>
      <c r="GD18" s="53">
        <v>1079.8700001</v>
      </c>
      <c r="GE18" s="53">
        <v>1053.3600001</v>
      </c>
      <c r="GF18" s="53">
        <v>1039.6280001</v>
      </c>
      <c r="GG18" s="53">
        <v>997.40100010000003</v>
      </c>
      <c r="GH18" s="53">
        <v>872.15800009999998</v>
      </c>
      <c r="GI18" s="53">
        <v>805.05800009999996</v>
      </c>
      <c r="GJ18" s="53">
        <v>789.35800010000003</v>
      </c>
      <c r="GK18" s="53">
        <v>759.45800010000005</v>
      </c>
      <c r="GL18" s="53">
        <v>742.05800009999996</v>
      </c>
      <c r="GM18" s="53">
        <v>676.26700010000002</v>
      </c>
      <c r="GN18" s="53">
        <v>659.64200010000002</v>
      </c>
      <c r="GO18" s="53">
        <v>615.96600009999997</v>
      </c>
      <c r="GP18" s="53">
        <v>586.76100010000005</v>
      </c>
      <c r="GQ18" s="53">
        <v>565.93800009999995</v>
      </c>
      <c r="GR18" s="53">
        <v>510.9480001</v>
      </c>
      <c r="GS18" s="53">
        <v>721.55800009999996</v>
      </c>
      <c r="GT18" s="53">
        <v>751.05800009999996</v>
      </c>
      <c r="GU18" s="53">
        <v>817.67800009999996</v>
      </c>
      <c r="GV18" s="53">
        <v>849.91900009999995</v>
      </c>
      <c r="GW18" s="53">
        <v>748.08100009999998</v>
      </c>
      <c r="GX18" s="53">
        <v>657.92100010000001</v>
      </c>
      <c r="GY18" s="53">
        <v>962.00650010000004</v>
      </c>
      <c r="GZ18" s="53">
        <v>1166.5920001</v>
      </c>
      <c r="HA18" s="53">
        <v>1190.6020002</v>
      </c>
      <c r="HB18" s="53">
        <v>1214.1020002</v>
      </c>
      <c r="HC18" s="53">
        <v>1228.6420002</v>
      </c>
      <c r="HD18" s="53">
        <v>901.6620001</v>
      </c>
      <c r="HE18" s="53">
        <v>919.18700009999998</v>
      </c>
      <c r="HF18" s="53">
        <v>925.9840001</v>
      </c>
      <c r="HG18" s="53">
        <v>936.64600010000004</v>
      </c>
      <c r="HH18" s="53">
        <v>972.61100009999996</v>
      </c>
      <c r="HI18" s="53">
        <v>981.58100009999998</v>
      </c>
      <c r="HJ18" s="53">
        <v>972.83100009999998</v>
      </c>
      <c r="HK18" s="53">
        <v>942.93700009999998</v>
      </c>
      <c r="HL18" s="53">
        <v>903.43100010000001</v>
      </c>
      <c r="HM18" s="53">
        <v>849.83100009999998</v>
      </c>
      <c r="HN18" s="53">
        <v>874.9600001</v>
      </c>
      <c r="HO18" s="53">
        <v>916.70500010000001</v>
      </c>
      <c r="HP18" s="53">
        <v>929.58000010000001</v>
      </c>
      <c r="HQ18" s="53">
        <v>963.0130001</v>
      </c>
      <c r="HR18" s="53">
        <v>982.97600009999996</v>
      </c>
      <c r="HS18" s="53">
        <v>1035.2520001</v>
      </c>
      <c r="HT18" s="53">
        <v>1107.4190000999999</v>
      </c>
      <c r="HU18" s="53">
        <v>1166.2130001</v>
      </c>
      <c r="HV18" s="53">
        <v>827.26000009999996</v>
      </c>
      <c r="HW18" s="53">
        <v>787.32800010000005</v>
      </c>
      <c r="HX18" s="53">
        <v>771.02700010000001</v>
      </c>
      <c r="HY18" s="53">
        <v>756.01000009999996</v>
      </c>
      <c r="HZ18" s="53">
        <v>720.65000010000006</v>
      </c>
      <c r="IA18" s="53">
        <v>704.70500010000001</v>
      </c>
      <c r="IB18" s="53">
        <v>1072.7390001000001</v>
      </c>
      <c r="IC18" s="53">
        <v>374.53500009999999</v>
      </c>
      <c r="ID18" s="53">
        <v>13.298</v>
      </c>
      <c r="IE18" s="53">
        <v>741.37500009999997</v>
      </c>
      <c r="IF18" s="53">
        <v>842.68850010000006</v>
      </c>
      <c r="IG18" s="53">
        <v>670.74600009999995</v>
      </c>
      <c r="IH18" s="53">
        <v>509.59300009999998</v>
      </c>
      <c r="II18" s="53">
        <v>634.81300009999995</v>
      </c>
      <c r="IJ18" s="53">
        <v>295.75549999999998</v>
      </c>
      <c r="IK18" s="53">
        <v>301.30549999999999</v>
      </c>
      <c r="IL18" s="53">
        <v>796.45800010000005</v>
      </c>
      <c r="IM18" s="53">
        <v>0</v>
      </c>
      <c r="IN18" s="53">
        <v>655.80000010000003</v>
      </c>
      <c r="IO18" s="53">
        <v>1216.2870000999999</v>
      </c>
      <c r="IP18" s="53">
        <v>661.50900009999998</v>
      </c>
      <c r="IQ18" s="53">
        <v>346.12599999999998</v>
      </c>
      <c r="IR18" s="53">
        <v>1198.2810001</v>
      </c>
      <c r="IS18" s="53">
        <v>716.6330001</v>
      </c>
      <c r="IT18" s="53">
        <v>563.00600010000005</v>
      </c>
      <c r="IU18" s="53">
        <v>1228.6430002</v>
      </c>
      <c r="IV18" s="53">
        <v>1344.8090001</v>
      </c>
      <c r="IW18" s="53">
        <v>445.35500000000002</v>
      </c>
      <c r="IX18" s="53">
        <v>645.49300010000002</v>
      </c>
      <c r="IY18" s="53">
        <v>697.74700010000004</v>
      </c>
      <c r="IZ18" s="65">
        <v>1174.9660001</v>
      </c>
    </row>
    <row r="19" spans="1:260" s="5" customFormat="1" ht="15" customHeight="1" x14ac:dyDescent="0.25">
      <c r="A19" s="46" t="str">
        <f>'Entry capacity'!A19</f>
        <v>PR Cartagena</v>
      </c>
      <c r="B19" s="52">
        <v>1406.3724999999999</v>
      </c>
      <c r="C19" s="53">
        <v>1382.9865</v>
      </c>
      <c r="D19" s="53">
        <v>649.38500009999996</v>
      </c>
      <c r="E19" s="53">
        <v>573.71550009999999</v>
      </c>
      <c r="F19" s="53">
        <v>553.32250009999996</v>
      </c>
      <c r="G19" s="53">
        <v>546.16000010000005</v>
      </c>
      <c r="H19" s="53">
        <v>527.94900010000003</v>
      </c>
      <c r="I19" s="53">
        <v>516.34900010000001</v>
      </c>
      <c r="J19" s="53">
        <v>456.98500009999998</v>
      </c>
      <c r="K19" s="53">
        <v>415.09550009999998</v>
      </c>
      <c r="L19" s="53">
        <v>386.34050009999999</v>
      </c>
      <c r="M19" s="53">
        <v>383.88050010000001</v>
      </c>
      <c r="N19" s="53">
        <v>367.1115001</v>
      </c>
      <c r="O19" s="53">
        <v>358.0995001</v>
      </c>
      <c r="P19" s="53">
        <v>342.69250010000002</v>
      </c>
      <c r="Q19" s="53">
        <v>344.0945001</v>
      </c>
      <c r="R19" s="53">
        <v>336.31150009999999</v>
      </c>
      <c r="S19" s="53">
        <v>317.77400010000002</v>
      </c>
      <c r="T19" s="53">
        <v>310.40800009999998</v>
      </c>
      <c r="U19" s="53">
        <v>291.57799999999997</v>
      </c>
      <c r="V19" s="53">
        <v>241.34</v>
      </c>
      <c r="W19" s="53">
        <v>233.708</v>
      </c>
      <c r="X19" s="53">
        <v>199.738</v>
      </c>
      <c r="Y19" s="53">
        <v>263.46800000000002</v>
      </c>
      <c r="Z19" s="53">
        <v>387.25000010000002</v>
      </c>
      <c r="AA19" s="53">
        <v>402.05000009999998</v>
      </c>
      <c r="AB19" s="53">
        <v>181.869</v>
      </c>
      <c r="AC19" s="53">
        <v>161.672</v>
      </c>
      <c r="AD19" s="53">
        <v>143.37899999999999</v>
      </c>
      <c r="AE19" s="53">
        <v>132.422</v>
      </c>
      <c r="AF19" s="53">
        <v>118.026</v>
      </c>
      <c r="AG19" s="53">
        <v>89.682000000000002</v>
      </c>
      <c r="AH19" s="53">
        <v>68.320999999999998</v>
      </c>
      <c r="AI19" s="53">
        <v>35.817999999999998</v>
      </c>
      <c r="AJ19" s="53">
        <v>26.745999999999999</v>
      </c>
      <c r="AK19" s="53">
        <v>11.4</v>
      </c>
      <c r="AL19" s="53">
        <v>35.445999999999998</v>
      </c>
      <c r="AM19" s="53">
        <v>48.945999999999998</v>
      </c>
      <c r="AN19" s="53">
        <v>6</v>
      </c>
      <c r="AO19" s="53">
        <v>498.45400009999997</v>
      </c>
      <c r="AP19" s="53">
        <v>500.16100010000002</v>
      </c>
      <c r="AQ19" s="53">
        <v>573.22500009999999</v>
      </c>
      <c r="AR19" s="53">
        <v>589.5420001</v>
      </c>
      <c r="AS19" s="53">
        <v>609.34200009999995</v>
      </c>
      <c r="AT19" s="53">
        <v>624.73100009999996</v>
      </c>
      <c r="AU19" s="53">
        <v>637.15200010000001</v>
      </c>
      <c r="AV19" s="53">
        <v>652.53100010000003</v>
      </c>
      <c r="AW19" s="53">
        <v>661.90000010000006</v>
      </c>
      <c r="AX19" s="53">
        <v>669.87500020000004</v>
      </c>
      <c r="AY19" s="53">
        <v>685.64100020000001</v>
      </c>
      <c r="AZ19" s="53">
        <v>687.60600020000004</v>
      </c>
      <c r="BA19" s="53">
        <v>707.40500020000002</v>
      </c>
      <c r="BB19" s="53">
        <v>728.05800020000004</v>
      </c>
      <c r="BC19" s="53">
        <v>736.74300019999998</v>
      </c>
      <c r="BD19" s="53">
        <v>747.67400020000002</v>
      </c>
      <c r="BE19" s="53">
        <v>755.45900019999999</v>
      </c>
      <c r="BF19" s="53">
        <v>769.38600020000001</v>
      </c>
      <c r="BG19" s="53">
        <v>804.70200020000004</v>
      </c>
      <c r="BH19" s="53">
        <v>822.14400020000005</v>
      </c>
      <c r="BI19" s="53">
        <v>832.77700019999997</v>
      </c>
      <c r="BJ19" s="53">
        <v>840.4010002</v>
      </c>
      <c r="BK19" s="53">
        <v>863.3720002</v>
      </c>
      <c r="BL19" s="53">
        <v>876.45600019999995</v>
      </c>
      <c r="BM19" s="53">
        <v>891.45600019999995</v>
      </c>
      <c r="BN19" s="53">
        <v>905.09300020000001</v>
      </c>
      <c r="BO19" s="53">
        <v>916.09300020000001</v>
      </c>
      <c r="BP19" s="53">
        <v>924.29700019999996</v>
      </c>
      <c r="BQ19" s="53">
        <v>634.42700009999999</v>
      </c>
      <c r="BR19" s="53">
        <v>946.38600020000001</v>
      </c>
      <c r="BS19" s="53">
        <v>962.24300019999998</v>
      </c>
      <c r="BT19" s="53">
        <v>980.37300019999998</v>
      </c>
      <c r="BU19" s="53">
        <v>983.90200019999997</v>
      </c>
      <c r="BV19" s="53">
        <v>992.31600019999996</v>
      </c>
      <c r="BW19" s="53">
        <v>999.4780002</v>
      </c>
      <c r="BX19" s="53">
        <v>1008.0810001999999</v>
      </c>
      <c r="BY19" s="53">
        <v>1010.5750002</v>
      </c>
      <c r="BZ19" s="53">
        <v>1054.7410001999999</v>
      </c>
      <c r="CA19" s="53">
        <v>951.16300020000006</v>
      </c>
      <c r="CB19" s="53">
        <v>954.56300020000003</v>
      </c>
      <c r="CC19" s="53">
        <v>969.22000019999996</v>
      </c>
      <c r="CD19" s="53">
        <v>969.71500019999996</v>
      </c>
      <c r="CE19" s="53">
        <v>985.63700019999999</v>
      </c>
      <c r="CF19" s="53">
        <v>1002.5870002</v>
      </c>
      <c r="CG19" s="53">
        <v>968.99800019999998</v>
      </c>
      <c r="CH19" s="53">
        <v>610.74300010000002</v>
      </c>
      <c r="CI19" s="53">
        <v>601.56900010000004</v>
      </c>
      <c r="CJ19" s="53">
        <v>596.44900010000003</v>
      </c>
      <c r="CK19" s="53">
        <v>785.74300010000002</v>
      </c>
      <c r="CL19" s="53">
        <v>664.81000010000002</v>
      </c>
      <c r="CM19" s="53">
        <v>669.07700009999996</v>
      </c>
      <c r="CN19" s="53">
        <v>721.62700010000003</v>
      </c>
      <c r="CO19" s="53">
        <v>707.55700009999998</v>
      </c>
      <c r="CP19" s="53">
        <v>692.72600009999996</v>
      </c>
      <c r="CQ19" s="53">
        <v>687.87700010000003</v>
      </c>
      <c r="CR19" s="53">
        <v>679.95500010000001</v>
      </c>
      <c r="CS19" s="53">
        <v>678.25000009999997</v>
      </c>
      <c r="CT19" s="53">
        <v>671.3400001</v>
      </c>
      <c r="CU19" s="53">
        <v>1398.4055000000001</v>
      </c>
      <c r="CV19" s="53">
        <v>809.62800019999997</v>
      </c>
      <c r="CW19" s="53">
        <v>843.81949999999995</v>
      </c>
      <c r="CX19" s="53">
        <v>810.26649999999995</v>
      </c>
      <c r="CY19" s="53">
        <v>801.82249999999999</v>
      </c>
      <c r="CZ19" s="53">
        <v>758.42849999999999</v>
      </c>
      <c r="DA19" s="53">
        <v>716.62249999999995</v>
      </c>
      <c r="DB19" s="53">
        <v>586.50850000000003</v>
      </c>
      <c r="DC19" s="53">
        <v>571.65650000000005</v>
      </c>
      <c r="DD19" s="53">
        <v>560.54049999999995</v>
      </c>
      <c r="DE19" s="53">
        <v>553.74400000000003</v>
      </c>
      <c r="DF19" s="53">
        <v>548.13099999999997</v>
      </c>
      <c r="DG19" s="53">
        <v>973.91100019999999</v>
      </c>
      <c r="DH19" s="53">
        <v>981.25800019999997</v>
      </c>
      <c r="DI19" s="53">
        <v>406.05000009999998</v>
      </c>
      <c r="DJ19" s="53">
        <v>593.5420001</v>
      </c>
      <c r="DK19" s="53">
        <v>321.6740001</v>
      </c>
      <c r="DL19" s="53">
        <v>803.86500020000005</v>
      </c>
      <c r="DM19" s="53">
        <v>403.25000010000002</v>
      </c>
      <c r="DN19" s="53">
        <v>423.05000009999998</v>
      </c>
      <c r="DO19" s="53">
        <v>655.78500010000005</v>
      </c>
      <c r="DP19" s="53">
        <v>836.26649999999995</v>
      </c>
      <c r="DQ19" s="53">
        <v>886.27250000000004</v>
      </c>
      <c r="DR19" s="53">
        <v>897.91549999999995</v>
      </c>
      <c r="DS19" s="53">
        <v>936.06449999999995</v>
      </c>
      <c r="DT19" s="53">
        <v>947.36649999999997</v>
      </c>
      <c r="DU19" s="53">
        <v>1053.9900001999999</v>
      </c>
      <c r="DV19" s="53">
        <v>950.4665</v>
      </c>
      <c r="DW19" s="53">
        <v>963.72249999999997</v>
      </c>
      <c r="DX19" s="53">
        <v>976.86649999999997</v>
      </c>
      <c r="DY19" s="53">
        <v>1008.8535000000001</v>
      </c>
      <c r="DZ19" s="53">
        <v>1041.7745</v>
      </c>
      <c r="EA19" s="53">
        <v>1054.4324999999999</v>
      </c>
      <c r="EB19" s="53">
        <v>1060.9825000000001</v>
      </c>
      <c r="EC19" s="53">
        <v>1072.0635</v>
      </c>
      <c r="ED19" s="53">
        <v>1091.5754999999999</v>
      </c>
      <c r="EE19" s="53">
        <v>1108.1115</v>
      </c>
      <c r="EF19" s="53">
        <v>781.21500019999996</v>
      </c>
      <c r="EG19" s="53">
        <v>786.09100020000005</v>
      </c>
      <c r="EH19" s="53">
        <v>833.37300019999998</v>
      </c>
      <c r="EI19" s="53">
        <v>586.67000010000004</v>
      </c>
      <c r="EJ19" s="53">
        <v>739.90400009999996</v>
      </c>
      <c r="EK19" s="53">
        <v>906.44</v>
      </c>
      <c r="EL19" s="53">
        <v>904.48800000000006</v>
      </c>
      <c r="EM19" s="53">
        <v>828.63499999999999</v>
      </c>
      <c r="EN19" s="53">
        <v>810.18</v>
      </c>
      <c r="EO19" s="53">
        <v>735.71199999999999</v>
      </c>
      <c r="EP19" s="53">
        <v>821.08199999999999</v>
      </c>
      <c r="EQ19" s="53">
        <v>805.68</v>
      </c>
      <c r="ER19" s="53">
        <v>784.49400000000003</v>
      </c>
      <c r="ES19" s="53">
        <v>735.52599999999995</v>
      </c>
      <c r="ET19" s="53">
        <v>693.41700000000003</v>
      </c>
      <c r="EU19" s="53">
        <v>668.24599999999998</v>
      </c>
      <c r="EV19" s="53">
        <v>752.94799999999998</v>
      </c>
      <c r="EW19" s="53">
        <v>741.17200000000003</v>
      </c>
      <c r="EX19" s="53">
        <v>702.99699999999996</v>
      </c>
      <c r="EY19" s="53">
        <v>620.90499999999997</v>
      </c>
      <c r="EZ19" s="53">
        <v>595.43299999999999</v>
      </c>
      <c r="FA19" s="53">
        <v>599.35</v>
      </c>
      <c r="FB19" s="53">
        <v>588.09900000000005</v>
      </c>
      <c r="FC19" s="53">
        <v>575.88699999999994</v>
      </c>
      <c r="FD19" s="53">
        <v>557.98699999999997</v>
      </c>
      <c r="FE19" s="53">
        <v>841.26300019999996</v>
      </c>
      <c r="FF19" s="53">
        <v>1</v>
      </c>
      <c r="FG19" s="53">
        <v>1119.2474999999999</v>
      </c>
      <c r="FH19" s="53">
        <v>1153.3665000000001</v>
      </c>
      <c r="FI19" s="53">
        <v>1179.3164999999999</v>
      </c>
      <c r="FJ19" s="53">
        <v>1198.7915</v>
      </c>
      <c r="FK19" s="53">
        <v>1217.7635</v>
      </c>
      <c r="FL19" s="53">
        <v>1350.8425</v>
      </c>
      <c r="FM19" s="53">
        <v>1382.0705</v>
      </c>
      <c r="FN19" s="53">
        <v>1398.4065000000001</v>
      </c>
      <c r="FO19" s="53">
        <v>1411.1624999999999</v>
      </c>
      <c r="FP19" s="53">
        <v>1444.4945</v>
      </c>
      <c r="FQ19" s="53">
        <v>1461.5335</v>
      </c>
      <c r="FR19" s="53">
        <v>1477.0735</v>
      </c>
      <c r="FS19" s="53">
        <v>1490.1034999999999</v>
      </c>
      <c r="FT19" s="53">
        <v>1513.8585</v>
      </c>
      <c r="FU19" s="53">
        <v>1533.4815000000001</v>
      </c>
      <c r="FV19" s="53">
        <v>1552.1585</v>
      </c>
      <c r="FW19" s="53">
        <v>1562.9085</v>
      </c>
      <c r="FX19" s="53">
        <v>617.81650000000002</v>
      </c>
      <c r="FY19" s="53">
        <v>938.06799999999998</v>
      </c>
      <c r="FZ19" s="53">
        <v>918.61800000000005</v>
      </c>
      <c r="GA19" s="53">
        <v>903.95799999999997</v>
      </c>
      <c r="GB19" s="53">
        <v>874.05799999999999</v>
      </c>
      <c r="GC19" s="53">
        <v>812.95799999999997</v>
      </c>
      <c r="GD19" s="53">
        <v>770.06299999999999</v>
      </c>
      <c r="GE19" s="53">
        <v>743.553</v>
      </c>
      <c r="GF19" s="53">
        <v>729.82100000000003</v>
      </c>
      <c r="GG19" s="53">
        <v>687.59400000000005</v>
      </c>
      <c r="GH19" s="53">
        <v>562.351</v>
      </c>
      <c r="GI19" s="53">
        <v>495.25099999999998</v>
      </c>
      <c r="GJ19" s="53">
        <v>479.55099999999999</v>
      </c>
      <c r="GK19" s="53">
        <v>449.65100000000001</v>
      </c>
      <c r="GL19" s="53">
        <v>432.25099999999998</v>
      </c>
      <c r="GM19" s="53">
        <v>366.46</v>
      </c>
      <c r="GN19" s="53">
        <v>349.83499999999998</v>
      </c>
      <c r="GO19" s="53">
        <v>306.15899999999999</v>
      </c>
      <c r="GP19" s="53">
        <v>276.95400000000001</v>
      </c>
      <c r="GQ19" s="53">
        <v>256.13099999999997</v>
      </c>
      <c r="GR19" s="53">
        <v>254.62200000000001</v>
      </c>
      <c r="GS19" s="53">
        <v>411.75099999999998</v>
      </c>
      <c r="GT19" s="53">
        <v>441.25099999999998</v>
      </c>
      <c r="GU19" s="53">
        <v>507.87099999999998</v>
      </c>
      <c r="GV19" s="53">
        <v>216.91900000000001</v>
      </c>
      <c r="GW19" s="53">
        <v>115.081</v>
      </c>
      <c r="GX19" s="53">
        <v>164.148</v>
      </c>
      <c r="GY19" s="53">
        <v>687.10500000000002</v>
      </c>
      <c r="GZ19" s="53">
        <v>856.78499999999997</v>
      </c>
      <c r="HA19" s="53">
        <v>880.79500010000004</v>
      </c>
      <c r="HB19" s="53">
        <v>904.29500010000004</v>
      </c>
      <c r="HC19" s="53">
        <v>918.8350001</v>
      </c>
      <c r="HD19" s="53">
        <v>1113.0675000000001</v>
      </c>
      <c r="HE19" s="53">
        <v>1095.5425</v>
      </c>
      <c r="HF19" s="53">
        <v>1088.7455</v>
      </c>
      <c r="HG19" s="53">
        <v>1078.0835</v>
      </c>
      <c r="HH19" s="53">
        <v>1042.1185</v>
      </c>
      <c r="HI19" s="53">
        <v>1033.1485</v>
      </c>
      <c r="HJ19" s="53">
        <v>1003.6435</v>
      </c>
      <c r="HK19" s="53">
        <v>973.74950000000001</v>
      </c>
      <c r="HL19" s="53">
        <v>934.24350000000004</v>
      </c>
      <c r="HM19" s="53">
        <v>880.64350000000002</v>
      </c>
      <c r="HN19" s="53">
        <v>905.77250000000004</v>
      </c>
      <c r="HO19" s="53">
        <v>947.51750000000004</v>
      </c>
      <c r="HP19" s="53">
        <v>960.39250000000004</v>
      </c>
      <c r="HQ19" s="53">
        <v>993.82550000000003</v>
      </c>
      <c r="HR19" s="53">
        <v>1013.7885</v>
      </c>
      <c r="HS19" s="53">
        <v>1013.3160001</v>
      </c>
      <c r="HT19" s="53">
        <v>941.14900009999997</v>
      </c>
      <c r="HU19" s="53">
        <v>882.35500009999998</v>
      </c>
      <c r="HV19" s="53">
        <v>858.07249999999999</v>
      </c>
      <c r="HW19" s="53">
        <v>818.14049999999997</v>
      </c>
      <c r="HX19" s="53">
        <v>801.83950000000004</v>
      </c>
      <c r="HY19" s="53">
        <v>786.82249999999999</v>
      </c>
      <c r="HZ19" s="53">
        <v>751.46249999999998</v>
      </c>
      <c r="IA19" s="53">
        <v>586.54100000000005</v>
      </c>
      <c r="IB19" s="53">
        <v>1290.8395</v>
      </c>
      <c r="IC19" s="53">
        <v>281.26499999999999</v>
      </c>
      <c r="ID19" s="53">
        <v>669.07800010000005</v>
      </c>
      <c r="IE19" s="53">
        <v>661.0575</v>
      </c>
      <c r="IF19" s="53">
        <v>567.78700000000003</v>
      </c>
      <c r="IG19" s="53">
        <v>37.746000000000002</v>
      </c>
      <c r="IH19" s="53">
        <v>850.70100019999995</v>
      </c>
      <c r="II19" s="53">
        <v>767.61950000000002</v>
      </c>
      <c r="IJ19" s="53">
        <v>360.04450009999999</v>
      </c>
      <c r="IK19" s="53">
        <v>354.49450009999998</v>
      </c>
      <c r="IL19" s="53">
        <v>486.65100000000001</v>
      </c>
      <c r="IM19" s="53">
        <v>655.80000010000003</v>
      </c>
      <c r="IN19" s="53">
        <v>0</v>
      </c>
      <c r="IO19" s="53">
        <v>906.48</v>
      </c>
      <c r="IP19" s="53">
        <v>1002.6170002</v>
      </c>
      <c r="IQ19" s="53">
        <v>325.87400009999999</v>
      </c>
      <c r="IR19" s="53">
        <v>1416.3815</v>
      </c>
      <c r="IS19" s="53">
        <v>1057.7410001999999</v>
      </c>
      <c r="IT19" s="53">
        <v>904.11400019999996</v>
      </c>
      <c r="IU19" s="53">
        <v>918.83600009999998</v>
      </c>
      <c r="IV19" s="53">
        <v>1562.9095</v>
      </c>
      <c r="IW19" s="53">
        <v>786.46300010000004</v>
      </c>
      <c r="IX19" s="53">
        <v>986.60100020000004</v>
      </c>
      <c r="IY19" s="53">
        <v>593.49900000000002</v>
      </c>
      <c r="IZ19" s="65">
        <v>865.15899999999999</v>
      </c>
    </row>
    <row r="20" spans="1:260" s="5" customFormat="1" ht="15" customHeight="1" x14ac:dyDescent="0.25">
      <c r="A20" s="46" t="str">
        <f>'Entry capacity'!A20</f>
        <v>PR Huelva</v>
      </c>
      <c r="B20" s="52">
        <v>1311.0610001</v>
      </c>
      <c r="C20" s="53">
        <v>1287.6750001</v>
      </c>
      <c r="D20" s="53">
        <v>1209.8720000999999</v>
      </c>
      <c r="E20" s="53">
        <v>1134.2025001</v>
      </c>
      <c r="F20" s="53">
        <v>1113.8095000999999</v>
      </c>
      <c r="G20" s="53">
        <v>1106.6470001</v>
      </c>
      <c r="H20" s="53">
        <v>1088.4360001</v>
      </c>
      <c r="I20" s="53">
        <v>1076.8360001000001</v>
      </c>
      <c r="J20" s="53">
        <v>1017.4720000999999</v>
      </c>
      <c r="K20" s="53">
        <v>975.58250009999995</v>
      </c>
      <c r="L20" s="53">
        <v>946.82750009999995</v>
      </c>
      <c r="M20" s="53">
        <v>944.36750010000003</v>
      </c>
      <c r="N20" s="53">
        <v>927.59850010000002</v>
      </c>
      <c r="O20" s="53">
        <v>918.58650009999997</v>
      </c>
      <c r="P20" s="53">
        <v>903.17950010000004</v>
      </c>
      <c r="Q20" s="53">
        <v>904.58150009999997</v>
      </c>
      <c r="R20" s="53">
        <v>896.79850009999996</v>
      </c>
      <c r="S20" s="53">
        <v>878.26100010000005</v>
      </c>
      <c r="T20" s="53">
        <v>870.89500009999995</v>
      </c>
      <c r="U20" s="53">
        <v>852.06500000000005</v>
      </c>
      <c r="V20" s="53">
        <v>801.827</v>
      </c>
      <c r="W20" s="53">
        <v>794.19500000000005</v>
      </c>
      <c r="X20" s="53">
        <v>760.22500000000002</v>
      </c>
      <c r="Y20" s="53">
        <v>823.95500000000004</v>
      </c>
      <c r="Z20" s="53">
        <v>947.73700010000005</v>
      </c>
      <c r="AA20" s="53">
        <v>962.5370001</v>
      </c>
      <c r="AB20" s="53">
        <v>778.09199999999998</v>
      </c>
      <c r="AC20" s="53">
        <v>798.28899999999999</v>
      </c>
      <c r="AD20" s="53">
        <v>816.58199999999999</v>
      </c>
      <c r="AE20" s="53">
        <v>827.53899999999999</v>
      </c>
      <c r="AF20" s="53">
        <v>841.93499999999995</v>
      </c>
      <c r="AG20" s="53">
        <v>870.279</v>
      </c>
      <c r="AH20" s="53">
        <v>891.64</v>
      </c>
      <c r="AI20" s="53">
        <v>919.49800000000005</v>
      </c>
      <c r="AJ20" s="53">
        <v>879.73400000000004</v>
      </c>
      <c r="AK20" s="53">
        <v>895.08</v>
      </c>
      <c r="AL20" s="53">
        <v>871.03399999999999</v>
      </c>
      <c r="AM20" s="53">
        <v>857.53399999999999</v>
      </c>
      <c r="AN20" s="53">
        <v>900.48</v>
      </c>
      <c r="AO20" s="53">
        <v>1058.9410001000001</v>
      </c>
      <c r="AP20" s="53">
        <v>1060.6480001</v>
      </c>
      <c r="AQ20" s="53">
        <v>1133.7120001000001</v>
      </c>
      <c r="AR20" s="53">
        <v>1121.2325000999999</v>
      </c>
      <c r="AS20" s="53">
        <v>1101.4325001</v>
      </c>
      <c r="AT20" s="53">
        <v>1086.0435001000001</v>
      </c>
      <c r="AU20" s="53">
        <v>1073.6225001</v>
      </c>
      <c r="AV20" s="53">
        <v>1058.2435000999999</v>
      </c>
      <c r="AW20" s="53">
        <v>1048.8745001</v>
      </c>
      <c r="AX20" s="53">
        <v>1040.8995</v>
      </c>
      <c r="AY20" s="53">
        <v>1025.1334999999999</v>
      </c>
      <c r="AZ20" s="53">
        <v>1023.1685</v>
      </c>
      <c r="BA20" s="53">
        <v>1003.3695</v>
      </c>
      <c r="BB20" s="53">
        <v>982.7165</v>
      </c>
      <c r="BC20" s="53">
        <v>974.03150000000005</v>
      </c>
      <c r="BD20" s="53">
        <v>963.10050000000001</v>
      </c>
      <c r="BE20" s="53">
        <v>955.31550000000004</v>
      </c>
      <c r="BF20" s="53">
        <v>941.38850000000002</v>
      </c>
      <c r="BG20" s="53">
        <v>937.3415</v>
      </c>
      <c r="BH20" s="53">
        <v>919.89949999999999</v>
      </c>
      <c r="BI20" s="53">
        <v>909.26649999999995</v>
      </c>
      <c r="BJ20" s="53">
        <v>901.64250000000004</v>
      </c>
      <c r="BK20" s="53">
        <v>878.67349999999999</v>
      </c>
      <c r="BL20" s="53">
        <v>891.75750000000005</v>
      </c>
      <c r="BM20" s="53">
        <v>906.75750000000005</v>
      </c>
      <c r="BN20" s="53">
        <v>920.39449999999999</v>
      </c>
      <c r="BO20" s="53">
        <v>931.39449999999999</v>
      </c>
      <c r="BP20" s="53">
        <v>939.59849999999994</v>
      </c>
      <c r="BQ20" s="53">
        <v>1194.9140001000001</v>
      </c>
      <c r="BR20" s="53">
        <v>961.6875</v>
      </c>
      <c r="BS20" s="53">
        <v>977.54449999999997</v>
      </c>
      <c r="BT20" s="53">
        <v>995.67449999999997</v>
      </c>
      <c r="BU20" s="53">
        <v>999.20349999999996</v>
      </c>
      <c r="BV20" s="53">
        <v>1007.6174999999999</v>
      </c>
      <c r="BW20" s="53">
        <v>1014.7795</v>
      </c>
      <c r="BX20" s="53">
        <v>1023.3825000000001</v>
      </c>
      <c r="BY20" s="53">
        <v>1025.8765000000001</v>
      </c>
      <c r="BZ20" s="53">
        <v>1070.0425</v>
      </c>
      <c r="CA20" s="53">
        <v>966.46450000000004</v>
      </c>
      <c r="CB20" s="53">
        <v>969.86450000000002</v>
      </c>
      <c r="CC20" s="53">
        <v>984.52149999999995</v>
      </c>
      <c r="CD20" s="53">
        <v>985.01649999999995</v>
      </c>
      <c r="CE20" s="53">
        <v>1000.9385</v>
      </c>
      <c r="CF20" s="53">
        <v>1017.8885</v>
      </c>
      <c r="CG20" s="53">
        <v>984.29949999999997</v>
      </c>
      <c r="CH20" s="53">
        <v>1171.2300001000001</v>
      </c>
      <c r="CI20" s="53">
        <v>1162.0560000999999</v>
      </c>
      <c r="CJ20" s="53">
        <v>1156.9360001</v>
      </c>
      <c r="CK20" s="53">
        <v>1172.7175001000001</v>
      </c>
      <c r="CL20" s="53">
        <v>1051.7845001000001</v>
      </c>
      <c r="CM20" s="53">
        <v>1229.5640000999999</v>
      </c>
      <c r="CN20" s="53">
        <v>1108.6015001000001</v>
      </c>
      <c r="CO20" s="53">
        <v>1094.5315000999999</v>
      </c>
      <c r="CP20" s="53">
        <v>1079.7005001</v>
      </c>
      <c r="CQ20" s="53">
        <v>1074.8515001000001</v>
      </c>
      <c r="CR20" s="53">
        <v>1066.9295001</v>
      </c>
      <c r="CS20" s="53">
        <v>1065.2245000999999</v>
      </c>
      <c r="CT20" s="53">
        <v>1058.3145001</v>
      </c>
      <c r="CU20" s="53">
        <v>1303.0940000999999</v>
      </c>
      <c r="CV20" s="53">
        <v>945.42049999999995</v>
      </c>
      <c r="CW20" s="53">
        <v>842.32249999999999</v>
      </c>
      <c r="CX20" s="53">
        <v>808.76949999999999</v>
      </c>
      <c r="CY20" s="53">
        <v>800.32550000000003</v>
      </c>
      <c r="CZ20" s="53">
        <v>756.93150000000003</v>
      </c>
      <c r="DA20" s="53">
        <v>715.12549999999999</v>
      </c>
      <c r="DB20" s="53">
        <v>585.01149999999996</v>
      </c>
      <c r="DC20" s="53">
        <v>570.15949999999998</v>
      </c>
      <c r="DD20" s="53">
        <v>559.04349999999999</v>
      </c>
      <c r="DE20" s="53">
        <v>552.24699999999996</v>
      </c>
      <c r="DF20" s="53">
        <v>546.63400000000001</v>
      </c>
      <c r="DG20" s="53">
        <v>989.21249999999998</v>
      </c>
      <c r="DH20" s="53">
        <v>996.55949999999996</v>
      </c>
      <c r="DI20" s="53">
        <v>966.5370001</v>
      </c>
      <c r="DJ20" s="53">
        <v>1117.2325000999999</v>
      </c>
      <c r="DK20" s="53">
        <v>882.16100010000002</v>
      </c>
      <c r="DL20" s="53">
        <v>957.82950000000005</v>
      </c>
      <c r="DM20" s="53">
        <v>963.73700010000005</v>
      </c>
      <c r="DN20" s="53">
        <v>983.5370001</v>
      </c>
      <c r="DO20" s="53">
        <v>1216.2720001</v>
      </c>
      <c r="DP20" s="53">
        <v>834.76949999999999</v>
      </c>
      <c r="DQ20" s="53">
        <v>884.77549999999997</v>
      </c>
      <c r="DR20" s="53">
        <v>896.41849999999999</v>
      </c>
      <c r="DS20" s="53">
        <v>934.5675</v>
      </c>
      <c r="DT20" s="53">
        <v>945.86950000000002</v>
      </c>
      <c r="DU20" s="53">
        <v>1069.2915</v>
      </c>
      <c r="DV20" s="53">
        <v>948.96950000000004</v>
      </c>
      <c r="DW20" s="53">
        <v>962.22550000000001</v>
      </c>
      <c r="DX20" s="53">
        <v>975.36950000000002</v>
      </c>
      <c r="DY20" s="53">
        <v>1007.3565</v>
      </c>
      <c r="DZ20" s="53">
        <v>1040.2774999999999</v>
      </c>
      <c r="EA20" s="53">
        <v>1052.9355</v>
      </c>
      <c r="EB20" s="53">
        <v>1059.4855</v>
      </c>
      <c r="EC20" s="53">
        <v>1048.8500001</v>
      </c>
      <c r="ED20" s="53">
        <v>1029.3380001</v>
      </c>
      <c r="EE20" s="53">
        <v>1012.8020001</v>
      </c>
      <c r="EF20" s="53">
        <v>935.17949999999996</v>
      </c>
      <c r="EG20" s="53">
        <v>940.05550000000005</v>
      </c>
      <c r="EH20" s="53">
        <v>987.33749999999998</v>
      </c>
      <c r="EI20" s="53">
        <v>1147.1570001</v>
      </c>
      <c r="EJ20" s="53">
        <v>1126.8785001000001</v>
      </c>
      <c r="EK20" s="53">
        <v>0.04</v>
      </c>
      <c r="EL20" s="53">
        <v>1.992</v>
      </c>
      <c r="EM20" s="53">
        <v>77.844999999999999</v>
      </c>
      <c r="EN20" s="53">
        <v>99.778999999999996</v>
      </c>
      <c r="EO20" s="53">
        <v>174.24700000000001</v>
      </c>
      <c r="EP20" s="53">
        <v>85.397999999999996</v>
      </c>
      <c r="EQ20" s="53">
        <v>100.8</v>
      </c>
      <c r="ER20" s="53">
        <v>121.986</v>
      </c>
      <c r="ES20" s="53">
        <v>170.95400000000001</v>
      </c>
      <c r="ET20" s="53">
        <v>213.06299999999999</v>
      </c>
      <c r="EU20" s="53">
        <v>238.23599999999999</v>
      </c>
      <c r="EV20" s="53">
        <v>365.36900000000003</v>
      </c>
      <c r="EW20" s="53">
        <v>353.59300000000002</v>
      </c>
      <c r="EX20" s="53">
        <v>391.76799999999997</v>
      </c>
      <c r="EY20" s="53">
        <v>473.86</v>
      </c>
      <c r="EZ20" s="53">
        <v>499.33199999999999</v>
      </c>
      <c r="FA20" s="53">
        <v>495.41500000000002</v>
      </c>
      <c r="FB20" s="53">
        <v>506.666</v>
      </c>
      <c r="FC20" s="53">
        <v>518.87800000000004</v>
      </c>
      <c r="FD20" s="53">
        <v>536.77800000000002</v>
      </c>
      <c r="FE20" s="53">
        <v>995.22749999999996</v>
      </c>
      <c r="FF20" s="53">
        <v>905.48</v>
      </c>
      <c r="FG20" s="53">
        <v>1023.9360001</v>
      </c>
      <c r="FH20" s="53">
        <v>1058.0550000999999</v>
      </c>
      <c r="FI20" s="53">
        <v>1084.0050001</v>
      </c>
      <c r="FJ20" s="53">
        <v>1103.4800001000001</v>
      </c>
      <c r="FK20" s="53">
        <v>1122.4520001000001</v>
      </c>
      <c r="FL20" s="53">
        <v>1255.5310001</v>
      </c>
      <c r="FM20" s="53">
        <v>1286.7590001000001</v>
      </c>
      <c r="FN20" s="53">
        <v>1303.0950001000001</v>
      </c>
      <c r="FO20" s="53">
        <v>1315.8510001</v>
      </c>
      <c r="FP20" s="53">
        <v>1349.1830001000001</v>
      </c>
      <c r="FQ20" s="53">
        <v>1366.2220001000001</v>
      </c>
      <c r="FR20" s="53">
        <v>1381.7620001</v>
      </c>
      <c r="FS20" s="53">
        <v>1394.7920001</v>
      </c>
      <c r="FT20" s="53">
        <v>1418.5470001000001</v>
      </c>
      <c r="FU20" s="53">
        <v>1438.1700000999999</v>
      </c>
      <c r="FV20" s="53">
        <v>1456.8470001000001</v>
      </c>
      <c r="FW20" s="53">
        <v>1467.5970001000001</v>
      </c>
      <c r="FX20" s="53">
        <v>616.31949999999995</v>
      </c>
      <c r="FY20" s="53">
        <v>508.05799999999999</v>
      </c>
      <c r="FZ20" s="53">
        <v>488.608</v>
      </c>
      <c r="GA20" s="53">
        <v>473.94799999999998</v>
      </c>
      <c r="GB20" s="53">
        <v>444.048</v>
      </c>
      <c r="GC20" s="53">
        <v>382.94799999999998</v>
      </c>
      <c r="GD20" s="53">
        <v>340.053</v>
      </c>
      <c r="GE20" s="53">
        <v>313.54300000000001</v>
      </c>
      <c r="GF20" s="53">
        <v>299.81099999999998</v>
      </c>
      <c r="GG20" s="53">
        <v>257.584</v>
      </c>
      <c r="GH20" s="53">
        <v>344.12900000000002</v>
      </c>
      <c r="GI20" s="53">
        <v>411.22899999999998</v>
      </c>
      <c r="GJ20" s="53">
        <v>426.92899999999997</v>
      </c>
      <c r="GK20" s="53">
        <v>456.82900000000001</v>
      </c>
      <c r="GL20" s="53">
        <v>474.22899999999998</v>
      </c>
      <c r="GM20" s="53">
        <v>540.02</v>
      </c>
      <c r="GN20" s="53">
        <v>556.64499999999998</v>
      </c>
      <c r="GO20" s="53">
        <v>600.32100000000003</v>
      </c>
      <c r="GP20" s="53">
        <v>629.52599999999995</v>
      </c>
      <c r="GQ20" s="53">
        <v>650.34900000000005</v>
      </c>
      <c r="GR20" s="53">
        <v>705.33900000000006</v>
      </c>
      <c r="GS20" s="53">
        <v>494.72899999999998</v>
      </c>
      <c r="GT20" s="53">
        <v>524.22900000000004</v>
      </c>
      <c r="GU20" s="53">
        <v>586.89400000000001</v>
      </c>
      <c r="GV20" s="53">
        <v>944.46100000000001</v>
      </c>
      <c r="GW20" s="53">
        <v>842.62300000000005</v>
      </c>
      <c r="GX20" s="53">
        <v>742.33199999999999</v>
      </c>
      <c r="GY20" s="53">
        <v>407.66</v>
      </c>
      <c r="GZ20" s="53">
        <v>426.77499999999998</v>
      </c>
      <c r="HA20" s="53">
        <v>450.78500009999999</v>
      </c>
      <c r="HB20" s="53">
        <v>474.28500009999999</v>
      </c>
      <c r="HC20" s="53">
        <v>488.82500010000001</v>
      </c>
      <c r="HD20" s="53">
        <v>1001.1510001</v>
      </c>
      <c r="HE20" s="53">
        <v>983.62600010000006</v>
      </c>
      <c r="HF20" s="53">
        <v>976.82900010000003</v>
      </c>
      <c r="HG20" s="53">
        <v>966.1670001</v>
      </c>
      <c r="HH20" s="53">
        <v>930.20200009999996</v>
      </c>
      <c r="HI20" s="53">
        <v>921.23200010000005</v>
      </c>
      <c r="HJ20" s="53">
        <v>891.72700010000005</v>
      </c>
      <c r="HK20" s="53">
        <v>861.83300010000005</v>
      </c>
      <c r="HL20" s="53">
        <v>822.32700009999996</v>
      </c>
      <c r="HM20" s="53">
        <v>768.72700010000005</v>
      </c>
      <c r="HN20" s="53">
        <v>743.59800010000004</v>
      </c>
      <c r="HO20" s="53">
        <v>701.85300010000003</v>
      </c>
      <c r="HP20" s="53">
        <v>688.97800010000003</v>
      </c>
      <c r="HQ20" s="53">
        <v>655.54500010000004</v>
      </c>
      <c r="HR20" s="53">
        <v>635.58200009999996</v>
      </c>
      <c r="HS20" s="53">
        <v>583.30600010000001</v>
      </c>
      <c r="HT20" s="53">
        <v>511.13900009999998</v>
      </c>
      <c r="HU20" s="53">
        <v>452.34500009999999</v>
      </c>
      <c r="HV20" s="53">
        <v>791.29800009999997</v>
      </c>
      <c r="HW20" s="53">
        <v>816.64350000000002</v>
      </c>
      <c r="HX20" s="53">
        <v>800.34249999999997</v>
      </c>
      <c r="HY20" s="53">
        <v>785.32550000000003</v>
      </c>
      <c r="HZ20" s="53">
        <v>749.96550000000002</v>
      </c>
      <c r="IA20" s="53">
        <v>669.51900000000001</v>
      </c>
      <c r="IB20" s="53">
        <v>1195.5280001000001</v>
      </c>
      <c r="IC20" s="53">
        <v>841.75199999999995</v>
      </c>
      <c r="ID20" s="53">
        <v>1229.5650000999999</v>
      </c>
      <c r="IE20" s="53">
        <v>659.56050000000005</v>
      </c>
      <c r="IF20" s="53">
        <v>526.97799999999995</v>
      </c>
      <c r="IG20" s="53">
        <v>868.73400000000004</v>
      </c>
      <c r="IH20" s="53">
        <v>1004.6655</v>
      </c>
      <c r="II20" s="53">
        <v>766.12249999999995</v>
      </c>
      <c r="IJ20" s="53">
        <v>920.53150010000002</v>
      </c>
      <c r="IK20" s="53">
        <v>914.98150009999995</v>
      </c>
      <c r="IL20" s="53">
        <v>569.62900000000002</v>
      </c>
      <c r="IM20" s="53">
        <v>1216.2870000999999</v>
      </c>
      <c r="IN20" s="53">
        <v>906.48</v>
      </c>
      <c r="IO20" s="53">
        <v>0</v>
      </c>
      <c r="IP20" s="53">
        <v>1017.9185</v>
      </c>
      <c r="IQ20" s="53">
        <v>886.36100009999996</v>
      </c>
      <c r="IR20" s="53">
        <v>1321.0700001</v>
      </c>
      <c r="IS20" s="53">
        <v>1073.0425</v>
      </c>
      <c r="IT20" s="53">
        <v>1058.0785000000001</v>
      </c>
      <c r="IU20" s="53">
        <v>488.82600009999999</v>
      </c>
      <c r="IV20" s="53">
        <v>1467.5980001</v>
      </c>
      <c r="IW20" s="53">
        <v>1173.4375001000001</v>
      </c>
      <c r="IX20" s="53">
        <v>1001.9025</v>
      </c>
      <c r="IY20" s="53">
        <v>671.91949999999997</v>
      </c>
      <c r="IZ20" s="65">
        <v>41.320999999999998</v>
      </c>
    </row>
    <row r="21" spans="1:260" s="5" customFormat="1" ht="15" customHeight="1" x14ac:dyDescent="0.25">
      <c r="A21" s="46" t="str">
        <f>'Entry capacity'!A21</f>
        <v>PR Bilbao</v>
      </c>
      <c r="B21" s="52">
        <v>805.255</v>
      </c>
      <c r="C21" s="53">
        <v>781.86900000000003</v>
      </c>
      <c r="D21" s="53">
        <v>655.09400010000002</v>
      </c>
      <c r="E21" s="53">
        <v>579.42450010000005</v>
      </c>
      <c r="F21" s="53">
        <v>559.03150010000002</v>
      </c>
      <c r="G21" s="53">
        <v>551.86900009999999</v>
      </c>
      <c r="H21" s="53">
        <v>533.65800009999998</v>
      </c>
      <c r="I21" s="53">
        <v>522.05800009999996</v>
      </c>
      <c r="J21" s="53">
        <v>545.63200010000003</v>
      </c>
      <c r="K21" s="53">
        <v>587.52150010000003</v>
      </c>
      <c r="L21" s="53">
        <v>616.27650010000002</v>
      </c>
      <c r="M21" s="53">
        <v>618.73650009999994</v>
      </c>
      <c r="N21" s="53">
        <v>635.50550009999995</v>
      </c>
      <c r="O21" s="53">
        <v>644.51750010000001</v>
      </c>
      <c r="P21" s="53">
        <v>659.92450010000005</v>
      </c>
      <c r="Q21" s="53">
        <v>658.5225001</v>
      </c>
      <c r="R21" s="53">
        <v>666.30550010000002</v>
      </c>
      <c r="S21" s="53">
        <v>684.84300010000004</v>
      </c>
      <c r="T21" s="53">
        <v>692.20900010000003</v>
      </c>
      <c r="U21" s="53">
        <v>711.03900020000003</v>
      </c>
      <c r="V21" s="53">
        <v>761.27700019999997</v>
      </c>
      <c r="W21" s="53">
        <v>768.90900020000004</v>
      </c>
      <c r="X21" s="53">
        <v>802.87900019999995</v>
      </c>
      <c r="Y21" s="53">
        <v>866.60900019999997</v>
      </c>
      <c r="Z21" s="53">
        <v>990.39100029999997</v>
      </c>
      <c r="AA21" s="53">
        <v>1005.1910003</v>
      </c>
      <c r="AB21" s="53">
        <v>820.74800019999998</v>
      </c>
      <c r="AC21" s="53">
        <v>840.94500019999998</v>
      </c>
      <c r="AD21" s="53">
        <v>859.23800019999999</v>
      </c>
      <c r="AE21" s="53">
        <v>870.19500019999998</v>
      </c>
      <c r="AF21" s="53">
        <v>884.59100020000005</v>
      </c>
      <c r="AG21" s="53">
        <v>912.93500019999999</v>
      </c>
      <c r="AH21" s="53">
        <v>934.29600019999998</v>
      </c>
      <c r="AI21" s="53">
        <v>966.79900020000002</v>
      </c>
      <c r="AJ21" s="53">
        <v>992.66949999999997</v>
      </c>
      <c r="AK21" s="53">
        <v>991.21700020000003</v>
      </c>
      <c r="AL21" s="53">
        <v>983.96950000000004</v>
      </c>
      <c r="AM21" s="53">
        <v>970.46950000000004</v>
      </c>
      <c r="AN21" s="53">
        <v>996.61700020000001</v>
      </c>
      <c r="AO21" s="53">
        <v>504.16300009999998</v>
      </c>
      <c r="AP21" s="53">
        <v>502.45600009999998</v>
      </c>
      <c r="AQ21" s="53">
        <v>429.39200010000002</v>
      </c>
      <c r="AR21" s="53">
        <v>413.07500010000001</v>
      </c>
      <c r="AS21" s="53">
        <v>393.2750001</v>
      </c>
      <c r="AT21" s="53">
        <v>377.88600009999999</v>
      </c>
      <c r="AU21" s="53">
        <v>365.4650001</v>
      </c>
      <c r="AV21" s="53">
        <v>350.08600009999998</v>
      </c>
      <c r="AW21" s="53">
        <v>340.71700010000001</v>
      </c>
      <c r="AX21" s="53">
        <v>332.74200000000002</v>
      </c>
      <c r="AY21" s="53">
        <v>316.976</v>
      </c>
      <c r="AZ21" s="53">
        <v>315.01100000000002</v>
      </c>
      <c r="BA21" s="53">
        <v>295.21199999999999</v>
      </c>
      <c r="BB21" s="53">
        <v>274.55900000000003</v>
      </c>
      <c r="BC21" s="53">
        <v>265.87400000000002</v>
      </c>
      <c r="BD21" s="53">
        <v>254.94300000000001</v>
      </c>
      <c r="BE21" s="53">
        <v>247.15799999999999</v>
      </c>
      <c r="BF21" s="53">
        <v>233.23099999999999</v>
      </c>
      <c r="BG21" s="53">
        <v>197.91499999999999</v>
      </c>
      <c r="BH21" s="53">
        <v>180.47300000000001</v>
      </c>
      <c r="BI21" s="53">
        <v>169.84</v>
      </c>
      <c r="BJ21" s="53">
        <v>162.21600000000001</v>
      </c>
      <c r="BK21" s="53">
        <v>139.245</v>
      </c>
      <c r="BL21" s="53">
        <v>152.32900000000001</v>
      </c>
      <c r="BM21" s="53">
        <v>142.642</v>
      </c>
      <c r="BN21" s="53">
        <v>129.005</v>
      </c>
      <c r="BO21" s="53">
        <v>118.005</v>
      </c>
      <c r="BP21" s="53">
        <v>109.801</v>
      </c>
      <c r="BQ21" s="53">
        <v>640.13600010000005</v>
      </c>
      <c r="BR21" s="53">
        <v>87.712000000000003</v>
      </c>
      <c r="BS21" s="53">
        <v>94.015000000000001</v>
      </c>
      <c r="BT21" s="53">
        <v>112.145</v>
      </c>
      <c r="BU21" s="53">
        <v>115.67400000000001</v>
      </c>
      <c r="BV21" s="53">
        <v>124.08799999999999</v>
      </c>
      <c r="BW21" s="53">
        <v>131.25</v>
      </c>
      <c r="BX21" s="53">
        <v>139.85300000000001</v>
      </c>
      <c r="BY21" s="53">
        <v>142.34700000000001</v>
      </c>
      <c r="BZ21" s="53">
        <v>186.51300000000001</v>
      </c>
      <c r="CA21" s="53">
        <v>82.935000000000002</v>
      </c>
      <c r="CB21" s="53">
        <v>48.054000000000002</v>
      </c>
      <c r="CC21" s="53">
        <v>33.396999999999998</v>
      </c>
      <c r="CD21" s="53">
        <v>34.335999999999999</v>
      </c>
      <c r="CE21" s="53">
        <v>16.98</v>
      </c>
      <c r="CF21" s="53">
        <v>0.03</v>
      </c>
      <c r="CG21" s="53">
        <v>33.619</v>
      </c>
      <c r="CH21" s="53">
        <v>616.45200009999996</v>
      </c>
      <c r="CI21" s="53">
        <v>607.27800009999999</v>
      </c>
      <c r="CJ21" s="53">
        <v>602.15800009999998</v>
      </c>
      <c r="CK21" s="53">
        <v>464.56000010000002</v>
      </c>
      <c r="CL21" s="53">
        <v>343.62700009999998</v>
      </c>
      <c r="CM21" s="53">
        <v>674.78600010000002</v>
      </c>
      <c r="CN21" s="53">
        <v>400.44400009999998</v>
      </c>
      <c r="CO21" s="53">
        <v>386.37400009999999</v>
      </c>
      <c r="CP21" s="53">
        <v>371.54300009999997</v>
      </c>
      <c r="CQ21" s="53">
        <v>366.69400009999998</v>
      </c>
      <c r="CR21" s="53">
        <v>358.77200010000001</v>
      </c>
      <c r="CS21" s="53">
        <v>357.06700009999997</v>
      </c>
      <c r="CT21" s="53">
        <v>350.1570001</v>
      </c>
      <c r="CU21" s="53">
        <v>797.28800000000001</v>
      </c>
      <c r="CV21" s="53">
        <v>237.26300000000001</v>
      </c>
      <c r="CW21" s="53">
        <v>175.596</v>
      </c>
      <c r="CX21" s="53">
        <v>209.149</v>
      </c>
      <c r="CY21" s="53">
        <v>217.59299999999999</v>
      </c>
      <c r="CZ21" s="53">
        <v>260.98700000000002</v>
      </c>
      <c r="DA21" s="53">
        <v>302.79300000000001</v>
      </c>
      <c r="DB21" s="53">
        <v>432.90699999999998</v>
      </c>
      <c r="DC21" s="53">
        <v>447.75900000000001</v>
      </c>
      <c r="DD21" s="53">
        <v>458.875</v>
      </c>
      <c r="DE21" s="53">
        <v>465.67149999999998</v>
      </c>
      <c r="DF21" s="53">
        <v>471.28449999999998</v>
      </c>
      <c r="DG21" s="53">
        <v>67.402000000000001</v>
      </c>
      <c r="DH21" s="53">
        <v>74.748999999999995</v>
      </c>
      <c r="DI21" s="53">
        <v>1009.1910003</v>
      </c>
      <c r="DJ21" s="53">
        <v>409.07500010000001</v>
      </c>
      <c r="DK21" s="53">
        <v>688.74300010000002</v>
      </c>
      <c r="DL21" s="53">
        <v>249.672</v>
      </c>
      <c r="DM21" s="53">
        <v>1006.3910003</v>
      </c>
      <c r="DN21" s="53">
        <v>1026.1910003</v>
      </c>
      <c r="DO21" s="53">
        <v>661.49400009999999</v>
      </c>
      <c r="DP21" s="53">
        <v>235.149</v>
      </c>
      <c r="DQ21" s="53">
        <v>285.15499999999997</v>
      </c>
      <c r="DR21" s="53">
        <v>296.798</v>
      </c>
      <c r="DS21" s="53">
        <v>334.947</v>
      </c>
      <c r="DT21" s="53">
        <v>346.24900000000002</v>
      </c>
      <c r="DU21" s="53">
        <v>54.993000000000002</v>
      </c>
      <c r="DV21" s="53">
        <v>349.34899999999999</v>
      </c>
      <c r="DW21" s="53">
        <v>362.60500000000002</v>
      </c>
      <c r="DX21" s="53">
        <v>375.74900000000002</v>
      </c>
      <c r="DY21" s="53">
        <v>407.73599999999999</v>
      </c>
      <c r="DZ21" s="53">
        <v>440.65699999999998</v>
      </c>
      <c r="EA21" s="53">
        <v>453.315</v>
      </c>
      <c r="EB21" s="53">
        <v>459.86500000000001</v>
      </c>
      <c r="EC21" s="53">
        <v>470.94600000000003</v>
      </c>
      <c r="ED21" s="53">
        <v>490.45800000000003</v>
      </c>
      <c r="EE21" s="53">
        <v>506.99400000000003</v>
      </c>
      <c r="EF21" s="53">
        <v>227.02199999999999</v>
      </c>
      <c r="EG21" s="53">
        <v>231.898</v>
      </c>
      <c r="EH21" s="53">
        <v>279.18</v>
      </c>
      <c r="EI21" s="53">
        <v>592.37900009999998</v>
      </c>
      <c r="EJ21" s="53">
        <v>418.72100010000003</v>
      </c>
      <c r="EK21" s="53">
        <v>1017.8785</v>
      </c>
      <c r="EL21" s="53">
        <v>1015.9265</v>
      </c>
      <c r="EM21" s="53">
        <v>940.07349999999997</v>
      </c>
      <c r="EN21" s="53">
        <v>921.61850000000004</v>
      </c>
      <c r="EO21" s="53">
        <v>847.15049999999997</v>
      </c>
      <c r="EP21" s="53">
        <v>932.52049999999997</v>
      </c>
      <c r="EQ21" s="53">
        <v>917.11850000000004</v>
      </c>
      <c r="ER21" s="53">
        <v>895.9325</v>
      </c>
      <c r="ES21" s="53">
        <v>846.96450000000004</v>
      </c>
      <c r="ET21" s="53">
        <v>804.85550000000001</v>
      </c>
      <c r="EU21" s="53">
        <v>779.68449999999996</v>
      </c>
      <c r="EV21" s="53">
        <v>676.10149999999999</v>
      </c>
      <c r="EW21" s="53">
        <v>664.32550000000003</v>
      </c>
      <c r="EX21" s="53">
        <v>626.15049999999997</v>
      </c>
      <c r="EY21" s="53">
        <v>544.05849999999998</v>
      </c>
      <c r="EZ21" s="53">
        <v>518.5865</v>
      </c>
      <c r="FA21" s="53">
        <v>522.50350000000003</v>
      </c>
      <c r="FB21" s="53">
        <v>511.2525</v>
      </c>
      <c r="FC21" s="53">
        <v>499.04050000000001</v>
      </c>
      <c r="FD21" s="53">
        <v>481.14049999999997</v>
      </c>
      <c r="FE21" s="53">
        <v>287.07</v>
      </c>
      <c r="FF21" s="53">
        <v>1001.6170002</v>
      </c>
      <c r="FG21" s="53">
        <v>518.13</v>
      </c>
      <c r="FH21" s="53">
        <v>552.24900000000002</v>
      </c>
      <c r="FI21" s="53">
        <v>578.19899999999996</v>
      </c>
      <c r="FJ21" s="53">
        <v>597.67399999999998</v>
      </c>
      <c r="FK21" s="53">
        <v>616.64599999999996</v>
      </c>
      <c r="FL21" s="53">
        <v>749.72500000000002</v>
      </c>
      <c r="FM21" s="53">
        <v>780.95299999999997</v>
      </c>
      <c r="FN21" s="53">
        <v>797.28899999999999</v>
      </c>
      <c r="FO21" s="53">
        <v>810.04499999999996</v>
      </c>
      <c r="FP21" s="53">
        <v>843.37699999999995</v>
      </c>
      <c r="FQ21" s="53">
        <v>860.41600000000005</v>
      </c>
      <c r="FR21" s="53">
        <v>875.95600000000002</v>
      </c>
      <c r="FS21" s="53">
        <v>888.98599999999999</v>
      </c>
      <c r="FT21" s="53">
        <v>912.74099999999999</v>
      </c>
      <c r="FU21" s="53">
        <v>932.36400000000003</v>
      </c>
      <c r="FV21" s="53">
        <v>951.04100000000005</v>
      </c>
      <c r="FW21" s="53">
        <v>961.79100000000005</v>
      </c>
      <c r="FX21" s="53">
        <v>464.21499999999997</v>
      </c>
      <c r="FY21" s="53">
        <v>1049.5065</v>
      </c>
      <c r="FZ21" s="53">
        <v>1030.0564999999999</v>
      </c>
      <c r="GA21" s="53">
        <v>1015.3964999999999</v>
      </c>
      <c r="GB21" s="53">
        <v>985.49649999999997</v>
      </c>
      <c r="GC21" s="53">
        <v>924.39649999999995</v>
      </c>
      <c r="GD21" s="53">
        <v>881.50149999999996</v>
      </c>
      <c r="GE21" s="53">
        <v>854.99149999999997</v>
      </c>
      <c r="GF21" s="53">
        <v>841.2595</v>
      </c>
      <c r="GG21" s="53">
        <v>799.03250000000003</v>
      </c>
      <c r="GH21" s="53">
        <v>758.2645</v>
      </c>
      <c r="GI21" s="53">
        <v>691.16449999999998</v>
      </c>
      <c r="GJ21" s="53">
        <v>675.46450000000004</v>
      </c>
      <c r="GK21" s="53">
        <v>645.56449999999995</v>
      </c>
      <c r="GL21" s="53">
        <v>628.16449999999998</v>
      </c>
      <c r="GM21" s="53">
        <v>652.95550000000003</v>
      </c>
      <c r="GN21" s="53">
        <v>669.58050000000003</v>
      </c>
      <c r="GO21" s="53">
        <v>713.25649999999996</v>
      </c>
      <c r="GP21" s="53">
        <v>742.4615</v>
      </c>
      <c r="GQ21" s="53">
        <v>763.28449999999998</v>
      </c>
      <c r="GR21" s="53">
        <v>818.27449999999999</v>
      </c>
      <c r="GS21" s="53">
        <v>607.66449999999998</v>
      </c>
      <c r="GT21" s="53">
        <v>578.16449999999998</v>
      </c>
      <c r="GU21" s="53">
        <v>511.54450000000003</v>
      </c>
      <c r="GV21" s="53">
        <v>1057.3965000000001</v>
      </c>
      <c r="GW21" s="53">
        <v>955.55849999999998</v>
      </c>
      <c r="GX21" s="53">
        <v>855.26750000000004</v>
      </c>
      <c r="GY21" s="53">
        <v>610.25850000000003</v>
      </c>
      <c r="GZ21" s="53">
        <v>968.22349999999994</v>
      </c>
      <c r="HA21" s="53">
        <v>832.77599999999995</v>
      </c>
      <c r="HB21" s="53">
        <v>856.27599999999995</v>
      </c>
      <c r="HC21" s="53">
        <v>870.81600000000003</v>
      </c>
      <c r="HD21" s="53">
        <v>518.64499999999998</v>
      </c>
      <c r="HE21" s="53">
        <v>536.16999999999996</v>
      </c>
      <c r="HF21" s="53">
        <v>542.96699999999998</v>
      </c>
      <c r="HG21" s="53">
        <v>553.62900000000002</v>
      </c>
      <c r="HH21" s="53">
        <v>589.59400000000005</v>
      </c>
      <c r="HI21" s="53">
        <v>598.56399999999996</v>
      </c>
      <c r="HJ21" s="53">
        <v>589.81399999999996</v>
      </c>
      <c r="HK21" s="53">
        <v>559.91999999999996</v>
      </c>
      <c r="HL21" s="53">
        <v>520.41399999999999</v>
      </c>
      <c r="HM21" s="53">
        <v>466.81400000000002</v>
      </c>
      <c r="HN21" s="53">
        <v>491.94299999999998</v>
      </c>
      <c r="HO21" s="53">
        <v>533.68799999999999</v>
      </c>
      <c r="HP21" s="53">
        <v>546.56299999999999</v>
      </c>
      <c r="HQ21" s="53">
        <v>579.99599999999998</v>
      </c>
      <c r="HR21" s="53">
        <v>599.95899999999995</v>
      </c>
      <c r="HS21" s="53">
        <v>652.23500000000001</v>
      </c>
      <c r="HT21" s="53">
        <v>724.40200000000004</v>
      </c>
      <c r="HU21" s="53">
        <v>783.19600000000003</v>
      </c>
      <c r="HV21" s="53">
        <v>444.24299999999999</v>
      </c>
      <c r="HW21" s="53">
        <v>404.31099999999998</v>
      </c>
      <c r="HX21" s="53">
        <v>388.01</v>
      </c>
      <c r="HY21" s="53">
        <v>372.99299999999999</v>
      </c>
      <c r="HZ21" s="53">
        <v>337.63299999999998</v>
      </c>
      <c r="IA21" s="53">
        <v>473.44799999999998</v>
      </c>
      <c r="IB21" s="53">
        <v>689.72199999999998</v>
      </c>
      <c r="IC21" s="53">
        <v>721.35200020000002</v>
      </c>
      <c r="ID21" s="53">
        <v>674.7870001</v>
      </c>
      <c r="IE21" s="53">
        <v>358.358</v>
      </c>
      <c r="IF21" s="53">
        <v>490.94049999999999</v>
      </c>
      <c r="IG21" s="53">
        <v>981.66949999999997</v>
      </c>
      <c r="IH21" s="53">
        <v>296.50799999999998</v>
      </c>
      <c r="II21" s="53">
        <v>251.79599999999999</v>
      </c>
      <c r="IJ21" s="53">
        <v>642.57250009999996</v>
      </c>
      <c r="IK21" s="53">
        <v>648.12250010000002</v>
      </c>
      <c r="IL21" s="53">
        <v>532.7645</v>
      </c>
      <c r="IM21" s="53">
        <v>661.50900009999998</v>
      </c>
      <c r="IN21" s="53">
        <v>1002.6170002</v>
      </c>
      <c r="IO21" s="53">
        <v>1017.9185</v>
      </c>
      <c r="IP21" s="53">
        <v>0</v>
      </c>
      <c r="IQ21" s="53">
        <v>692.94300009999995</v>
      </c>
      <c r="IR21" s="53">
        <v>815.26400000000001</v>
      </c>
      <c r="IS21" s="53">
        <v>189.51300000000001</v>
      </c>
      <c r="IT21" s="53">
        <v>349.92099999999999</v>
      </c>
      <c r="IU21" s="53">
        <v>870.81700000000001</v>
      </c>
      <c r="IV21" s="53">
        <v>961.79200000000003</v>
      </c>
      <c r="IW21" s="53">
        <v>465.2800001</v>
      </c>
      <c r="IX21" s="53">
        <v>80.091999999999999</v>
      </c>
      <c r="IY21" s="53">
        <v>466.49</v>
      </c>
      <c r="IZ21" s="65">
        <v>976.59749999999997</v>
      </c>
    </row>
    <row r="22" spans="1:260" s="5" customFormat="1" ht="15" customHeight="1" x14ac:dyDescent="0.25">
      <c r="A22" s="46" t="str">
        <f>'Entry capacity'!A22</f>
        <v>PR Sagunto</v>
      </c>
      <c r="B22" s="52">
        <v>1219.7060001</v>
      </c>
      <c r="C22" s="53">
        <v>1196.3200001</v>
      </c>
      <c r="D22" s="53">
        <v>339.71100000000001</v>
      </c>
      <c r="E22" s="53">
        <v>264.04149999999998</v>
      </c>
      <c r="F22" s="53">
        <v>243.64850000000001</v>
      </c>
      <c r="G22" s="53">
        <v>236.48599999999999</v>
      </c>
      <c r="H22" s="53">
        <v>218.27500000000001</v>
      </c>
      <c r="I22" s="53">
        <v>206.67500000000001</v>
      </c>
      <c r="J22" s="53">
        <v>147.31100000000001</v>
      </c>
      <c r="K22" s="53">
        <v>105.42149999999999</v>
      </c>
      <c r="L22" s="53">
        <v>76.666499999999999</v>
      </c>
      <c r="M22" s="53">
        <v>74.206500000000005</v>
      </c>
      <c r="N22" s="53">
        <v>57.4375</v>
      </c>
      <c r="O22" s="53">
        <v>48.4255</v>
      </c>
      <c r="P22" s="53">
        <v>33.018500000000003</v>
      </c>
      <c r="Q22" s="53">
        <v>34.420499999999997</v>
      </c>
      <c r="R22" s="53">
        <v>26.637499999999999</v>
      </c>
      <c r="S22" s="53">
        <v>8.1</v>
      </c>
      <c r="T22" s="53">
        <v>15.465999999999999</v>
      </c>
      <c r="U22" s="53">
        <v>34.296000100000001</v>
      </c>
      <c r="V22" s="53">
        <v>84.5340001</v>
      </c>
      <c r="W22" s="53">
        <v>92.166000100000005</v>
      </c>
      <c r="X22" s="53">
        <v>126.1360001</v>
      </c>
      <c r="Y22" s="53">
        <v>189.86600010000001</v>
      </c>
      <c r="Z22" s="53">
        <v>313.64800020000001</v>
      </c>
      <c r="AA22" s="53">
        <v>328.44800020000002</v>
      </c>
      <c r="AB22" s="53">
        <v>144.00500009999999</v>
      </c>
      <c r="AC22" s="53">
        <v>164.20200009999999</v>
      </c>
      <c r="AD22" s="53">
        <v>182.4950001</v>
      </c>
      <c r="AE22" s="53">
        <v>193.45200009999999</v>
      </c>
      <c r="AF22" s="53">
        <v>207.84800010000001</v>
      </c>
      <c r="AG22" s="53">
        <v>236.1920001</v>
      </c>
      <c r="AH22" s="53">
        <v>257.55300010000002</v>
      </c>
      <c r="AI22" s="53">
        <v>290.05600010000001</v>
      </c>
      <c r="AJ22" s="53">
        <v>329.82000010000002</v>
      </c>
      <c r="AK22" s="53">
        <v>314.47400010000001</v>
      </c>
      <c r="AL22" s="53">
        <v>338.5200001</v>
      </c>
      <c r="AM22" s="53">
        <v>352.0200001</v>
      </c>
      <c r="AN22" s="53">
        <v>319.87400009999999</v>
      </c>
      <c r="AO22" s="53">
        <v>188.78</v>
      </c>
      <c r="AP22" s="53">
        <v>190.48699999999999</v>
      </c>
      <c r="AQ22" s="53">
        <v>263.55099999999999</v>
      </c>
      <c r="AR22" s="53">
        <v>279.86799999999999</v>
      </c>
      <c r="AS22" s="53">
        <v>299.66800000000001</v>
      </c>
      <c r="AT22" s="53">
        <v>315.05700000000002</v>
      </c>
      <c r="AU22" s="53">
        <v>327.47800000000001</v>
      </c>
      <c r="AV22" s="53">
        <v>342.85700000000003</v>
      </c>
      <c r="AW22" s="53">
        <v>352.226</v>
      </c>
      <c r="AX22" s="53">
        <v>360.20100009999999</v>
      </c>
      <c r="AY22" s="53">
        <v>375.96700010000001</v>
      </c>
      <c r="AZ22" s="53">
        <v>377.93200009999998</v>
      </c>
      <c r="BA22" s="53">
        <v>397.73100010000002</v>
      </c>
      <c r="BB22" s="53">
        <v>418.38400009999998</v>
      </c>
      <c r="BC22" s="53">
        <v>427.06900009999998</v>
      </c>
      <c r="BD22" s="53">
        <v>438.00000010000002</v>
      </c>
      <c r="BE22" s="53">
        <v>445.78500009999999</v>
      </c>
      <c r="BF22" s="53">
        <v>459.71200010000001</v>
      </c>
      <c r="BG22" s="53">
        <v>495.02800009999999</v>
      </c>
      <c r="BH22" s="53">
        <v>512.47000009999999</v>
      </c>
      <c r="BI22" s="53">
        <v>523.10300010000003</v>
      </c>
      <c r="BJ22" s="53">
        <v>530.72700010000005</v>
      </c>
      <c r="BK22" s="53">
        <v>553.69800009999994</v>
      </c>
      <c r="BL22" s="53">
        <v>566.7820001</v>
      </c>
      <c r="BM22" s="53">
        <v>581.7820001</v>
      </c>
      <c r="BN22" s="53">
        <v>595.41900009999995</v>
      </c>
      <c r="BO22" s="53">
        <v>606.41900009999995</v>
      </c>
      <c r="BP22" s="53">
        <v>614.62300010000001</v>
      </c>
      <c r="BQ22" s="53">
        <v>324.75299999999999</v>
      </c>
      <c r="BR22" s="53">
        <v>636.71200009999995</v>
      </c>
      <c r="BS22" s="53">
        <v>652.56900010000004</v>
      </c>
      <c r="BT22" s="53">
        <v>670.69900010000003</v>
      </c>
      <c r="BU22" s="53">
        <v>674.22800010000003</v>
      </c>
      <c r="BV22" s="53">
        <v>682.64200010000002</v>
      </c>
      <c r="BW22" s="53">
        <v>689.80400010000005</v>
      </c>
      <c r="BX22" s="53">
        <v>698.4070001</v>
      </c>
      <c r="BY22" s="53">
        <v>700.90100010000003</v>
      </c>
      <c r="BZ22" s="53">
        <v>745.06700009999997</v>
      </c>
      <c r="CA22" s="53">
        <v>641.4890001</v>
      </c>
      <c r="CB22" s="53">
        <v>644.88900009999998</v>
      </c>
      <c r="CC22" s="53">
        <v>659.54600010000001</v>
      </c>
      <c r="CD22" s="53">
        <v>660.04100010000002</v>
      </c>
      <c r="CE22" s="53">
        <v>675.96300010000004</v>
      </c>
      <c r="CF22" s="53">
        <v>692.91300009999998</v>
      </c>
      <c r="CG22" s="53">
        <v>659.32400010000003</v>
      </c>
      <c r="CH22" s="53">
        <v>301.06900000000002</v>
      </c>
      <c r="CI22" s="53">
        <v>291.89499999999998</v>
      </c>
      <c r="CJ22" s="53">
        <v>286.77499999999998</v>
      </c>
      <c r="CK22" s="53">
        <v>476.06900000000002</v>
      </c>
      <c r="CL22" s="53">
        <v>355.13600000000002</v>
      </c>
      <c r="CM22" s="53">
        <v>359.40300000000002</v>
      </c>
      <c r="CN22" s="53">
        <v>411.95299999999997</v>
      </c>
      <c r="CO22" s="53">
        <v>397.88299999999998</v>
      </c>
      <c r="CP22" s="53">
        <v>383.05200000000002</v>
      </c>
      <c r="CQ22" s="53">
        <v>378.20299999999997</v>
      </c>
      <c r="CR22" s="53">
        <v>370.28100000000001</v>
      </c>
      <c r="CS22" s="53">
        <v>368.57600000000002</v>
      </c>
      <c r="CT22" s="53">
        <v>361.666</v>
      </c>
      <c r="CU22" s="53">
        <v>1211.7390001000001</v>
      </c>
      <c r="CV22" s="53">
        <v>499.95400009999997</v>
      </c>
      <c r="CW22" s="53">
        <v>590.04700009999999</v>
      </c>
      <c r="CX22" s="53">
        <v>623.60000009999999</v>
      </c>
      <c r="CY22" s="53">
        <v>632.04400009999995</v>
      </c>
      <c r="CZ22" s="53">
        <v>675.43800009999995</v>
      </c>
      <c r="DA22" s="53">
        <v>696.5035001</v>
      </c>
      <c r="DB22" s="53">
        <v>566.38950009999996</v>
      </c>
      <c r="DC22" s="53">
        <v>551.53750009999999</v>
      </c>
      <c r="DD22" s="53">
        <v>540.4215001</v>
      </c>
      <c r="DE22" s="53">
        <v>533.62500009999997</v>
      </c>
      <c r="DF22" s="53">
        <v>528.01200010000002</v>
      </c>
      <c r="DG22" s="53">
        <v>664.23700010000005</v>
      </c>
      <c r="DH22" s="53">
        <v>671.58400010000003</v>
      </c>
      <c r="DI22" s="53">
        <v>332.44800020000002</v>
      </c>
      <c r="DJ22" s="53">
        <v>283.86799999999999</v>
      </c>
      <c r="DK22" s="53">
        <v>4.2</v>
      </c>
      <c r="DL22" s="53">
        <v>494.1910001</v>
      </c>
      <c r="DM22" s="53">
        <v>329.64800020000001</v>
      </c>
      <c r="DN22" s="53">
        <v>349.44800020000002</v>
      </c>
      <c r="DO22" s="53">
        <v>346.11099999999999</v>
      </c>
      <c r="DP22" s="53">
        <v>649.60000009999999</v>
      </c>
      <c r="DQ22" s="53">
        <v>699.60600009999996</v>
      </c>
      <c r="DR22" s="53">
        <v>711.24900009999999</v>
      </c>
      <c r="DS22" s="53">
        <v>749.39800009999999</v>
      </c>
      <c r="DT22" s="53">
        <v>760.70000010000001</v>
      </c>
      <c r="DU22" s="53">
        <v>744.3160001</v>
      </c>
      <c r="DV22" s="53">
        <v>763.80000010000003</v>
      </c>
      <c r="DW22" s="53">
        <v>777.05600010000001</v>
      </c>
      <c r="DX22" s="53">
        <v>790.20000010000001</v>
      </c>
      <c r="DY22" s="53">
        <v>822.18700009999998</v>
      </c>
      <c r="DZ22" s="53">
        <v>855.10800010000003</v>
      </c>
      <c r="EA22" s="53">
        <v>867.76600010000004</v>
      </c>
      <c r="EB22" s="53">
        <v>874.3160001</v>
      </c>
      <c r="EC22" s="53">
        <v>885.39700010000001</v>
      </c>
      <c r="ED22" s="53">
        <v>904.90900009999996</v>
      </c>
      <c r="EE22" s="53">
        <v>921.44500010000002</v>
      </c>
      <c r="EF22" s="53">
        <v>471.54100010000002</v>
      </c>
      <c r="EG22" s="53">
        <v>476.4170001</v>
      </c>
      <c r="EH22" s="53">
        <v>523.69900010000003</v>
      </c>
      <c r="EI22" s="53">
        <v>276.99599999999998</v>
      </c>
      <c r="EJ22" s="53">
        <v>430.23</v>
      </c>
      <c r="EK22" s="53">
        <v>886.32100009999999</v>
      </c>
      <c r="EL22" s="53">
        <v>884.36900009999999</v>
      </c>
      <c r="EM22" s="53">
        <v>808.51600010000004</v>
      </c>
      <c r="EN22" s="53">
        <v>790.0610001</v>
      </c>
      <c r="EO22" s="53">
        <v>715.59300010000004</v>
      </c>
      <c r="EP22" s="53">
        <v>800.96300010000004</v>
      </c>
      <c r="EQ22" s="53">
        <v>785.5610001</v>
      </c>
      <c r="ER22" s="53">
        <v>764.37500009999997</v>
      </c>
      <c r="ES22" s="53">
        <v>715.4070001</v>
      </c>
      <c r="ET22" s="53">
        <v>673.29800009999997</v>
      </c>
      <c r="EU22" s="53">
        <v>648.12700010000003</v>
      </c>
      <c r="EV22" s="53">
        <v>732.82900010000003</v>
      </c>
      <c r="EW22" s="53">
        <v>721.05300009999996</v>
      </c>
      <c r="EX22" s="53">
        <v>682.87800010000001</v>
      </c>
      <c r="EY22" s="53">
        <v>600.78600010000002</v>
      </c>
      <c r="EZ22" s="53">
        <v>575.31400010000004</v>
      </c>
      <c r="FA22" s="53">
        <v>579.23100009999996</v>
      </c>
      <c r="FB22" s="53">
        <v>567.98000009999998</v>
      </c>
      <c r="FC22" s="53">
        <v>555.76800009999999</v>
      </c>
      <c r="FD22" s="53">
        <v>537.86800010000002</v>
      </c>
      <c r="FE22" s="53">
        <v>531.58900010000002</v>
      </c>
      <c r="FF22" s="53">
        <v>324.87400009999999</v>
      </c>
      <c r="FG22" s="53">
        <v>932.58100009999998</v>
      </c>
      <c r="FH22" s="53">
        <v>966.70000010000001</v>
      </c>
      <c r="FI22" s="53">
        <v>992.65000010000006</v>
      </c>
      <c r="FJ22" s="53">
        <v>1012.1250001</v>
      </c>
      <c r="FK22" s="53">
        <v>1031.0970001000001</v>
      </c>
      <c r="FL22" s="53">
        <v>1164.1760001</v>
      </c>
      <c r="FM22" s="53">
        <v>1195.4040001000001</v>
      </c>
      <c r="FN22" s="53">
        <v>1211.7400001000001</v>
      </c>
      <c r="FO22" s="53">
        <v>1224.4960000999999</v>
      </c>
      <c r="FP22" s="53">
        <v>1257.8280001000001</v>
      </c>
      <c r="FQ22" s="53">
        <v>1274.8670001</v>
      </c>
      <c r="FR22" s="53">
        <v>1290.4070001</v>
      </c>
      <c r="FS22" s="53">
        <v>1303.4370001</v>
      </c>
      <c r="FT22" s="53">
        <v>1327.1920001000001</v>
      </c>
      <c r="FU22" s="53">
        <v>1346.8150000999999</v>
      </c>
      <c r="FV22" s="53">
        <v>1365.4920001</v>
      </c>
      <c r="FW22" s="53">
        <v>1376.2420001</v>
      </c>
      <c r="FX22" s="53">
        <v>597.69750009999996</v>
      </c>
      <c r="FY22" s="53">
        <v>917.94900010000003</v>
      </c>
      <c r="FZ22" s="53">
        <v>898.49900009999999</v>
      </c>
      <c r="GA22" s="53">
        <v>883.83900010000002</v>
      </c>
      <c r="GB22" s="53">
        <v>853.93900010000004</v>
      </c>
      <c r="GC22" s="53">
        <v>792.83900010000002</v>
      </c>
      <c r="GD22" s="53">
        <v>749.94400010000004</v>
      </c>
      <c r="GE22" s="53">
        <v>723.43400010000005</v>
      </c>
      <c r="GF22" s="53">
        <v>709.70200009999996</v>
      </c>
      <c r="GG22" s="53">
        <v>667.47500009999999</v>
      </c>
      <c r="GH22" s="53">
        <v>542.23200010000005</v>
      </c>
      <c r="GI22" s="53">
        <v>475.13200010000003</v>
      </c>
      <c r="GJ22" s="53">
        <v>459.43200009999998</v>
      </c>
      <c r="GK22" s="53">
        <v>429.5320001</v>
      </c>
      <c r="GL22" s="53">
        <v>412.13200010000003</v>
      </c>
      <c r="GM22" s="53">
        <v>346.34100009999997</v>
      </c>
      <c r="GN22" s="53">
        <v>329.71600009999997</v>
      </c>
      <c r="GO22" s="53">
        <v>286.04000009999999</v>
      </c>
      <c r="GP22" s="53">
        <v>256.8350001</v>
      </c>
      <c r="GQ22" s="53">
        <v>236.01200009999999</v>
      </c>
      <c r="GR22" s="53">
        <v>181.02200010000001</v>
      </c>
      <c r="GS22" s="53">
        <v>391.63200010000003</v>
      </c>
      <c r="GT22" s="53">
        <v>421.13200010000003</v>
      </c>
      <c r="GU22" s="53">
        <v>487.75200009999998</v>
      </c>
      <c r="GV22" s="53">
        <v>519.99300010000002</v>
      </c>
      <c r="GW22" s="53">
        <v>418.1550001</v>
      </c>
      <c r="GX22" s="53">
        <v>327.99500010000003</v>
      </c>
      <c r="GY22" s="53">
        <v>666.98600009999996</v>
      </c>
      <c r="GZ22" s="53">
        <v>836.66600010000002</v>
      </c>
      <c r="HA22" s="53">
        <v>860.67600019999998</v>
      </c>
      <c r="HB22" s="53">
        <v>884.17600019999998</v>
      </c>
      <c r="HC22" s="53">
        <v>898.71600020000005</v>
      </c>
      <c r="HD22" s="53">
        <v>933.09600009999997</v>
      </c>
      <c r="HE22" s="53">
        <v>950.62100009999995</v>
      </c>
      <c r="HF22" s="53">
        <v>957.41800009999997</v>
      </c>
      <c r="HG22" s="53">
        <v>968.08000010000001</v>
      </c>
      <c r="HH22" s="53">
        <v>1004.0450001</v>
      </c>
      <c r="HI22" s="53">
        <v>1013.0150001</v>
      </c>
      <c r="HJ22" s="53">
        <v>983.52450009999995</v>
      </c>
      <c r="HK22" s="53">
        <v>953.63050009999995</v>
      </c>
      <c r="HL22" s="53">
        <v>914.12450009999998</v>
      </c>
      <c r="HM22" s="53">
        <v>860.52450009999995</v>
      </c>
      <c r="HN22" s="53">
        <v>885.65350009999997</v>
      </c>
      <c r="HO22" s="53">
        <v>927.39850009999998</v>
      </c>
      <c r="HP22" s="53">
        <v>940.27350009999998</v>
      </c>
      <c r="HQ22" s="53">
        <v>973.70650009999997</v>
      </c>
      <c r="HR22" s="53">
        <v>993.66950010000005</v>
      </c>
      <c r="HS22" s="53">
        <v>993.19700020000005</v>
      </c>
      <c r="HT22" s="53">
        <v>921.03000020000002</v>
      </c>
      <c r="HU22" s="53">
        <v>862.23600020000003</v>
      </c>
      <c r="HV22" s="53">
        <v>837.95350010000004</v>
      </c>
      <c r="HW22" s="53">
        <v>798.02150010000003</v>
      </c>
      <c r="HX22" s="53">
        <v>781.72050009999998</v>
      </c>
      <c r="HY22" s="53">
        <v>766.70350010000004</v>
      </c>
      <c r="HZ22" s="53">
        <v>731.34350010000003</v>
      </c>
      <c r="IA22" s="53">
        <v>566.42200009999999</v>
      </c>
      <c r="IB22" s="53">
        <v>1104.1730001000001</v>
      </c>
      <c r="IC22" s="53">
        <v>44.609000100000003</v>
      </c>
      <c r="ID22" s="53">
        <v>359.404</v>
      </c>
      <c r="IE22" s="53">
        <v>640.93850010000006</v>
      </c>
      <c r="IF22" s="53">
        <v>547.66800009999997</v>
      </c>
      <c r="IG22" s="53">
        <v>340.82000010000002</v>
      </c>
      <c r="IH22" s="53">
        <v>541.02700010000001</v>
      </c>
      <c r="II22" s="53">
        <v>666.24700010000004</v>
      </c>
      <c r="IJ22" s="53">
        <v>50.3705</v>
      </c>
      <c r="IK22" s="53">
        <v>44.820500000000003</v>
      </c>
      <c r="IL22" s="53">
        <v>466.5320001</v>
      </c>
      <c r="IM22" s="53">
        <v>346.12599999999998</v>
      </c>
      <c r="IN22" s="53">
        <v>325.87400009999999</v>
      </c>
      <c r="IO22" s="53">
        <v>886.36100009999996</v>
      </c>
      <c r="IP22" s="53">
        <v>692.94300009999995</v>
      </c>
      <c r="IQ22" s="53">
        <v>0</v>
      </c>
      <c r="IR22" s="53">
        <v>1229.7150001</v>
      </c>
      <c r="IS22" s="53">
        <v>748.06700009999997</v>
      </c>
      <c r="IT22" s="53">
        <v>594.44000010000002</v>
      </c>
      <c r="IU22" s="53">
        <v>898.71700020000003</v>
      </c>
      <c r="IV22" s="53">
        <v>1376.2430001</v>
      </c>
      <c r="IW22" s="53">
        <v>476.78899999999999</v>
      </c>
      <c r="IX22" s="53">
        <v>676.92700009999999</v>
      </c>
      <c r="IY22" s="53">
        <v>573.38000009999996</v>
      </c>
      <c r="IZ22" s="65">
        <v>845.04000010000004</v>
      </c>
    </row>
    <row r="23" spans="1:260" s="5" customFormat="1" ht="15" customHeight="1" x14ac:dyDescent="0.25">
      <c r="A23" s="46" t="str">
        <f>'Entry capacity'!A23</f>
        <v>PR Mugardos</v>
      </c>
      <c r="B23" s="52">
        <v>10.009</v>
      </c>
      <c r="C23" s="53">
        <v>33.395000000000003</v>
      </c>
      <c r="D23" s="53">
        <v>1191.8660001000001</v>
      </c>
      <c r="E23" s="53">
        <v>1116.1965001000001</v>
      </c>
      <c r="F23" s="53">
        <v>1095.8035001000001</v>
      </c>
      <c r="G23" s="53">
        <v>1088.6410000999999</v>
      </c>
      <c r="H23" s="53">
        <v>1070.4300000999999</v>
      </c>
      <c r="I23" s="53">
        <v>1058.8300001</v>
      </c>
      <c r="J23" s="53">
        <v>1082.4040001000001</v>
      </c>
      <c r="K23" s="53">
        <v>1124.2935001000001</v>
      </c>
      <c r="L23" s="53">
        <v>1153.0485001</v>
      </c>
      <c r="M23" s="53">
        <v>1155.5085001</v>
      </c>
      <c r="N23" s="53">
        <v>1172.2775001</v>
      </c>
      <c r="O23" s="53">
        <v>1181.2895000999999</v>
      </c>
      <c r="P23" s="53">
        <v>1196.6965001000001</v>
      </c>
      <c r="Q23" s="53">
        <v>1195.2945001000001</v>
      </c>
      <c r="R23" s="53">
        <v>1203.0775001</v>
      </c>
      <c r="S23" s="53">
        <v>1221.6150001000001</v>
      </c>
      <c r="T23" s="53">
        <v>1228.9810001000001</v>
      </c>
      <c r="U23" s="53">
        <v>1247.8110002000001</v>
      </c>
      <c r="V23" s="53">
        <v>1298.0490001999999</v>
      </c>
      <c r="W23" s="53">
        <v>1304.0965000000001</v>
      </c>
      <c r="X23" s="53">
        <v>1270.1265000000001</v>
      </c>
      <c r="Y23" s="53">
        <v>1333.8565000000001</v>
      </c>
      <c r="Z23" s="53">
        <v>1457.6385001000001</v>
      </c>
      <c r="AA23" s="53">
        <v>1472.4385001000001</v>
      </c>
      <c r="AB23" s="53">
        <v>1287.9935</v>
      </c>
      <c r="AC23" s="53">
        <v>1308.1904999999999</v>
      </c>
      <c r="AD23" s="53">
        <v>1326.4835</v>
      </c>
      <c r="AE23" s="53">
        <v>1337.4404999999999</v>
      </c>
      <c r="AF23" s="53">
        <v>1351.8364999999999</v>
      </c>
      <c r="AG23" s="53">
        <v>1380.1804999999999</v>
      </c>
      <c r="AH23" s="53">
        <v>1401.5415</v>
      </c>
      <c r="AI23" s="53">
        <v>1429.3995</v>
      </c>
      <c r="AJ23" s="53">
        <v>1389.6355000000001</v>
      </c>
      <c r="AK23" s="53">
        <v>1404.9815000000001</v>
      </c>
      <c r="AL23" s="53">
        <v>1380.9355</v>
      </c>
      <c r="AM23" s="53">
        <v>1367.4355</v>
      </c>
      <c r="AN23" s="53">
        <v>1410.3815</v>
      </c>
      <c r="AO23" s="53">
        <v>1040.9350001</v>
      </c>
      <c r="AP23" s="53">
        <v>1039.2280000999999</v>
      </c>
      <c r="AQ23" s="53">
        <v>966.16400009999995</v>
      </c>
      <c r="AR23" s="53">
        <v>949.84700009999995</v>
      </c>
      <c r="AS23" s="53">
        <v>930.04700009999999</v>
      </c>
      <c r="AT23" s="53">
        <v>914.65800009999998</v>
      </c>
      <c r="AU23" s="53">
        <v>902.23700010000005</v>
      </c>
      <c r="AV23" s="53">
        <v>886.85800010000003</v>
      </c>
      <c r="AW23" s="53">
        <v>877.4890001</v>
      </c>
      <c r="AX23" s="53">
        <v>869.51400000000001</v>
      </c>
      <c r="AY23" s="53">
        <v>853.74800000000005</v>
      </c>
      <c r="AZ23" s="53">
        <v>851.78300000000002</v>
      </c>
      <c r="BA23" s="53">
        <v>831.98400000000004</v>
      </c>
      <c r="BB23" s="53">
        <v>811.33100000000002</v>
      </c>
      <c r="BC23" s="53">
        <v>802.64599999999996</v>
      </c>
      <c r="BD23" s="53">
        <v>791.71500000000003</v>
      </c>
      <c r="BE23" s="53">
        <v>783.93</v>
      </c>
      <c r="BF23" s="53">
        <v>770.00300000000004</v>
      </c>
      <c r="BG23" s="53">
        <v>734.68700000000001</v>
      </c>
      <c r="BH23" s="53">
        <v>717.245</v>
      </c>
      <c r="BI23" s="53">
        <v>706.61199999999997</v>
      </c>
      <c r="BJ23" s="53">
        <v>698.98800000000006</v>
      </c>
      <c r="BK23" s="53">
        <v>676.01900000000001</v>
      </c>
      <c r="BL23" s="53">
        <v>689.10299999999995</v>
      </c>
      <c r="BM23" s="53">
        <v>704.10299999999995</v>
      </c>
      <c r="BN23" s="53">
        <v>717.74</v>
      </c>
      <c r="BO23" s="53">
        <v>728.74</v>
      </c>
      <c r="BP23" s="53">
        <v>736.94399999999996</v>
      </c>
      <c r="BQ23" s="53">
        <v>1176.9080001</v>
      </c>
      <c r="BR23" s="53">
        <v>759.03300000000002</v>
      </c>
      <c r="BS23" s="53">
        <v>774.89</v>
      </c>
      <c r="BT23" s="53">
        <v>793.02</v>
      </c>
      <c r="BU23" s="53">
        <v>796.54899999999998</v>
      </c>
      <c r="BV23" s="53">
        <v>804.96299999999997</v>
      </c>
      <c r="BW23" s="53">
        <v>812.125</v>
      </c>
      <c r="BX23" s="53">
        <v>820.72799999999995</v>
      </c>
      <c r="BY23" s="53">
        <v>823.22199999999998</v>
      </c>
      <c r="BZ23" s="53">
        <v>867.38800000000003</v>
      </c>
      <c r="CA23" s="53">
        <v>763.81</v>
      </c>
      <c r="CB23" s="53">
        <v>767.21</v>
      </c>
      <c r="CC23" s="53">
        <v>781.86699999999996</v>
      </c>
      <c r="CD23" s="53">
        <v>782.36199999999997</v>
      </c>
      <c r="CE23" s="53">
        <v>798.28399999999999</v>
      </c>
      <c r="CF23" s="53">
        <v>815.23400000000004</v>
      </c>
      <c r="CG23" s="53">
        <v>781.64499999999998</v>
      </c>
      <c r="CH23" s="53">
        <v>1153.2240001</v>
      </c>
      <c r="CI23" s="53">
        <v>1144.0500001</v>
      </c>
      <c r="CJ23" s="53">
        <v>1138.9300000999999</v>
      </c>
      <c r="CK23" s="53">
        <v>1001.3320001</v>
      </c>
      <c r="CL23" s="53">
        <v>880.39900009999997</v>
      </c>
      <c r="CM23" s="53">
        <v>1211.5580001000001</v>
      </c>
      <c r="CN23" s="53">
        <v>937.21600009999997</v>
      </c>
      <c r="CO23" s="53">
        <v>923.14600010000004</v>
      </c>
      <c r="CP23" s="53">
        <v>908.31500010000002</v>
      </c>
      <c r="CQ23" s="53">
        <v>903.46600009999997</v>
      </c>
      <c r="CR23" s="53">
        <v>895.54400009999995</v>
      </c>
      <c r="CS23" s="53">
        <v>893.83900010000002</v>
      </c>
      <c r="CT23" s="53">
        <v>886.92900010000005</v>
      </c>
      <c r="CU23" s="53">
        <v>86.165999999999997</v>
      </c>
      <c r="CV23" s="53">
        <v>774.03499999999997</v>
      </c>
      <c r="CW23" s="53">
        <v>639.66800000000001</v>
      </c>
      <c r="CX23" s="53">
        <v>606.11500000000001</v>
      </c>
      <c r="CY23" s="53">
        <v>614.55899999999997</v>
      </c>
      <c r="CZ23" s="53">
        <v>657.95299999999997</v>
      </c>
      <c r="DA23" s="53">
        <v>699.75900000000001</v>
      </c>
      <c r="DB23" s="53">
        <v>829.87300000000005</v>
      </c>
      <c r="DC23" s="53">
        <v>844.72500000000002</v>
      </c>
      <c r="DD23" s="53">
        <v>855.84100000000001</v>
      </c>
      <c r="DE23" s="53">
        <v>862.63750000000005</v>
      </c>
      <c r="DF23" s="53">
        <v>868.25049999999999</v>
      </c>
      <c r="DG23" s="53">
        <v>786.55799999999999</v>
      </c>
      <c r="DH23" s="53">
        <v>793.90499999999997</v>
      </c>
      <c r="DI23" s="53">
        <v>1476.4385001000001</v>
      </c>
      <c r="DJ23" s="53">
        <v>945.84700009999995</v>
      </c>
      <c r="DK23" s="53">
        <v>1225.5150001</v>
      </c>
      <c r="DL23" s="53">
        <v>786.44399999999996</v>
      </c>
      <c r="DM23" s="53">
        <v>1473.6385001000001</v>
      </c>
      <c r="DN23" s="53">
        <v>1493.4385001000001</v>
      </c>
      <c r="DO23" s="53">
        <v>1198.2660000999999</v>
      </c>
      <c r="DP23" s="53">
        <v>580.11500000000001</v>
      </c>
      <c r="DQ23" s="53">
        <v>530.10900000000004</v>
      </c>
      <c r="DR23" s="53">
        <v>518.46600000000001</v>
      </c>
      <c r="DS23" s="53">
        <v>480.31700000000001</v>
      </c>
      <c r="DT23" s="53">
        <v>469.01499999999999</v>
      </c>
      <c r="DU23" s="53">
        <v>866.63699999999994</v>
      </c>
      <c r="DV23" s="53">
        <v>465.91500000000002</v>
      </c>
      <c r="DW23" s="53">
        <v>452.65899999999999</v>
      </c>
      <c r="DX23" s="53">
        <v>439.51499999999999</v>
      </c>
      <c r="DY23" s="53">
        <v>407.52800000000002</v>
      </c>
      <c r="DZ23" s="53">
        <v>374.60700000000003</v>
      </c>
      <c r="EA23" s="53">
        <v>361.94900000000001</v>
      </c>
      <c r="EB23" s="53">
        <v>355.399</v>
      </c>
      <c r="EC23" s="53">
        <v>344.31799999999998</v>
      </c>
      <c r="ED23" s="53">
        <v>324.80599999999998</v>
      </c>
      <c r="EE23" s="53">
        <v>308.27</v>
      </c>
      <c r="EF23" s="53">
        <v>763.79399999999998</v>
      </c>
      <c r="EG23" s="53">
        <v>768.67</v>
      </c>
      <c r="EH23" s="53">
        <v>815.952</v>
      </c>
      <c r="EI23" s="53">
        <v>1129.1510000999999</v>
      </c>
      <c r="EJ23" s="53">
        <v>955.49300010000002</v>
      </c>
      <c r="EK23" s="53">
        <v>1414.8444999999999</v>
      </c>
      <c r="EL23" s="53">
        <v>1412.8924999999999</v>
      </c>
      <c r="EM23" s="53">
        <v>1337.0395000000001</v>
      </c>
      <c r="EN23" s="53">
        <v>1318.5844999999999</v>
      </c>
      <c r="EO23" s="53">
        <v>1244.1165000000001</v>
      </c>
      <c r="EP23" s="53">
        <v>1329.4865</v>
      </c>
      <c r="EQ23" s="53">
        <v>1314.0844999999999</v>
      </c>
      <c r="ER23" s="53">
        <v>1292.8985</v>
      </c>
      <c r="ES23" s="53">
        <v>1243.9304999999999</v>
      </c>
      <c r="ET23" s="53">
        <v>1201.8215</v>
      </c>
      <c r="EU23" s="53">
        <v>1176.6505</v>
      </c>
      <c r="EV23" s="53">
        <v>1073.0675000000001</v>
      </c>
      <c r="EW23" s="53">
        <v>1061.2915</v>
      </c>
      <c r="EX23" s="53">
        <v>1023.1165</v>
      </c>
      <c r="EY23" s="53">
        <v>941.02449999999999</v>
      </c>
      <c r="EZ23" s="53">
        <v>915.55250000000001</v>
      </c>
      <c r="FA23" s="53">
        <v>919.46950000000004</v>
      </c>
      <c r="FB23" s="53">
        <v>908.21849999999995</v>
      </c>
      <c r="FC23" s="53">
        <v>896.00649999999996</v>
      </c>
      <c r="FD23" s="53">
        <v>878.10649999999998</v>
      </c>
      <c r="FE23" s="53">
        <v>823.84199999999998</v>
      </c>
      <c r="FF23" s="53">
        <v>1415.3815</v>
      </c>
      <c r="FG23" s="53">
        <v>297.13400000000001</v>
      </c>
      <c r="FH23" s="53">
        <v>263.01499999999999</v>
      </c>
      <c r="FI23" s="53">
        <v>237.065</v>
      </c>
      <c r="FJ23" s="53">
        <v>217.59</v>
      </c>
      <c r="FK23" s="53">
        <v>198.61799999999999</v>
      </c>
      <c r="FL23" s="53">
        <v>65.539000000000001</v>
      </c>
      <c r="FM23" s="53">
        <v>69.831000000000003</v>
      </c>
      <c r="FN23" s="53">
        <v>86.167000000000002</v>
      </c>
      <c r="FO23" s="53">
        <v>98.923000000000002</v>
      </c>
      <c r="FP23" s="53">
        <v>132.255</v>
      </c>
      <c r="FQ23" s="53">
        <v>149.29400000000001</v>
      </c>
      <c r="FR23" s="53">
        <v>164.834</v>
      </c>
      <c r="FS23" s="53">
        <v>177.864</v>
      </c>
      <c r="FT23" s="53">
        <v>201.619</v>
      </c>
      <c r="FU23" s="53">
        <v>221.24199999999999</v>
      </c>
      <c r="FV23" s="53">
        <v>239.91900000000001</v>
      </c>
      <c r="FW23" s="53">
        <v>250.66900000000001</v>
      </c>
      <c r="FX23" s="53">
        <v>861.18100000000004</v>
      </c>
      <c r="FY23" s="53">
        <v>1446.4725000000001</v>
      </c>
      <c r="FZ23" s="53">
        <v>1427.0225</v>
      </c>
      <c r="GA23" s="53">
        <v>1412.3625</v>
      </c>
      <c r="GB23" s="53">
        <v>1382.4625000000001</v>
      </c>
      <c r="GC23" s="53">
        <v>1321.3625</v>
      </c>
      <c r="GD23" s="53">
        <v>1278.4675</v>
      </c>
      <c r="GE23" s="53">
        <v>1251.9575</v>
      </c>
      <c r="GF23" s="53">
        <v>1238.2255</v>
      </c>
      <c r="GG23" s="53">
        <v>1195.9984999999999</v>
      </c>
      <c r="GH23" s="53">
        <v>1155.2304999999999</v>
      </c>
      <c r="GI23" s="53">
        <v>1088.1305</v>
      </c>
      <c r="GJ23" s="53">
        <v>1072.4304999999999</v>
      </c>
      <c r="GK23" s="53">
        <v>1042.5305000000001</v>
      </c>
      <c r="GL23" s="53">
        <v>1025.1305</v>
      </c>
      <c r="GM23" s="53">
        <v>1049.9214999999999</v>
      </c>
      <c r="GN23" s="53">
        <v>1066.5464999999999</v>
      </c>
      <c r="GO23" s="53">
        <v>1110.2225000000001</v>
      </c>
      <c r="GP23" s="53">
        <v>1139.4275</v>
      </c>
      <c r="GQ23" s="53">
        <v>1160.2505000000001</v>
      </c>
      <c r="GR23" s="53">
        <v>1215.2405000000001</v>
      </c>
      <c r="GS23" s="53">
        <v>1004.6305</v>
      </c>
      <c r="GT23" s="53">
        <v>975.13049999999998</v>
      </c>
      <c r="GU23" s="53">
        <v>908.51049999999998</v>
      </c>
      <c r="GV23" s="53">
        <v>1454.3625</v>
      </c>
      <c r="GW23" s="53">
        <v>1352.5245</v>
      </c>
      <c r="GX23" s="53">
        <v>1252.2335</v>
      </c>
      <c r="GY23" s="53">
        <v>1007.2245</v>
      </c>
      <c r="GZ23" s="53">
        <v>1365.1895</v>
      </c>
      <c r="HA23" s="53">
        <v>918.30499999999995</v>
      </c>
      <c r="HB23" s="53">
        <v>941.80499999999995</v>
      </c>
      <c r="HC23" s="53">
        <v>956.34500000000003</v>
      </c>
      <c r="HD23" s="53">
        <v>319.91899999999998</v>
      </c>
      <c r="HE23" s="53">
        <v>337.44400000000002</v>
      </c>
      <c r="HF23" s="53">
        <v>344.24099999999999</v>
      </c>
      <c r="HG23" s="53">
        <v>354.90300000000002</v>
      </c>
      <c r="HH23" s="53">
        <v>390.86799999999999</v>
      </c>
      <c r="HI23" s="53">
        <v>399.83800000000002</v>
      </c>
      <c r="HJ23" s="53">
        <v>429.34300000000002</v>
      </c>
      <c r="HK23" s="53">
        <v>459.23700000000002</v>
      </c>
      <c r="HL23" s="53">
        <v>498.74299999999999</v>
      </c>
      <c r="HM23" s="53">
        <v>552.34299999999996</v>
      </c>
      <c r="HN23" s="53">
        <v>577.47199999999998</v>
      </c>
      <c r="HO23" s="53">
        <v>619.21699999999998</v>
      </c>
      <c r="HP23" s="53">
        <v>632.09199999999998</v>
      </c>
      <c r="HQ23" s="53">
        <v>665.52499999999998</v>
      </c>
      <c r="HR23" s="53">
        <v>685.48800000000006</v>
      </c>
      <c r="HS23" s="53">
        <v>737.76400000000001</v>
      </c>
      <c r="HT23" s="53">
        <v>809.93100000000004</v>
      </c>
      <c r="HU23" s="53">
        <v>868.72500000000002</v>
      </c>
      <c r="HV23" s="53">
        <v>574.91399999999999</v>
      </c>
      <c r="HW23" s="53">
        <v>614.846</v>
      </c>
      <c r="HX23" s="53">
        <v>631.14700000000005</v>
      </c>
      <c r="HY23" s="53">
        <v>646.16399999999999</v>
      </c>
      <c r="HZ23" s="53">
        <v>681.524</v>
      </c>
      <c r="IA23" s="53">
        <v>923.73900000000003</v>
      </c>
      <c r="IB23" s="53">
        <v>125.542</v>
      </c>
      <c r="IC23" s="53">
        <v>1258.1240002</v>
      </c>
      <c r="ID23" s="53">
        <v>1211.5590001</v>
      </c>
      <c r="IE23" s="53">
        <v>755.32399999999996</v>
      </c>
      <c r="IF23" s="53">
        <v>887.90650000000005</v>
      </c>
      <c r="IG23" s="53">
        <v>1378.6355000000001</v>
      </c>
      <c r="IH23" s="53">
        <v>833.28</v>
      </c>
      <c r="II23" s="53">
        <v>648.76199999999994</v>
      </c>
      <c r="IJ23" s="53">
        <v>1179.3445001</v>
      </c>
      <c r="IK23" s="53">
        <v>1184.8945001</v>
      </c>
      <c r="IL23" s="53">
        <v>929.73050000000001</v>
      </c>
      <c r="IM23" s="53">
        <v>1198.2810001</v>
      </c>
      <c r="IN23" s="53">
        <v>1416.3815</v>
      </c>
      <c r="IO23" s="53">
        <v>1414.8844999999999</v>
      </c>
      <c r="IP23" s="53">
        <v>815.26400000000001</v>
      </c>
      <c r="IQ23" s="53">
        <v>1229.7150001</v>
      </c>
      <c r="IR23" s="53">
        <v>0</v>
      </c>
      <c r="IS23" s="53">
        <v>870.38800000000003</v>
      </c>
      <c r="IT23" s="53">
        <v>886.69299999999998</v>
      </c>
      <c r="IU23" s="53">
        <v>956.346</v>
      </c>
      <c r="IV23" s="53">
        <v>250.67</v>
      </c>
      <c r="IW23" s="53">
        <v>1002.0520001</v>
      </c>
      <c r="IX23" s="53">
        <v>799.24800000000005</v>
      </c>
      <c r="IY23" s="53">
        <v>916.78099999999995</v>
      </c>
      <c r="IZ23" s="65">
        <v>1373.5635</v>
      </c>
    </row>
    <row r="24" spans="1:260" s="5" customFormat="1" ht="15" customHeight="1" x14ac:dyDescent="0.25">
      <c r="A24" s="46" t="str">
        <f>'Entry capacity'!A24</f>
        <v>Marismas</v>
      </c>
      <c r="B24" s="52">
        <v>1269.7400001000001</v>
      </c>
      <c r="C24" s="53">
        <v>1246.3540000999999</v>
      </c>
      <c r="D24" s="53">
        <v>1168.5510001</v>
      </c>
      <c r="E24" s="53">
        <v>1092.8815001</v>
      </c>
      <c r="F24" s="53">
        <v>1072.4885001</v>
      </c>
      <c r="G24" s="53">
        <v>1065.3260001000001</v>
      </c>
      <c r="H24" s="53">
        <v>1047.1150001000001</v>
      </c>
      <c r="I24" s="53">
        <v>1035.5150001</v>
      </c>
      <c r="J24" s="53">
        <v>976.15100010000003</v>
      </c>
      <c r="K24" s="53">
        <v>934.26150010000003</v>
      </c>
      <c r="L24" s="53">
        <v>905.50650010000004</v>
      </c>
      <c r="M24" s="53">
        <v>903.0465001</v>
      </c>
      <c r="N24" s="53">
        <v>886.2775001</v>
      </c>
      <c r="O24" s="53">
        <v>877.26550010000005</v>
      </c>
      <c r="P24" s="53">
        <v>861.85850010000001</v>
      </c>
      <c r="Q24" s="53">
        <v>863.26050009999994</v>
      </c>
      <c r="R24" s="53">
        <v>855.47750010000004</v>
      </c>
      <c r="S24" s="53">
        <v>836.94000010000002</v>
      </c>
      <c r="T24" s="53">
        <v>829.57400010000003</v>
      </c>
      <c r="U24" s="53">
        <v>810.74400000000003</v>
      </c>
      <c r="V24" s="53">
        <v>760.50599999999997</v>
      </c>
      <c r="W24" s="53">
        <v>752.87400000000002</v>
      </c>
      <c r="X24" s="53">
        <v>718.904</v>
      </c>
      <c r="Y24" s="53">
        <v>782.63400000000001</v>
      </c>
      <c r="Z24" s="53">
        <v>906.41600010000002</v>
      </c>
      <c r="AA24" s="53">
        <v>921.21600009999997</v>
      </c>
      <c r="AB24" s="53">
        <v>736.77099999999996</v>
      </c>
      <c r="AC24" s="53">
        <v>756.96799999999996</v>
      </c>
      <c r="AD24" s="53">
        <v>775.26099999999997</v>
      </c>
      <c r="AE24" s="53">
        <v>786.21799999999996</v>
      </c>
      <c r="AF24" s="53">
        <v>800.61400000000003</v>
      </c>
      <c r="AG24" s="53">
        <v>828.95799999999997</v>
      </c>
      <c r="AH24" s="53">
        <v>850.31899999999996</v>
      </c>
      <c r="AI24" s="53">
        <v>878.17700000000002</v>
      </c>
      <c r="AJ24" s="53">
        <v>838.41300000000001</v>
      </c>
      <c r="AK24" s="53">
        <v>853.75900000000001</v>
      </c>
      <c r="AL24" s="53">
        <v>829.71299999999997</v>
      </c>
      <c r="AM24" s="53">
        <v>816.21299999999997</v>
      </c>
      <c r="AN24" s="53">
        <v>859.15899999999999</v>
      </c>
      <c r="AO24" s="53">
        <v>1017.6200001</v>
      </c>
      <c r="AP24" s="53">
        <v>1019.3270001</v>
      </c>
      <c r="AQ24" s="53">
        <v>1092.3910000999999</v>
      </c>
      <c r="AR24" s="53">
        <v>1079.9115001</v>
      </c>
      <c r="AS24" s="53">
        <v>1060.1115001000001</v>
      </c>
      <c r="AT24" s="53">
        <v>1044.7225000999999</v>
      </c>
      <c r="AU24" s="53">
        <v>1032.3015001000001</v>
      </c>
      <c r="AV24" s="53">
        <v>1016.9225001</v>
      </c>
      <c r="AW24" s="53">
        <v>1007.5535001</v>
      </c>
      <c r="AX24" s="53">
        <v>999.57849999999996</v>
      </c>
      <c r="AY24" s="53">
        <v>983.8125</v>
      </c>
      <c r="AZ24" s="53">
        <v>981.84749999999997</v>
      </c>
      <c r="BA24" s="53">
        <v>962.04849999999999</v>
      </c>
      <c r="BB24" s="53">
        <v>941.39549999999997</v>
      </c>
      <c r="BC24" s="53">
        <v>932.71050000000002</v>
      </c>
      <c r="BD24" s="53">
        <v>921.77949999999998</v>
      </c>
      <c r="BE24" s="53">
        <v>913.99450000000002</v>
      </c>
      <c r="BF24" s="53">
        <v>900.0675</v>
      </c>
      <c r="BG24" s="53">
        <v>896.02049999999997</v>
      </c>
      <c r="BH24" s="53">
        <v>878.57849999999996</v>
      </c>
      <c r="BI24" s="53">
        <v>867.94550000000004</v>
      </c>
      <c r="BJ24" s="53">
        <v>860.32150000000001</v>
      </c>
      <c r="BK24" s="53">
        <v>837.35249999999996</v>
      </c>
      <c r="BL24" s="53">
        <v>850.43650000000002</v>
      </c>
      <c r="BM24" s="53">
        <v>865.43650000000002</v>
      </c>
      <c r="BN24" s="53">
        <v>879.07349999999997</v>
      </c>
      <c r="BO24" s="53">
        <v>890.07349999999997</v>
      </c>
      <c r="BP24" s="53">
        <v>898.27750000000003</v>
      </c>
      <c r="BQ24" s="53">
        <v>1153.5930000999999</v>
      </c>
      <c r="BR24" s="53">
        <v>920.36649999999997</v>
      </c>
      <c r="BS24" s="53">
        <v>936.22349999999994</v>
      </c>
      <c r="BT24" s="53">
        <v>954.35350000000005</v>
      </c>
      <c r="BU24" s="53">
        <v>957.88250000000005</v>
      </c>
      <c r="BV24" s="53">
        <v>966.29650000000004</v>
      </c>
      <c r="BW24" s="53">
        <v>973.45849999999996</v>
      </c>
      <c r="BX24" s="53">
        <v>982.06150000000002</v>
      </c>
      <c r="BY24" s="53">
        <v>984.55550000000005</v>
      </c>
      <c r="BZ24" s="53">
        <v>1028.7215000000001</v>
      </c>
      <c r="CA24" s="53">
        <v>925.14350000000002</v>
      </c>
      <c r="CB24" s="53">
        <v>928.54349999999999</v>
      </c>
      <c r="CC24" s="53">
        <v>943.20050000000003</v>
      </c>
      <c r="CD24" s="53">
        <v>943.69550000000004</v>
      </c>
      <c r="CE24" s="53">
        <v>959.61749999999995</v>
      </c>
      <c r="CF24" s="53">
        <v>976.5675</v>
      </c>
      <c r="CG24" s="53">
        <v>942.97850000000005</v>
      </c>
      <c r="CH24" s="53">
        <v>1129.9090001</v>
      </c>
      <c r="CI24" s="53">
        <v>1120.7350001</v>
      </c>
      <c r="CJ24" s="53">
        <v>1115.6150001000001</v>
      </c>
      <c r="CK24" s="53">
        <v>1131.3965000999999</v>
      </c>
      <c r="CL24" s="53">
        <v>1010.4635001</v>
      </c>
      <c r="CM24" s="53">
        <v>1188.2430001</v>
      </c>
      <c r="CN24" s="53">
        <v>1067.2805000999999</v>
      </c>
      <c r="CO24" s="53">
        <v>1053.2105001</v>
      </c>
      <c r="CP24" s="53">
        <v>1038.3795001000001</v>
      </c>
      <c r="CQ24" s="53">
        <v>1033.5305000999999</v>
      </c>
      <c r="CR24" s="53">
        <v>1025.6085000999999</v>
      </c>
      <c r="CS24" s="53">
        <v>1023.9035001</v>
      </c>
      <c r="CT24" s="53">
        <v>1016.9935001</v>
      </c>
      <c r="CU24" s="53">
        <v>1261.7730001</v>
      </c>
      <c r="CV24" s="53">
        <v>904.09950000000003</v>
      </c>
      <c r="CW24" s="53">
        <v>801.00149999999996</v>
      </c>
      <c r="CX24" s="53">
        <v>767.44849999999997</v>
      </c>
      <c r="CY24" s="53">
        <v>759.00450000000001</v>
      </c>
      <c r="CZ24" s="53">
        <v>715.6105</v>
      </c>
      <c r="DA24" s="53">
        <v>673.80449999999996</v>
      </c>
      <c r="DB24" s="53">
        <v>543.69050000000004</v>
      </c>
      <c r="DC24" s="53">
        <v>528.83849999999995</v>
      </c>
      <c r="DD24" s="53">
        <v>517.72249999999997</v>
      </c>
      <c r="DE24" s="53">
        <v>510.92599999999999</v>
      </c>
      <c r="DF24" s="53">
        <v>505.31299999999999</v>
      </c>
      <c r="DG24" s="53">
        <v>947.89149999999995</v>
      </c>
      <c r="DH24" s="53">
        <v>955.23850000000004</v>
      </c>
      <c r="DI24" s="53">
        <v>925.21600009999997</v>
      </c>
      <c r="DJ24" s="53">
        <v>1075.9115001</v>
      </c>
      <c r="DK24" s="53">
        <v>840.8400001</v>
      </c>
      <c r="DL24" s="53">
        <v>916.50850000000003</v>
      </c>
      <c r="DM24" s="53">
        <v>922.41600010000002</v>
      </c>
      <c r="DN24" s="53">
        <v>942.21600009999997</v>
      </c>
      <c r="DO24" s="53">
        <v>1174.9510001000001</v>
      </c>
      <c r="DP24" s="53">
        <v>793.44849999999997</v>
      </c>
      <c r="DQ24" s="53">
        <v>843.45450000000005</v>
      </c>
      <c r="DR24" s="53">
        <v>855.09749999999997</v>
      </c>
      <c r="DS24" s="53">
        <v>893.24649999999997</v>
      </c>
      <c r="DT24" s="53">
        <v>904.54849999999999</v>
      </c>
      <c r="DU24" s="53">
        <v>1027.9704999999999</v>
      </c>
      <c r="DV24" s="53">
        <v>907.64850000000001</v>
      </c>
      <c r="DW24" s="53">
        <v>920.90449999999998</v>
      </c>
      <c r="DX24" s="53">
        <v>934.04849999999999</v>
      </c>
      <c r="DY24" s="53">
        <v>966.03549999999996</v>
      </c>
      <c r="DZ24" s="53">
        <v>998.95650000000001</v>
      </c>
      <c r="EA24" s="53">
        <v>1011.6145</v>
      </c>
      <c r="EB24" s="53">
        <v>1018.1645</v>
      </c>
      <c r="EC24" s="53">
        <v>1007.5290001</v>
      </c>
      <c r="ED24" s="53">
        <v>988.01700010000002</v>
      </c>
      <c r="EE24" s="53">
        <v>971.48100009999996</v>
      </c>
      <c r="EF24" s="53">
        <v>893.85850000000005</v>
      </c>
      <c r="EG24" s="53">
        <v>898.73450000000003</v>
      </c>
      <c r="EH24" s="53">
        <v>946.01649999999995</v>
      </c>
      <c r="EI24" s="53">
        <v>1105.8360001000001</v>
      </c>
      <c r="EJ24" s="53">
        <v>1085.5575001</v>
      </c>
      <c r="EK24" s="53">
        <v>41.280999999999999</v>
      </c>
      <c r="EL24" s="53">
        <v>39.329000000000001</v>
      </c>
      <c r="EM24" s="53">
        <v>36.524000000000001</v>
      </c>
      <c r="EN24" s="53">
        <v>58.457999999999998</v>
      </c>
      <c r="EO24" s="53">
        <v>132.92599999999999</v>
      </c>
      <c r="EP24" s="53">
        <v>44.076999999999998</v>
      </c>
      <c r="EQ24" s="53">
        <v>59.478999999999999</v>
      </c>
      <c r="ER24" s="53">
        <v>80.665000000000006</v>
      </c>
      <c r="ES24" s="53">
        <v>129.63300000000001</v>
      </c>
      <c r="ET24" s="53">
        <v>171.74199999999999</v>
      </c>
      <c r="EU24" s="53">
        <v>196.91499999999999</v>
      </c>
      <c r="EV24" s="53">
        <v>324.048</v>
      </c>
      <c r="EW24" s="53">
        <v>312.27199999999999</v>
      </c>
      <c r="EX24" s="53">
        <v>350.447</v>
      </c>
      <c r="EY24" s="53">
        <v>432.53899999999999</v>
      </c>
      <c r="EZ24" s="53">
        <v>458.01100000000002</v>
      </c>
      <c r="FA24" s="53">
        <v>454.09399999999999</v>
      </c>
      <c r="FB24" s="53">
        <v>465.34500000000003</v>
      </c>
      <c r="FC24" s="53">
        <v>477.55700000000002</v>
      </c>
      <c r="FD24" s="53">
        <v>495.45699999999999</v>
      </c>
      <c r="FE24" s="53">
        <v>953.90650000000005</v>
      </c>
      <c r="FF24" s="53">
        <v>864.15899999999999</v>
      </c>
      <c r="FG24" s="53">
        <v>982.61500009999997</v>
      </c>
      <c r="FH24" s="53">
        <v>1016.7340001</v>
      </c>
      <c r="FI24" s="53">
        <v>1042.6840001</v>
      </c>
      <c r="FJ24" s="53">
        <v>1062.1590001</v>
      </c>
      <c r="FK24" s="53">
        <v>1081.1310000999999</v>
      </c>
      <c r="FL24" s="53">
        <v>1214.2100000999999</v>
      </c>
      <c r="FM24" s="53">
        <v>1245.4380001</v>
      </c>
      <c r="FN24" s="53">
        <v>1261.7740001</v>
      </c>
      <c r="FO24" s="53">
        <v>1274.5300001000001</v>
      </c>
      <c r="FP24" s="53">
        <v>1307.8620000999999</v>
      </c>
      <c r="FQ24" s="53">
        <v>1324.9010000999999</v>
      </c>
      <c r="FR24" s="53">
        <v>1340.4410001000001</v>
      </c>
      <c r="FS24" s="53">
        <v>1353.4710001000001</v>
      </c>
      <c r="FT24" s="53">
        <v>1377.2260001</v>
      </c>
      <c r="FU24" s="53">
        <v>1396.8490001</v>
      </c>
      <c r="FV24" s="53">
        <v>1415.5260000999999</v>
      </c>
      <c r="FW24" s="53">
        <v>1426.2760000999999</v>
      </c>
      <c r="FX24" s="53">
        <v>574.99850000000004</v>
      </c>
      <c r="FY24" s="53">
        <v>466.73700000000002</v>
      </c>
      <c r="FZ24" s="53">
        <v>447.28699999999998</v>
      </c>
      <c r="GA24" s="53">
        <v>432.62700000000001</v>
      </c>
      <c r="GB24" s="53">
        <v>402.72699999999998</v>
      </c>
      <c r="GC24" s="53">
        <v>341.62700000000001</v>
      </c>
      <c r="GD24" s="53">
        <v>298.73200000000003</v>
      </c>
      <c r="GE24" s="53">
        <v>272.22199999999998</v>
      </c>
      <c r="GF24" s="53">
        <v>258.49</v>
      </c>
      <c r="GG24" s="53">
        <v>216.26300000000001</v>
      </c>
      <c r="GH24" s="53">
        <v>302.80799999999999</v>
      </c>
      <c r="GI24" s="53">
        <v>369.90800000000002</v>
      </c>
      <c r="GJ24" s="53">
        <v>385.608</v>
      </c>
      <c r="GK24" s="53">
        <v>415.50799999999998</v>
      </c>
      <c r="GL24" s="53">
        <v>432.90800000000002</v>
      </c>
      <c r="GM24" s="53">
        <v>498.69900000000001</v>
      </c>
      <c r="GN24" s="53">
        <v>515.32399999999996</v>
      </c>
      <c r="GO24" s="53">
        <v>559</v>
      </c>
      <c r="GP24" s="53">
        <v>588.20500000000004</v>
      </c>
      <c r="GQ24" s="53">
        <v>609.02800000000002</v>
      </c>
      <c r="GR24" s="53">
        <v>664.01800000000003</v>
      </c>
      <c r="GS24" s="53">
        <v>453.40800000000002</v>
      </c>
      <c r="GT24" s="53">
        <v>482.90800000000002</v>
      </c>
      <c r="GU24" s="53">
        <v>545.57299999999998</v>
      </c>
      <c r="GV24" s="53">
        <v>903.14</v>
      </c>
      <c r="GW24" s="53">
        <v>801.30200000000002</v>
      </c>
      <c r="GX24" s="53">
        <v>701.01099999999997</v>
      </c>
      <c r="GY24" s="53">
        <v>366.339</v>
      </c>
      <c r="GZ24" s="53">
        <v>385.45400000000001</v>
      </c>
      <c r="HA24" s="53">
        <v>409.46400010000002</v>
      </c>
      <c r="HB24" s="53">
        <v>432.96400010000002</v>
      </c>
      <c r="HC24" s="53">
        <v>447.50400009999998</v>
      </c>
      <c r="HD24" s="53">
        <v>959.83000010000001</v>
      </c>
      <c r="HE24" s="53">
        <v>942.30500010000003</v>
      </c>
      <c r="HF24" s="53">
        <v>935.5080001</v>
      </c>
      <c r="HG24" s="53">
        <v>924.84600009999997</v>
      </c>
      <c r="HH24" s="53">
        <v>888.88100010000005</v>
      </c>
      <c r="HI24" s="53">
        <v>879.91100010000002</v>
      </c>
      <c r="HJ24" s="53">
        <v>850.40600010000003</v>
      </c>
      <c r="HK24" s="53">
        <v>820.51200010000002</v>
      </c>
      <c r="HL24" s="53">
        <v>781.00600010000005</v>
      </c>
      <c r="HM24" s="53">
        <v>727.40600010000003</v>
      </c>
      <c r="HN24" s="53">
        <v>702.27700010000001</v>
      </c>
      <c r="HO24" s="53">
        <v>660.5320001</v>
      </c>
      <c r="HP24" s="53">
        <v>647.6570001</v>
      </c>
      <c r="HQ24" s="53">
        <v>614.22400010000001</v>
      </c>
      <c r="HR24" s="53">
        <v>594.26100010000005</v>
      </c>
      <c r="HS24" s="53">
        <v>541.98500009999998</v>
      </c>
      <c r="HT24" s="53">
        <v>469.81800010000001</v>
      </c>
      <c r="HU24" s="53">
        <v>411.02400010000002</v>
      </c>
      <c r="HV24" s="53">
        <v>749.97700010000005</v>
      </c>
      <c r="HW24" s="53">
        <v>775.32249999999999</v>
      </c>
      <c r="HX24" s="53">
        <v>759.02149999999995</v>
      </c>
      <c r="HY24" s="53">
        <v>744.00450000000001</v>
      </c>
      <c r="HZ24" s="53">
        <v>708.64449999999999</v>
      </c>
      <c r="IA24" s="53">
        <v>628.19799999999998</v>
      </c>
      <c r="IB24" s="53">
        <v>1154.2070001</v>
      </c>
      <c r="IC24" s="53">
        <v>800.43100000000004</v>
      </c>
      <c r="ID24" s="53">
        <v>1188.2440001</v>
      </c>
      <c r="IE24" s="53">
        <v>618.23950000000002</v>
      </c>
      <c r="IF24" s="53">
        <v>485.65699999999998</v>
      </c>
      <c r="IG24" s="53">
        <v>827.41300000000001</v>
      </c>
      <c r="IH24" s="53">
        <v>963.34450000000004</v>
      </c>
      <c r="II24" s="53">
        <v>724.80150000000003</v>
      </c>
      <c r="IJ24" s="53">
        <v>879.21050009999999</v>
      </c>
      <c r="IK24" s="53">
        <v>873.66050010000004</v>
      </c>
      <c r="IL24" s="53">
        <v>528.30799999999999</v>
      </c>
      <c r="IM24" s="53">
        <v>1174.9660001</v>
      </c>
      <c r="IN24" s="53">
        <v>865.15899999999999</v>
      </c>
      <c r="IO24" s="53">
        <v>41.320999999999998</v>
      </c>
      <c r="IP24" s="53">
        <v>976.59749999999997</v>
      </c>
      <c r="IQ24" s="53">
        <v>845.04000010000004</v>
      </c>
      <c r="IR24" s="53">
        <v>1279.7490001000001</v>
      </c>
      <c r="IS24" s="53">
        <v>1031.7215000000001</v>
      </c>
      <c r="IT24" s="53">
        <v>1016.7575000000001</v>
      </c>
      <c r="IU24" s="53">
        <v>447.50500010000002</v>
      </c>
      <c r="IV24" s="53">
        <v>1426.2770000999999</v>
      </c>
      <c r="IW24" s="53">
        <v>1132.1165000999999</v>
      </c>
      <c r="IX24" s="53">
        <v>960.58150000000001</v>
      </c>
      <c r="IY24" s="53">
        <v>630.59849999999994</v>
      </c>
      <c r="IZ24" s="65">
        <v>0</v>
      </c>
    </row>
    <row r="25" spans="1:260" s="5" customFormat="1" ht="15" customHeight="1" x14ac:dyDescent="0.25">
      <c r="A25" s="46" t="str">
        <f>'Entry capacity'!A25</f>
        <v>YAC Poseidón</v>
      </c>
      <c r="B25" s="52">
        <v>1297.8390001</v>
      </c>
      <c r="C25" s="53">
        <v>1274.4530001000001</v>
      </c>
      <c r="D25" s="53">
        <v>1196.6500000999999</v>
      </c>
      <c r="E25" s="53">
        <v>1120.9805001</v>
      </c>
      <c r="F25" s="53">
        <v>1100.5875000999999</v>
      </c>
      <c r="G25" s="53">
        <v>1093.4250001</v>
      </c>
      <c r="H25" s="53">
        <v>1075.2140001</v>
      </c>
      <c r="I25" s="53">
        <v>1063.6140001000001</v>
      </c>
      <c r="J25" s="53">
        <v>1004.2500001</v>
      </c>
      <c r="K25" s="53">
        <v>962.36050009999997</v>
      </c>
      <c r="L25" s="53">
        <v>933.60550009999997</v>
      </c>
      <c r="M25" s="53">
        <v>931.14550010000005</v>
      </c>
      <c r="N25" s="53">
        <v>914.37650010000004</v>
      </c>
      <c r="O25" s="53">
        <v>905.36450009999999</v>
      </c>
      <c r="P25" s="53">
        <v>889.95750009999995</v>
      </c>
      <c r="Q25" s="53">
        <v>891.35950009999999</v>
      </c>
      <c r="R25" s="53">
        <v>883.57650009999998</v>
      </c>
      <c r="S25" s="53">
        <v>865.03900009999995</v>
      </c>
      <c r="T25" s="53">
        <v>857.67300009999997</v>
      </c>
      <c r="U25" s="53">
        <v>838.84299999999996</v>
      </c>
      <c r="V25" s="53">
        <v>788.60500000000002</v>
      </c>
      <c r="W25" s="53">
        <v>780.97299999999996</v>
      </c>
      <c r="X25" s="53">
        <v>747.00300000000004</v>
      </c>
      <c r="Y25" s="53">
        <v>810.73299999999995</v>
      </c>
      <c r="Z25" s="53">
        <v>934.51500009999995</v>
      </c>
      <c r="AA25" s="53">
        <v>949.31500010000002</v>
      </c>
      <c r="AB25" s="53">
        <v>764.87</v>
      </c>
      <c r="AC25" s="53">
        <v>785.06700000000001</v>
      </c>
      <c r="AD25" s="53">
        <v>803.36</v>
      </c>
      <c r="AE25" s="53">
        <v>814.31700000000001</v>
      </c>
      <c r="AF25" s="53">
        <v>828.71299999999997</v>
      </c>
      <c r="AG25" s="53">
        <v>857.05700000000002</v>
      </c>
      <c r="AH25" s="53">
        <v>878.41800000000001</v>
      </c>
      <c r="AI25" s="53">
        <v>906.27599999999995</v>
      </c>
      <c r="AJ25" s="53">
        <v>866.51199999999994</v>
      </c>
      <c r="AK25" s="53">
        <v>881.85799999999995</v>
      </c>
      <c r="AL25" s="53">
        <v>857.81200000000001</v>
      </c>
      <c r="AM25" s="53">
        <v>844.31200000000001</v>
      </c>
      <c r="AN25" s="53">
        <v>887.25800000000004</v>
      </c>
      <c r="AO25" s="53">
        <v>1045.7190000999999</v>
      </c>
      <c r="AP25" s="53">
        <v>1047.4260001</v>
      </c>
      <c r="AQ25" s="53">
        <v>1120.4900001000001</v>
      </c>
      <c r="AR25" s="53">
        <v>1108.0105000999999</v>
      </c>
      <c r="AS25" s="53">
        <v>1088.2105001</v>
      </c>
      <c r="AT25" s="53">
        <v>1072.8215001000001</v>
      </c>
      <c r="AU25" s="53">
        <v>1060.4005001</v>
      </c>
      <c r="AV25" s="53">
        <v>1045.0215000999999</v>
      </c>
      <c r="AW25" s="53">
        <v>1035.6525001</v>
      </c>
      <c r="AX25" s="53">
        <v>1027.6775</v>
      </c>
      <c r="AY25" s="53">
        <v>1011.9115</v>
      </c>
      <c r="AZ25" s="53">
        <v>1009.9465</v>
      </c>
      <c r="BA25" s="53">
        <v>990.14750000000004</v>
      </c>
      <c r="BB25" s="53">
        <v>969.49450000000002</v>
      </c>
      <c r="BC25" s="53">
        <v>960.80949999999996</v>
      </c>
      <c r="BD25" s="53">
        <v>949.87850000000003</v>
      </c>
      <c r="BE25" s="53">
        <v>942.09349999999995</v>
      </c>
      <c r="BF25" s="53">
        <v>928.16650000000004</v>
      </c>
      <c r="BG25" s="53">
        <v>924.11950000000002</v>
      </c>
      <c r="BH25" s="53">
        <v>906.67750000000001</v>
      </c>
      <c r="BI25" s="53">
        <v>896.04449999999997</v>
      </c>
      <c r="BJ25" s="53">
        <v>888.42049999999995</v>
      </c>
      <c r="BK25" s="53">
        <v>865.45150000000001</v>
      </c>
      <c r="BL25" s="53">
        <v>878.53549999999996</v>
      </c>
      <c r="BM25" s="53">
        <v>893.53549999999996</v>
      </c>
      <c r="BN25" s="53">
        <v>907.17250000000001</v>
      </c>
      <c r="BO25" s="53">
        <v>918.17250000000001</v>
      </c>
      <c r="BP25" s="53">
        <v>926.37649999999996</v>
      </c>
      <c r="BQ25" s="53">
        <v>1181.6920001000001</v>
      </c>
      <c r="BR25" s="53">
        <v>948.46550000000002</v>
      </c>
      <c r="BS25" s="53">
        <v>964.32249999999999</v>
      </c>
      <c r="BT25" s="53">
        <v>982.45249999999999</v>
      </c>
      <c r="BU25" s="53">
        <v>985.98149999999998</v>
      </c>
      <c r="BV25" s="53">
        <v>994.39549999999997</v>
      </c>
      <c r="BW25" s="53">
        <v>1001.5575</v>
      </c>
      <c r="BX25" s="53">
        <v>1010.1605</v>
      </c>
      <c r="BY25" s="53">
        <v>1012.6545</v>
      </c>
      <c r="BZ25" s="53">
        <v>1056.8205</v>
      </c>
      <c r="CA25" s="53">
        <v>953.24249999999995</v>
      </c>
      <c r="CB25" s="53">
        <v>956.64250000000004</v>
      </c>
      <c r="CC25" s="53">
        <v>971.29949999999997</v>
      </c>
      <c r="CD25" s="53">
        <v>971.79449999999997</v>
      </c>
      <c r="CE25" s="53">
        <v>987.7165</v>
      </c>
      <c r="CF25" s="53">
        <v>1004.6665</v>
      </c>
      <c r="CG25" s="53">
        <v>971.07749999999999</v>
      </c>
      <c r="CH25" s="53">
        <v>1158.0080000999999</v>
      </c>
      <c r="CI25" s="53">
        <v>1148.8340000999999</v>
      </c>
      <c r="CJ25" s="53">
        <v>1143.7140001</v>
      </c>
      <c r="CK25" s="53">
        <v>1159.4955001000001</v>
      </c>
      <c r="CL25" s="53">
        <v>1038.5625001000001</v>
      </c>
      <c r="CM25" s="53">
        <v>1216.3420001</v>
      </c>
      <c r="CN25" s="53">
        <v>1095.3795001000001</v>
      </c>
      <c r="CO25" s="53">
        <v>1081.3095000999999</v>
      </c>
      <c r="CP25" s="53">
        <v>1066.4785001</v>
      </c>
      <c r="CQ25" s="53">
        <v>1061.6295001000001</v>
      </c>
      <c r="CR25" s="53">
        <v>1053.7075001000001</v>
      </c>
      <c r="CS25" s="53">
        <v>1052.0025000999999</v>
      </c>
      <c r="CT25" s="53">
        <v>1045.0925001000001</v>
      </c>
      <c r="CU25" s="53">
        <v>1289.8720000999999</v>
      </c>
      <c r="CV25" s="53">
        <v>932.19849999999997</v>
      </c>
      <c r="CW25" s="53">
        <v>829.10050000000001</v>
      </c>
      <c r="CX25" s="53">
        <v>795.54750000000001</v>
      </c>
      <c r="CY25" s="53">
        <v>787.10350000000005</v>
      </c>
      <c r="CZ25" s="53">
        <v>743.70950000000005</v>
      </c>
      <c r="DA25" s="53">
        <v>701.90350000000001</v>
      </c>
      <c r="DB25" s="53">
        <v>571.78949999999998</v>
      </c>
      <c r="DC25" s="53">
        <v>556.9375</v>
      </c>
      <c r="DD25" s="53">
        <v>545.82150000000001</v>
      </c>
      <c r="DE25" s="53">
        <v>539.02499999999998</v>
      </c>
      <c r="DF25" s="53">
        <v>533.41200000000003</v>
      </c>
      <c r="DG25" s="53">
        <v>975.9905</v>
      </c>
      <c r="DH25" s="53">
        <v>983.33749999999998</v>
      </c>
      <c r="DI25" s="53">
        <v>953.31500010000002</v>
      </c>
      <c r="DJ25" s="53">
        <v>1104.0105000999999</v>
      </c>
      <c r="DK25" s="53">
        <v>868.93900010000004</v>
      </c>
      <c r="DL25" s="53">
        <v>944.60749999999996</v>
      </c>
      <c r="DM25" s="53">
        <v>950.51500009999995</v>
      </c>
      <c r="DN25" s="53">
        <v>970.31500010000002</v>
      </c>
      <c r="DO25" s="53">
        <v>1203.0500001</v>
      </c>
      <c r="DP25" s="53">
        <v>821.54750000000001</v>
      </c>
      <c r="DQ25" s="53">
        <v>871.55349999999999</v>
      </c>
      <c r="DR25" s="53">
        <v>883.19650000000001</v>
      </c>
      <c r="DS25" s="53">
        <v>921.34550000000002</v>
      </c>
      <c r="DT25" s="53">
        <v>932.64750000000004</v>
      </c>
      <c r="DU25" s="53">
        <v>1056.0695000000001</v>
      </c>
      <c r="DV25" s="53">
        <v>935.74749999999995</v>
      </c>
      <c r="DW25" s="53">
        <v>949.00350000000003</v>
      </c>
      <c r="DX25" s="53">
        <v>962.14750000000004</v>
      </c>
      <c r="DY25" s="53">
        <v>994.1345</v>
      </c>
      <c r="DZ25" s="53">
        <v>1027.0554999999999</v>
      </c>
      <c r="EA25" s="53">
        <v>1039.7135000000001</v>
      </c>
      <c r="EB25" s="53">
        <v>1046.2635</v>
      </c>
      <c r="EC25" s="53">
        <v>1035.6280001</v>
      </c>
      <c r="ED25" s="53">
        <v>1016.1160001</v>
      </c>
      <c r="EE25" s="53">
        <v>999.58000010000001</v>
      </c>
      <c r="EF25" s="53">
        <v>921.95749999999998</v>
      </c>
      <c r="EG25" s="53">
        <v>926.83349999999996</v>
      </c>
      <c r="EH25" s="53">
        <v>974.1155</v>
      </c>
      <c r="EI25" s="53">
        <v>1133.9350001</v>
      </c>
      <c r="EJ25" s="53">
        <v>1113.6565000999999</v>
      </c>
      <c r="EK25" s="53">
        <v>13.182</v>
      </c>
      <c r="EL25" s="53">
        <v>11.23</v>
      </c>
      <c r="EM25" s="53">
        <v>64.623000000000005</v>
      </c>
      <c r="EN25" s="53">
        <v>86.557000000000002</v>
      </c>
      <c r="EO25" s="53">
        <v>161.02500000000001</v>
      </c>
      <c r="EP25" s="53">
        <v>72.176000000000002</v>
      </c>
      <c r="EQ25" s="53">
        <v>87.578000000000003</v>
      </c>
      <c r="ER25" s="53">
        <v>108.764</v>
      </c>
      <c r="ES25" s="53">
        <v>157.732</v>
      </c>
      <c r="ET25" s="53">
        <v>199.84100000000001</v>
      </c>
      <c r="EU25" s="53">
        <v>225.01400000000001</v>
      </c>
      <c r="EV25" s="53">
        <v>352.14699999999999</v>
      </c>
      <c r="EW25" s="53">
        <v>340.37099999999998</v>
      </c>
      <c r="EX25" s="53">
        <v>378.54599999999999</v>
      </c>
      <c r="EY25" s="53">
        <v>460.63799999999998</v>
      </c>
      <c r="EZ25" s="53">
        <v>486.11</v>
      </c>
      <c r="FA25" s="53">
        <v>482.19299999999998</v>
      </c>
      <c r="FB25" s="53">
        <v>493.44400000000002</v>
      </c>
      <c r="FC25" s="53">
        <v>505.65600000000001</v>
      </c>
      <c r="FD25" s="53">
        <v>523.55600000000004</v>
      </c>
      <c r="FE25" s="53">
        <v>982.00549999999998</v>
      </c>
      <c r="FF25" s="53">
        <v>892.25800000000004</v>
      </c>
      <c r="FG25" s="53">
        <v>1010.7140001</v>
      </c>
      <c r="FH25" s="53">
        <v>1044.8330000999999</v>
      </c>
      <c r="FI25" s="53">
        <v>1070.7830001</v>
      </c>
      <c r="FJ25" s="53">
        <v>1090.2580000999999</v>
      </c>
      <c r="FK25" s="53">
        <v>1109.2300001000001</v>
      </c>
      <c r="FL25" s="53">
        <v>1242.3090001</v>
      </c>
      <c r="FM25" s="53">
        <v>1273.5370000999999</v>
      </c>
      <c r="FN25" s="53">
        <v>1289.8730000999999</v>
      </c>
      <c r="FO25" s="53">
        <v>1302.6290001</v>
      </c>
      <c r="FP25" s="53">
        <v>1335.9610001000001</v>
      </c>
      <c r="FQ25" s="53">
        <v>1353.0000001000001</v>
      </c>
      <c r="FR25" s="53">
        <v>1368.5400001</v>
      </c>
      <c r="FS25" s="53">
        <v>1381.5700001</v>
      </c>
      <c r="FT25" s="53">
        <v>1405.3250000999999</v>
      </c>
      <c r="FU25" s="53">
        <v>1424.9480000999999</v>
      </c>
      <c r="FV25" s="53">
        <v>1443.6250001000001</v>
      </c>
      <c r="FW25" s="53">
        <v>1454.3750001000001</v>
      </c>
      <c r="FX25" s="53">
        <v>603.09749999999997</v>
      </c>
      <c r="FY25" s="53">
        <v>494.83600000000001</v>
      </c>
      <c r="FZ25" s="53">
        <v>475.38600000000002</v>
      </c>
      <c r="GA25" s="53">
        <v>460.726</v>
      </c>
      <c r="GB25" s="53">
        <v>430.82600000000002</v>
      </c>
      <c r="GC25" s="53">
        <v>369.726</v>
      </c>
      <c r="GD25" s="53">
        <v>326.83100000000002</v>
      </c>
      <c r="GE25" s="53">
        <v>300.32100000000003</v>
      </c>
      <c r="GF25" s="53">
        <v>286.589</v>
      </c>
      <c r="GG25" s="53">
        <v>244.36199999999999</v>
      </c>
      <c r="GH25" s="53">
        <v>330.90699999999998</v>
      </c>
      <c r="GI25" s="53">
        <v>398.00700000000001</v>
      </c>
      <c r="GJ25" s="53">
        <v>413.70699999999999</v>
      </c>
      <c r="GK25" s="53">
        <v>443.60700000000003</v>
      </c>
      <c r="GL25" s="53">
        <v>461.00700000000001</v>
      </c>
      <c r="GM25" s="53">
        <v>526.798</v>
      </c>
      <c r="GN25" s="53">
        <v>543.423</v>
      </c>
      <c r="GO25" s="53">
        <v>587.09900000000005</v>
      </c>
      <c r="GP25" s="53">
        <v>616.30399999999997</v>
      </c>
      <c r="GQ25" s="53">
        <v>637.12699999999995</v>
      </c>
      <c r="GR25" s="53">
        <v>692.11699999999996</v>
      </c>
      <c r="GS25" s="53">
        <v>481.50700000000001</v>
      </c>
      <c r="GT25" s="53">
        <v>511.00700000000001</v>
      </c>
      <c r="GU25" s="53">
        <v>573.67200000000003</v>
      </c>
      <c r="GV25" s="53">
        <v>931.23900000000003</v>
      </c>
      <c r="GW25" s="53">
        <v>829.40099999999995</v>
      </c>
      <c r="GX25" s="53">
        <v>729.11</v>
      </c>
      <c r="GY25" s="53">
        <v>394.43799999999999</v>
      </c>
      <c r="GZ25" s="53">
        <v>413.553</v>
      </c>
      <c r="HA25" s="53">
        <v>437.56300010000001</v>
      </c>
      <c r="HB25" s="53">
        <v>461.06300010000001</v>
      </c>
      <c r="HC25" s="53">
        <v>475.60300009999997</v>
      </c>
      <c r="HD25" s="53">
        <v>987.92900010000005</v>
      </c>
      <c r="HE25" s="53">
        <v>970.40400009999996</v>
      </c>
      <c r="HF25" s="53">
        <v>963.60700010000005</v>
      </c>
      <c r="HG25" s="53">
        <v>952.94500010000002</v>
      </c>
      <c r="HH25" s="53">
        <v>916.98000009999998</v>
      </c>
      <c r="HI25" s="53">
        <v>908.01000009999996</v>
      </c>
      <c r="HJ25" s="53">
        <v>878.50500009999996</v>
      </c>
      <c r="HK25" s="53">
        <v>848.61100009999996</v>
      </c>
      <c r="HL25" s="53">
        <v>809.10500009999998</v>
      </c>
      <c r="HM25" s="53">
        <v>755.50500009999996</v>
      </c>
      <c r="HN25" s="53">
        <v>730.37600010000006</v>
      </c>
      <c r="HO25" s="53">
        <v>688.63100010000005</v>
      </c>
      <c r="HP25" s="53">
        <v>675.75600010000005</v>
      </c>
      <c r="HQ25" s="53">
        <v>642.32300009999994</v>
      </c>
      <c r="HR25" s="53">
        <v>622.36000009999998</v>
      </c>
      <c r="HS25" s="53">
        <v>570.08400010000003</v>
      </c>
      <c r="HT25" s="53">
        <v>497.9170001</v>
      </c>
      <c r="HU25" s="53">
        <v>439.12300010000001</v>
      </c>
      <c r="HV25" s="53">
        <v>778.07600009999999</v>
      </c>
      <c r="HW25" s="53">
        <v>803.42150000000004</v>
      </c>
      <c r="HX25" s="53">
        <v>787.12049999999999</v>
      </c>
      <c r="HY25" s="53">
        <v>772.10350000000005</v>
      </c>
      <c r="HZ25" s="53">
        <v>736.74350000000004</v>
      </c>
      <c r="IA25" s="53">
        <v>656.29700000000003</v>
      </c>
      <c r="IB25" s="53">
        <v>1182.3060000999999</v>
      </c>
      <c r="IC25" s="53">
        <v>828.53</v>
      </c>
      <c r="ID25" s="53">
        <v>1216.3430000999999</v>
      </c>
      <c r="IE25" s="53">
        <v>646.33849999999995</v>
      </c>
      <c r="IF25" s="53">
        <v>513.75599999999997</v>
      </c>
      <c r="IG25" s="53">
        <v>855.51199999999994</v>
      </c>
      <c r="IH25" s="53">
        <v>991.44349999999997</v>
      </c>
      <c r="II25" s="53">
        <v>752.90049999999997</v>
      </c>
      <c r="IJ25" s="53">
        <v>907.30950010000004</v>
      </c>
      <c r="IK25" s="53">
        <v>901.75950009999997</v>
      </c>
      <c r="IL25" s="53">
        <v>556.40700000000004</v>
      </c>
      <c r="IM25" s="53">
        <v>1203.0650000999999</v>
      </c>
      <c r="IN25" s="53">
        <v>893.25800000000004</v>
      </c>
      <c r="IO25" s="53">
        <v>13.222</v>
      </c>
      <c r="IP25" s="53">
        <v>1004.6965</v>
      </c>
      <c r="IQ25" s="53">
        <v>873.13900009999998</v>
      </c>
      <c r="IR25" s="53">
        <v>1307.8480001</v>
      </c>
      <c r="IS25" s="53">
        <v>1059.8205</v>
      </c>
      <c r="IT25" s="53">
        <v>1044.8565000000001</v>
      </c>
      <c r="IU25" s="53">
        <v>475.60400010000001</v>
      </c>
      <c r="IV25" s="53">
        <v>1454.3760001000001</v>
      </c>
      <c r="IW25" s="53">
        <v>1160.2155001000001</v>
      </c>
      <c r="IX25" s="53">
        <v>988.68050000000005</v>
      </c>
      <c r="IY25" s="53">
        <v>658.69749999999999</v>
      </c>
      <c r="IZ25" s="65">
        <v>28.099</v>
      </c>
    </row>
    <row r="26" spans="1:260" s="5" customFormat="1" ht="15" customHeight="1" x14ac:dyDescent="0.25">
      <c r="A26" s="46" t="str">
        <f>'Entry capacity'!A26</f>
        <v>YAC Viura</v>
      </c>
      <c r="B26" s="52">
        <v>696.60400000000004</v>
      </c>
      <c r="C26" s="53">
        <v>673.21799999999996</v>
      </c>
      <c r="D26" s="53">
        <v>485.25500010000002</v>
      </c>
      <c r="E26" s="53">
        <v>409.58550009999999</v>
      </c>
      <c r="F26" s="53">
        <v>389.19250010000002</v>
      </c>
      <c r="G26" s="53">
        <v>382.0300001</v>
      </c>
      <c r="H26" s="53">
        <v>363.81900009999998</v>
      </c>
      <c r="I26" s="53">
        <v>352.21900010000002</v>
      </c>
      <c r="J26" s="53">
        <v>375.79300009999997</v>
      </c>
      <c r="K26" s="53">
        <v>417.68250010000003</v>
      </c>
      <c r="L26" s="53">
        <v>446.43750010000002</v>
      </c>
      <c r="M26" s="53">
        <v>448.8975001</v>
      </c>
      <c r="N26" s="53">
        <v>465.66650010000001</v>
      </c>
      <c r="O26" s="53">
        <v>474.67850010000001</v>
      </c>
      <c r="P26" s="53">
        <v>490.08550009999999</v>
      </c>
      <c r="Q26" s="53">
        <v>488.6835001</v>
      </c>
      <c r="R26" s="53">
        <v>496.46650010000002</v>
      </c>
      <c r="S26" s="53">
        <v>515.00400009999998</v>
      </c>
      <c r="T26" s="53">
        <v>522.37000009999997</v>
      </c>
      <c r="U26" s="53">
        <v>541.20000019999998</v>
      </c>
      <c r="V26" s="53">
        <v>591.43800020000003</v>
      </c>
      <c r="W26" s="53">
        <v>599.07000019999998</v>
      </c>
      <c r="X26" s="53">
        <v>633.04000020000001</v>
      </c>
      <c r="Y26" s="53">
        <v>696.77000020000003</v>
      </c>
      <c r="Z26" s="53">
        <v>820.55200030000003</v>
      </c>
      <c r="AA26" s="53">
        <v>835.35200029999999</v>
      </c>
      <c r="AB26" s="53">
        <v>650.90900020000004</v>
      </c>
      <c r="AC26" s="53">
        <v>671.10600020000004</v>
      </c>
      <c r="AD26" s="53">
        <v>689.39900020000005</v>
      </c>
      <c r="AE26" s="53">
        <v>700.35600020000004</v>
      </c>
      <c r="AF26" s="53">
        <v>714.7520002</v>
      </c>
      <c r="AG26" s="53">
        <v>743.09600020000005</v>
      </c>
      <c r="AH26" s="53">
        <v>764.45700020000004</v>
      </c>
      <c r="AI26" s="53">
        <v>796.96000019999997</v>
      </c>
      <c r="AJ26" s="53">
        <v>836.72400019999998</v>
      </c>
      <c r="AK26" s="53">
        <v>821.37800019999997</v>
      </c>
      <c r="AL26" s="53">
        <v>845.42400020000002</v>
      </c>
      <c r="AM26" s="53">
        <v>841.20399999999995</v>
      </c>
      <c r="AN26" s="53">
        <v>826.77800019999995</v>
      </c>
      <c r="AO26" s="53">
        <v>334.32400009999998</v>
      </c>
      <c r="AP26" s="53">
        <v>332.61700009999998</v>
      </c>
      <c r="AQ26" s="53">
        <v>259.55300010000002</v>
      </c>
      <c r="AR26" s="53">
        <v>243.23600010000001</v>
      </c>
      <c r="AS26" s="53">
        <v>223.4360001</v>
      </c>
      <c r="AT26" s="53">
        <v>208.04700009999999</v>
      </c>
      <c r="AU26" s="53">
        <v>195.6260001</v>
      </c>
      <c r="AV26" s="53">
        <v>180.24700010000001</v>
      </c>
      <c r="AW26" s="53">
        <v>170.87800010000001</v>
      </c>
      <c r="AX26" s="53">
        <v>162.90299999999999</v>
      </c>
      <c r="AY26" s="53">
        <v>147.137</v>
      </c>
      <c r="AZ26" s="53">
        <v>145.172</v>
      </c>
      <c r="BA26" s="53">
        <v>125.373</v>
      </c>
      <c r="BB26" s="53">
        <v>104.72</v>
      </c>
      <c r="BC26" s="53">
        <v>96.034999999999997</v>
      </c>
      <c r="BD26" s="53">
        <v>85.103999999999999</v>
      </c>
      <c r="BE26" s="53">
        <v>77.319000000000003</v>
      </c>
      <c r="BF26" s="53">
        <v>63.392000000000003</v>
      </c>
      <c r="BG26" s="53">
        <v>28.076000000000001</v>
      </c>
      <c r="BH26" s="53">
        <v>10.634</v>
      </c>
      <c r="BI26" s="53">
        <v>9.9999999999989008E-4</v>
      </c>
      <c r="BJ26" s="53">
        <v>7.625</v>
      </c>
      <c r="BK26" s="53">
        <v>30.596</v>
      </c>
      <c r="BL26" s="53">
        <v>43.68</v>
      </c>
      <c r="BM26" s="53">
        <v>58.68</v>
      </c>
      <c r="BN26" s="53">
        <v>72.316999999999993</v>
      </c>
      <c r="BO26" s="53">
        <v>83.316999999999993</v>
      </c>
      <c r="BP26" s="53">
        <v>91.521000000000001</v>
      </c>
      <c r="BQ26" s="53">
        <v>470.29700009999999</v>
      </c>
      <c r="BR26" s="53">
        <v>113.61</v>
      </c>
      <c r="BS26" s="53">
        <v>129.46700000000001</v>
      </c>
      <c r="BT26" s="53">
        <v>147.59700000000001</v>
      </c>
      <c r="BU26" s="53">
        <v>151.126</v>
      </c>
      <c r="BV26" s="53">
        <v>159.54</v>
      </c>
      <c r="BW26" s="53">
        <v>166.702</v>
      </c>
      <c r="BX26" s="53">
        <v>175.30500000000001</v>
      </c>
      <c r="BY26" s="53">
        <v>177.79900000000001</v>
      </c>
      <c r="BZ26" s="53">
        <v>221.965</v>
      </c>
      <c r="CA26" s="53">
        <v>118.387</v>
      </c>
      <c r="CB26" s="53">
        <v>121.78700000000001</v>
      </c>
      <c r="CC26" s="53">
        <v>136.44399999999999</v>
      </c>
      <c r="CD26" s="53">
        <v>136.93899999999999</v>
      </c>
      <c r="CE26" s="53">
        <v>152.86099999999999</v>
      </c>
      <c r="CF26" s="53">
        <v>169.81100000000001</v>
      </c>
      <c r="CG26" s="53">
        <v>136.22200000000001</v>
      </c>
      <c r="CH26" s="53">
        <v>446.61300010000002</v>
      </c>
      <c r="CI26" s="53">
        <v>437.43900009999999</v>
      </c>
      <c r="CJ26" s="53">
        <v>432.31900009999998</v>
      </c>
      <c r="CK26" s="53">
        <v>294.72100010000003</v>
      </c>
      <c r="CL26" s="53">
        <v>173.7880001</v>
      </c>
      <c r="CM26" s="53">
        <v>504.94700010000003</v>
      </c>
      <c r="CN26" s="53">
        <v>230.60500010000001</v>
      </c>
      <c r="CO26" s="53">
        <v>216.53500009999999</v>
      </c>
      <c r="CP26" s="53">
        <v>201.7040001</v>
      </c>
      <c r="CQ26" s="53">
        <v>196.85500010000001</v>
      </c>
      <c r="CR26" s="53">
        <v>188.93300009999999</v>
      </c>
      <c r="CS26" s="53">
        <v>187.2280001</v>
      </c>
      <c r="CT26" s="53">
        <v>180.31800010000001</v>
      </c>
      <c r="CU26" s="53">
        <v>688.63699999999994</v>
      </c>
      <c r="CV26" s="53">
        <v>67.424000000000007</v>
      </c>
      <c r="CW26" s="53">
        <v>66.944999999999993</v>
      </c>
      <c r="CX26" s="53">
        <v>100.498</v>
      </c>
      <c r="CY26" s="53">
        <v>108.94199999999999</v>
      </c>
      <c r="CZ26" s="53">
        <v>152.33600000000001</v>
      </c>
      <c r="DA26" s="53">
        <v>194.142</v>
      </c>
      <c r="DB26" s="53">
        <v>324.25599999999997</v>
      </c>
      <c r="DC26" s="53">
        <v>339.108</v>
      </c>
      <c r="DD26" s="53">
        <v>350.22399999999999</v>
      </c>
      <c r="DE26" s="53">
        <v>357.02050000000003</v>
      </c>
      <c r="DF26" s="53">
        <v>362.63350000000003</v>
      </c>
      <c r="DG26" s="53">
        <v>141.13499999999999</v>
      </c>
      <c r="DH26" s="53">
        <v>148.482</v>
      </c>
      <c r="DI26" s="53">
        <v>839.35200029999999</v>
      </c>
      <c r="DJ26" s="53">
        <v>239.23600010000001</v>
      </c>
      <c r="DK26" s="53">
        <v>518.90400009999996</v>
      </c>
      <c r="DL26" s="53">
        <v>79.832999999999998</v>
      </c>
      <c r="DM26" s="53">
        <v>836.55200030000003</v>
      </c>
      <c r="DN26" s="53">
        <v>856.35200029999999</v>
      </c>
      <c r="DO26" s="53">
        <v>491.6550001</v>
      </c>
      <c r="DP26" s="53">
        <v>126.498</v>
      </c>
      <c r="DQ26" s="53">
        <v>176.50399999999999</v>
      </c>
      <c r="DR26" s="53">
        <v>188.14699999999999</v>
      </c>
      <c r="DS26" s="53">
        <v>226.29599999999999</v>
      </c>
      <c r="DT26" s="53">
        <v>237.59800000000001</v>
      </c>
      <c r="DU26" s="53">
        <v>221.214</v>
      </c>
      <c r="DV26" s="53">
        <v>240.69800000000001</v>
      </c>
      <c r="DW26" s="53">
        <v>253.95400000000001</v>
      </c>
      <c r="DX26" s="53">
        <v>267.09800000000001</v>
      </c>
      <c r="DY26" s="53">
        <v>299.08499999999998</v>
      </c>
      <c r="DZ26" s="53">
        <v>332.00599999999997</v>
      </c>
      <c r="EA26" s="53">
        <v>344.66399999999999</v>
      </c>
      <c r="EB26" s="53">
        <v>351.214</v>
      </c>
      <c r="EC26" s="53">
        <v>362.29500000000002</v>
      </c>
      <c r="ED26" s="53">
        <v>381.80700000000002</v>
      </c>
      <c r="EE26" s="53">
        <v>398.34300000000002</v>
      </c>
      <c r="EF26" s="53">
        <v>57.183</v>
      </c>
      <c r="EG26" s="53">
        <v>62.058999999999997</v>
      </c>
      <c r="EH26" s="53">
        <v>109.34099999999999</v>
      </c>
      <c r="EI26" s="53">
        <v>422.54000009999999</v>
      </c>
      <c r="EJ26" s="53">
        <v>248.8820001</v>
      </c>
      <c r="EK26" s="53">
        <v>909.22749999999996</v>
      </c>
      <c r="EL26" s="53">
        <v>907.27549999999997</v>
      </c>
      <c r="EM26" s="53">
        <v>831.42250000000001</v>
      </c>
      <c r="EN26" s="53">
        <v>812.96749999999997</v>
      </c>
      <c r="EO26" s="53">
        <v>738.49950000000001</v>
      </c>
      <c r="EP26" s="53">
        <v>823.86950000000002</v>
      </c>
      <c r="EQ26" s="53">
        <v>808.46749999999997</v>
      </c>
      <c r="ER26" s="53">
        <v>787.28150000000005</v>
      </c>
      <c r="ES26" s="53">
        <v>738.31349999999998</v>
      </c>
      <c r="ET26" s="53">
        <v>696.20450000000005</v>
      </c>
      <c r="EU26" s="53">
        <v>671.0335</v>
      </c>
      <c r="EV26" s="53">
        <v>567.45050000000003</v>
      </c>
      <c r="EW26" s="53">
        <v>555.67449999999997</v>
      </c>
      <c r="EX26" s="53">
        <v>517.49950000000001</v>
      </c>
      <c r="EY26" s="53">
        <v>435.40750000000003</v>
      </c>
      <c r="EZ26" s="53">
        <v>409.93549999999999</v>
      </c>
      <c r="FA26" s="53">
        <v>413.85250000000002</v>
      </c>
      <c r="FB26" s="53">
        <v>402.60149999999999</v>
      </c>
      <c r="FC26" s="53">
        <v>390.3895</v>
      </c>
      <c r="FD26" s="53">
        <v>372.48950000000002</v>
      </c>
      <c r="FE26" s="53">
        <v>117.23099999999999</v>
      </c>
      <c r="FF26" s="53">
        <v>831.77800019999995</v>
      </c>
      <c r="FG26" s="53">
        <v>409.47899999999998</v>
      </c>
      <c r="FH26" s="53">
        <v>443.59800000000001</v>
      </c>
      <c r="FI26" s="53">
        <v>469.548</v>
      </c>
      <c r="FJ26" s="53">
        <v>489.02300000000002</v>
      </c>
      <c r="FK26" s="53">
        <v>507.995</v>
      </c>
      <c r="FL26" s="53">
        <v>641.07399999999996</v>
      </c>
      <c r="FM26" s="53">
        <v>672.30200000000002</v>
      </c>
      <c r="FN26" s="53">
        <v>688.63800000000003</v>
      </c>
      <c r="FO26" s="53">
        <v>701.39400000000001</v>
      </c>
      <c r="FP26" s="53">
        <v>734.726</v>
      </c>
      <c r="FQ26" s="53">
        <v>751.76499999999999</v>
      </c>
      <c r="FR26" s="53">
        <v>767.30499999999995</v>
      </c>
      <c r="FS26" s="53">
        <v>780.33500000000004</v>
      </c>
      <c r="FT26" s="53">
        <v>804.09</v>
      </c>
      <c r="FU26" s="53">
        <v>823.71299999999997</v>
      </c>
      <c r="FV26" s="53">
        <v>842.39</v>
      </c>
      <c r="FW26" s="53">
        <v>853.14</v>
      </c>
      <c r="FX26" s="53">
        <v>352.25099999999998</v>
      </c>
      <c r="FY26" s="53">
        <v>940.85550000000001</v>
      </c>
      <c r="FZ26" s="53">
        <v>921.40549999999996</v>
      </c>
      <c r="GA26" s="53">
        <v>906.74549999999999</v>
      </c>
      <c r="GB26" s="53">
        <v>876.84550000000002</v>
      </c>
      <c r="GC26" s="53">
        <v>815.74549999999999</v>
      </c>
      <c r="GD26" s="53">
        <v>772.85050000000001</v>
      </c>
      <c r="GE26" s="53">
        <v>746.34050000000002</v>
      </c>
      <c r="GF26" s="53">
        <v>732.60850000000005</v>
      </c>
      <c r="GG26" s="53">
        <v>690.38149999999996</v>
      </c>
      <c r="GH26" s="53">
        <v>628.99900000000002</v>
      </c>
      <c r="GI26" s="53">
        <v>561.899</v>
      </c>
      <c r="GJ26" s="53">
        <v>546.19899999999996</v>
      </c>
      <c r="GK26" s="53">
        <v>516.29899999999998</v>
      </c>
      <c r="GL26" s="53">
        <v>498.899</v>
      </c>
      <c r="GM26" s="53">
        <v>523.69000000000005</v>
      </c>
      <c r="GN26" s="53">
        <v>540.31500000000005</v>
      </c>
      <c r="GO26" s="53">
        <v>583.99099999999999</v>
      </c>
      <c r="GP26" s="53">
        <v>613.19600000000003</v>
      </c>
      <c r="GQ26" s="53">
        <v>634.01900000000001</v>
      </c>
      <c r="GR26" s="53">
        <v>687.92600019999998</v>
      </c>
      <c r="GS26" s="53">
        <v>478.399</v>
      </c>
      <c r="GT26" s="53">
        <v>448.899</v>
      </c>
      <c r="GU26" s="53">
        <v>402.89350000000002</v>
      </c>
      <c r="GV26" s="53">
        <v>928.13099999999997</v>
      </c>
      <c r="GW26" s="53">
        <v>826.29300000000001</v>
      </c>
      <c r="GX26" s="53">
        <v>726.00199999999995</v>
      </c>
      <c r="GY26" s="53">
        <v>501.60750000000002</v>
      </c>
      <c r="GZ26" s="53">
        <v>859.57249999999999</v>
      </c>
      <c r="HA26" s="53">
        <v>724.125</v>
      </c>
      <c r="HB26" s="53">
        <v>747.625</v>
      </c>
      <c r="HC26" s="53">
        <v>762.16499999999996</v>
      </c>
      <c r="HD26" s="53">
        <v>409.99400000000003</v>
      </c>
      <c r="HE26" s="53">
        <v>427.51900000000001</v>
      </c>
      <c r="HF26" s="53">
        <v>434.31599999999997</v>
      </c>
      <c r="HG26" s="53">
        <v>444.97800000000001</v>
      </c>
      <c r="HH26" s="53">
        <v>480.94299999999998</v>
      </c>
      <c r="HI26" s="53">
        <v>489.91300000000001</v>
      </c>
      <c r="HJ26" s="53">
        <v>481.16300000000001</v>
      </c>
      <c r="HK26" s="53">
        <v>451.26900000000001</v>
      </c>
      <c r="HL26" s="53">
        <v>411.76299999999998</v>
      </c>
      <c r="HM26" s="53">
        <v>358.16300000000001</v>
      </c>
      <c r="HN26" s="53">
        <v>383.29199999999997</v>
      </c>
      <c r="HO26" s="53">
        <v>425.03699999999998</v>
      </c>
      <c r="HP26" s="53">
        <v>437.91199999999998</v>
      </c>
      <c r="HQ26" s="53">
        <v>471.34500000000003</v>
      </c>
      <c r="HR26" s="53">
        <v>491.30799999999999</v>
      </c>
      <c r="HS26" s="53">
        <v>543.58399999999995</v>
      </c>
      <c r="HT26" s="53">
        <v>615.75099999999998</v>
      </c>
      <c r="HU26" s="53">
        <v>674.54499999999996</v>
      </c>
      <c r="HV26" s="53">
        <v>335.59199999999998</v>
      </c>
      <c r="HW26" s="53">
        <v>295.66000000000003</v>
      </c>
      <c r="HX26" s="53">
        <v>279.35899999999998</v>
      </c>
      <c r="HY26" s="53">
        <v>264.34199999999998</v>
      </c>
      <c r="HZ26" s="53">
        <v>228.982</v>
      </c>
      <c r="IA26" s="53">
        <v>303.60899999999998</v>
      </c>
      <c r="IB26" s="53">
        <v>581.07100000000003</v>
      </c>
      <c r="IC26" s="53">
        <v>551.51300019999996</v>
      </c>
      <c r="ID26" s="53">
        <v>504.9480001</v>
      </c>
      <c r="IE26" s="53">
        <v>249.70699999999999</v>
      </c>
      <c r="IF26" s="53">
        <v>382.28949999999998</v>
      </c>
      <c r="IG26" s="53">
        <v>847.72400019999998</v>
      </c>
      <c r="IH26" s="53">
        <v>126.669</v>
      </c>
      <c r="II26" s="53">
        <v>143.14500000000001</v>
      </c>
      <c r="IJ26" s="53">
        <v>472.73350010000001</v>
      </c>
      <c r="IK26" s="53">
        <v>478.28350010000003</v>
      </c>
      <c r="IL26" s="53">
        <v>403.49900000000002</v>
      </c>
      <c r="IM26" s="53">
        <v>491.67000009999998</v>
      </c>
      <c r="IN26" s="53">
        <v>832.77800019999995</v>
      </c>
      <c r="IO26" s="53">
        <v>909.26750000000004</v>
      </c>
      <c r="IP26" s="53">
        <v>169.84100000000001</v>
      </c>
      <c r="IQ26" s="53">
        <v>523.10400010000001</v>
      </c>
      <c r="IR26" s="53">
        <v>706.61300000000006</v>
      </c>
      <c r="IS26" s="53">
        <v>224.965</v>
      </c>
      <c r="IT26" s="53">
        <v>180.08199999999999</v>
      </c>
      <c r="IU26" s="53">
        <v>762.16600000000005</v>
      </c>
      <c r="IV26" s="53">
        <v>853.14099999999996</v>
      </c>
      <c r="IW26" s="53">
        <v>295.4410001</v>
      </c>
      <c r="IX26" s="53">
        <v>153.82499999999999</v>
      </c>
      <c r="IY26" s="53">
        <v>296.65100000000001</v>
      </c>
      <c r="IZ26" s="65">
        <v>867.94650000000001</v>
      </c>
    </row>
    <row r="27" spans="1:260" s="5" customFormat="1" ht="15" customHeight="1" x14ac:dyDescent="0.25">
      <c r="A27" s="46" t="str">
        <f>'Entry capacity'!A27</f>
        <v>BI Madrid</v>
      </c>
      <c r="B27" s="52">
        <v>852.62850000000003</v>
      </c>
      <c r="C27" s="53">
        <v>829.24249999999995</v>
      </c>
      <c r="D27" s="53">
        <v>811.00450009999997</v>
      </c>
      <c r="E27" s="53">
        <v>735.3350001</v>
      </c>
      <c r="F27" s="53">
        <v>714.94200009999997</v>
      </c>
      <c r="G27" s="53">
        <v>707.77950009999995</v>
      </c>
      <c r="H27" s="53">
        <v>689.56850010000005</v>
      </c>
      <c r="I27" s="53">
        <v>677.96850010000003</v>
      </c>
      <c r="J27" s="53">
        <v>664.73600009999996</v>
      </c>
      <c r="K27" s="53">
        <v>622.84650009999996</v>
      </c>
      <c r="L27" s="53">
        <v>594.09150009999996</v>
      </c>
      <c r="M27" s="53">
        <v>591.63150010000004</v>
      </c>
      <c r="N27" s="53">
        <v>574.86250010000003</v>
      </c>
      <c r="O27" s="53">
        <v>565.85050009999998</v>
      </c>
      <c r="P27" s="53">
        <v>550.44350010000005</v>
      </c>
      <c r="Q27" s="53">
        <v>551.84550009999998</v>
      </c>
      <c r="R27" s="53">
        <v>544.06250009999997</v>
      </c>
      <c r="S27" s="53">
        <v>525.52500010000006</v>
      </c>
      <c r="T27" s="53">
        <v>518.15900009999996</v>
      </c>
      <c r="U27" s="53">
        <v>499.32900000000001</v>
      </c>
      <c r="V27" s="53">
        <v>449.09100000000001</v>
      </c>
      <c r="W27" s="53">
        <v>441.459</v>
      </c>
      <c r="X27" s="53">
        <v>407.48899999999998</v>
      </c>
      <c r="Y27" s="53">
        <v>471.21899999999999</v>
      </c>
      <c r="Z27" s="53">
        <v>595.00100010000006</v>
      </c>
      <c r="AA27" s="53">
        <v>609.80100010000001</v>
      </c>
      <c r="AB27" s="53">
        <v>425.35599999999999</v>
      </c>
      <c r="AC27" s="53">
        <v>445.553</v>
      </c>
      <c r="AD27" s="53">
        <v>463.846</v>
      </c>
      <c r="AE27" s="53">
        <v>474.803</v>
      </c>
      <c r="AF27" s="53">
        <v>489.19900000000001</v>
      </c>
      <c r="AG27" s="53">
        <v>517.54300000000001</v>
      </c>
      <c r="AH27" s="53">
        <v>538.904</v>
      </c>
      <c r="AI27" s="53">
        <v>566.76199999999994</v>
      </c>
      <c r="AJ27" s="53">
        <v>526.99800000000005</v>
      </c>
      <c r="AK27" s="53">
        <v>542.34400000000005</v>
      </c>
      <c r="AL27" s="53">
        <v>518.298</v>
      </c>
      <c r="AM27" s="53">
        <v>504.798</v>
      </c>
      <c r="AN27" s="53">
        <v>547.74400000000003</v>
      </c>
      <c r="AO27" s="53">
        <v>660.07350010000005</v>
      </c>
      <c r="AP27" s="53">
        <v>658.36650010000005</v>
      </c>
      <c r="AQ27" s="53">
        <v>585.30250009999997</v>
      </c>
      <c r="AR27" s="53">
        <v>568.98550009999997</v>
      </c>
      <c r="AS27" s="53">
        <v>549.18550010000001</v>
      </c>
      <c r="AT27" s="53">
        <v>533.7965001</v>
      </c>
      <c r="AU27" s="53">
        <v>521.37550009999995</v>
      </c>
      <c r="AV27" s="53">
        <v>505.99650009999999</v>
      </c>
      <c r="AW27" s="53">
        <v>496.62750010000002</v>
      </c>
      <c r="AX27" s="53">
        <v>488.65249999999997</v>
      </c>
      <c r="AY27" s="53">
        <v>472.88650000000001</v>
      </c>
      <c r="AZ27" s="53">
        <v>470.92149999999998</v>
      </c>
      <c r="BA27" s="53">
        <v>451.1225</v>
      </c>
      <c r="BB27" s="53">
        <v>430.46949999999998</v>
      </c>
      <c r="BC27" s="53">
        <v>421.78449999999998</v>
      </c>
      <c r="BD27" s="53">
        <v>410.8535</v>
      </c>
      <c r="BE27" s="53">
        <v>403.06849999999997</v>
      </c>
      <c r="BF27" s="53">
        <v>389.14150000000001</v>
      </c>
      <c r="BG27" s="53">
        <v>385.09449999999998</v>
      </c>
      <c r="BH27" s="53">
        <v>367.65249999999997</v>
      </c>
      <c r="BI27" s="53">
        <v>357.01949999999999</v>
      </c>
      <c r="BJ27" s="53">
        <v>349.39550000000003</v>
      </c>
      <c r="BK27" s="53">
        <v>326.42649999999998</v>
      </c>
      <c r="BL27" s="53">
        <v>339.51049999999998</v>
      </c>
      <c r="BM27" s="53">
        <v>354.51049999999998</v>
      </c>
      <c r="BN27" s="53">
        <v>368.14749999999998</v>
      </c>
      <c r="BO27" s="53">
        <v>379.14749999999998</v>
      </c>
      <c r="BP27" s="53">
        <v>387.35149999999999</v>
      </c>
      <c r="BQ27" s="53">
        <v>796.0465001</v>
      </c>
      <c r="BR27" s="53">
        <v>409.44049999999999</v>
      </c>
      <c r="BS27" s="53">
        <v>425.29750000000001</v>
      </c>
      <c r="BT27" s="53">
        <v>443.42750000000001</v>
      </c>
      <c r="BU27" s="53">
        <v>446.95650000000001</v>
      </c>
      <c r="BV27" s="53">
        <v>455.37049999999999</v>
      </c>
      <c r="BW27" s="53">
        <v>462.53250000000003</v>
      </c>
      <c r="BX27" s="53">
        <v>471.13549999999998</v>
      </c>
      <c r="BY27" s="53">
        <v>473.62950000000001</v>
      </c>
      <c r="BZ27" s="53">
        <v>517.79549999999995</v>
      </c>
      <c r="CA27" s="53">
        <v>414.21749999999997</v>
      </c>
      <c r="CB27" s="53">
        <v>417.61750000000001</v>
      </c>
      <c r="CC27" s="53">
        <v>432.27449999999999</v>
      </c>
      <c r="CD27" s="53">
        <v>432.76949999999999</v>
      </c>
      <c r="CE27" s="53">
        <v>448.69150000000002</v>
      </c>
      <c r="CF27" s="53">
        <v>465.64150000000001</v>
      </c>
      <c r="CG27" s="53">
        <v>432.05250000000001</v>
      </c>
      <c r="CH27" s="53">
        <v>772.36250010000003</v>
      </c>
      <c r="CI27" s="53">
        <v>763.18850010000006</v>
      </c>
      <c r="CJ27" s="53">
        <v>758.06850010000005</v>
      </c>
      <c r="CK27" s="53">
        <v>620.47050009999998</v>
      </c>
      <c r="CL27" s="53">
        <v>499.53750009999999</v>
      </c>
      <c r="CM27" s="53">
        <v>830.69650009999998</v>
      </c>
      <c r="CN27" s="53">
        <v>556.3545001</v>
      </c>
      <c r="CO27" s="53">
        <v>542.28450009999995</v>
      </c>
      <c r="CP27" s="53">
        <v>527.45350010000004</v>
      </c>
      <c r="CQ27" s="53">
        <v>522.6045001</v>
      </c>
      <c r="CR27" s="53">
        <v>514.68250009999997</v>
      </c>
      <c r="CS27" s="53">
        <v>512.97750010000004</v>
      </c>
      <c r="CT27" s="53">
        <v>506.06750010000002</v>
      </c>
      <c r="CU27" s="53">
        <v>844.66150000000005</v>
      </c>
      <c r="CV27" s="53">
        <v>393.17349999999999</v>
      </c>
      <c r="CW27" s="53">
        <v>290.07549999999998</v>
      </c>
      <c r="CX27" s="53">
        <v>256.52249999999998</v>
      </c>
      <c r="CY27" s="53">
        <v>248.07849999999999</v>
      </c>
      <c r="CZ27" s="53">
        <v>204.68450000000001</v>
      </c>
      <c r="DA27" s="53">
        <v>162.8785</v>
      </c>
      <c r="DB27" s="53">
        <v>32.764499999999998</v>
      </c>
      <c r="DC27" s="53">
        <v>17.912500000000001</v>
      </c>
      <c r="DD27" s="53">
        <v>6.7965</v>
      </c>
      <c r="DE27" s="53">
        <v>0</v>
      </c>
      <c r="DF27" s="53">
        <v>5.6130000000000004</v>
      </c>
      <c r="DG27" s="53">
        <v>436.96550000000002</v>
      </c>
      <c r="DH27" s="53">
        <v>444.3125</v>
      </c>
      <c r="DI27" s="53">
        <v>613.80100010000001</v>
      </c>
      <c r="DJ27" s="53">
        <v>564.98550009999997</v>
      </c>
      <c r="DK27" s="53">
        <v>529.42500010000003</v>
      </c>
      <c r="DL27" s="53">
        <v>405.58249999999998</v>
      </c>
      <c r="DM27" s="53">
        <v>611.00100010000006</v>
      </c>
      <c r="DN27" s="53">
        <v>630.80100010000001</v>
      </c>
      <c r="DO27" s="53">
        <v>817.40450009999995</v>
      </c>
      <c r="DP27" s="53">
        <v>282.52249999999998</v>
      </c>
      <c r="DQ27" s="53">
        <v>332.52850000000001</v>
      </c>
      <c r="DR27" s="53">
        <v>344.17149999999998</v>
      </c>
      <c r="DS27" s="53">
        <v>382.32049999999998</v>
      </c>
      <c r="DT27" s="53">
        <v>393.6225</v>
      </c>
      <c r="DU27" s="53">
        <v>517.04449999999997</v>
      </c>
      <c r="DV27" s="53">
        <v>396.72250000000003</v>
      </c>
      <c r="DW27" s="53">
        <v>409.9785</v>
      </c>
      <c r="DX27" s="53">
        <v>423.1225</v>
      </c>
      <c r="DY27" s="53">
        <v>455.10950000000003</v>
      </c>
      <c r="DZ27" s="53">
        <v>488.03050000000002</v>
      </c>
      <c r="EA27" s="53">
        <v>500.68849999999998</v>
      </c>
      <c r="EB27" s="53">
        <v>507.23849999999999</v>
      </c>
      <c r="EC27" s="53">
        <v>518.31949999999995</v>
      </c>
      <c r="ED27" s="53">
        <v>537.83150000000001</v>
      </c>
      <c r="EE27" s="53">
        <v>554.36749999999995</v>
      </c>
      <c r="EF27" s="53">
        <v>382.9325</v>
      </c>
      <c r="EG27" s="53">
        <v>387.80849999999998</v>
      </c>
      <c r="EH27" s="53">
        <v>435.09050000000002</v>
      </c>
      <c r="EI27" s="53">
        <v>748.28950010000005</v>
      </c>
      <c r="EJ27" s="53">
        <v>574.63150010000004</v>
      </c>
      <c r="EK27" s="53">
        <v>552.20699999999999</v>
      </c>
      <c r="EL27" s="53">
        <v>550.255</v>
      </c>
      <c r="EM27" s="53">
        <v>474.40199999999999</v>
      </c>
      <c r="EN27" s="53">
        <v>455.947</v>
      </c>
      <c r="EO27" s="53">
        <v>381.47899999999998</v>
      </c>
      <c r="EP27" s="53">
        <v>466.84899999999999</v>
      </c>
      <c r="EQ27" s="53">
        <v>451.447</v>
      </c>
      <c r="ER27" s="53">
        <v>430.26100000000002</v>
      </c>
      <c r="ES27" s="53">
        <v>381.29300000000001</v>
      </c>
      <c r="ET27" s="53">
        <v>339.18400000000003</v>
      </c>
      <c r="EU27" s="53">
        <v>314.01299999999998</v>
      </c>
      <c r="EV27" s="53">
        <v>210.43</v>
      </c>
      <c r="EW27" s="53">
        <v>198.654</v>
      </c>
      <c r="EX27" s="53">
        <v>160.47900000000001</v>
      </c>
      <c r="EY27" s="53">
        <v>78.387</v>
      </c>
      <c r="EZ27" s="53">
        <v>52.914999999999999</v>
      </c>
      <c r="FA27" s="53">
        <v>56.832000000000001</v>
      </c>
      <c r="FB27" s="53">
        <v>45.581000000000003</v>
      </c>
      <c r="FC27" s="53">
        <v>33.369</v>
      </c>
      <c r="FD27" s="53">
        <v>15.468999999999999</v>
      </c>
      <c r="FE27" s="53">
        <v>442.98050000000001</v>
      </c>
      <c r="FF27" s="53">
        <v>552.74400000000003</v>
      </c>
      <c r="FG27" s="53">
        <v>565.50350000000003</v>
      </c>
      <c r="FH27" s="53">
        <v>599.62249999999995</v>
      </c>
      <c r="FI27" s="53">
        <v>625.57249999999999</v>
      </c>
      <c r="FJ27" s="53">
        <v>645.04750000000001</v>
      </c>
      <c r="FK27" s="53">
        <v>664.01949999999999</v>
      </c>
      <c r="FL27" s="53">
        <v>797.09849999999994</v>
      </c>
      <c r="FM27" s="53">
        <v>828.32650000000001</v>
      </c>
      <c r="FN27" s="53">
        <v>844.66250000000002</v>
      </c>
      <c r="FO27" s="53">
        <v>857.41849999999999</v>
      </c>
      <c r="FP27" s="53">
        <v>890.75049999999999</v>
      </c>
      <c r="FQ27" s="53">
        <v>907.78949999999998</v>
      </c>
      <c r="FR27" s="53">
        <v>923.32950000000005</v>
      </c>
      <c r="FS27" s="53">
        <v>936.35950000000003</v>
      </c>
      <c r="FT27" s="53">
        <v>960.11450000000002</v>
      </c>
      <c r="FU27" s="53">
        <v>979.73749999999995</v>
      </c>
      <c r="FV27" s="53">
        <v>998.41449999999998</v>
      </c>
      <c r="FW27" s="53">
        <v>1009.1645</v>
      </c>
      <c r="FX27" s="53">
        <v>64.072500000000005</v>
      </c>
      <c r="FY27" s="53">
        <v>583.83500000000004</v>
      </c>
      <c r="FZ27" s="53">
        <v>564.38499999999999</v>
      </c>
      <c r="GA27" s="53">
        <v>549.72500000000002</v>
      </c>
      <c r="GB27" s="53">
        <v>519.82500000000005</v>
      </c>
      <c r="GC27" s="53">
        <v>458.72500000000002</v>
      </c>
      <c r="GD27" s="53">
        <v>415.83</v>
      </c>
      <c r="GE27" s="53">
        <v>389.32</v>
      </c>
      <c r="GF27" s="53">
        <v>375.58800000000002</v>
      </c>
      <c r="GG27" s="53">
        <v>333.36099999999999</v>
      </c>
      <c r="GH27" s="53">
        <v>292.59300000000002</v>
      </c>
      <c r="GI27" s="53">
        <v>225.49299999999999</v>
      </c>
      <c r="GJ27" s="53">
        <v>209.79300000000001</v>
      </c>
      <c r="GK27" s="53">
        <v>179.893</v>
      </c>
      <c r="GL27" s="53">
        <v>162.49299999999999</v>
      </c>
      <c r="GM27" s="53">
        <v>187.28399999999999</v>
      </c>
      <c r="GN27" s="53">
        <v>203.90899999999999</v>
      </c>
      <c r="GO27" s="53">
        <v>247.58500000000001</v>
      </c>
      <c r="GP27" s="53">
        <v>276.79000000000002</v>
      </c>
      <c r="GQ27" s="53">
        <v>297.613</v>
      </c>
      <c r="GR27" s="53">
        <v>352.60300000000001</v>
      </c>
      <c r="GS27" s="53">
        <v>141.99299999999999</v>
      </c>
      <c r="GT27" s="53">
        <v>112.49299999999999</v>
      </c>
      <c r="GU27" s="53">
        <v>45.872999999999998</v>
      </c>
      <c r="GV27" s="53">
        <v>591.72500000000002</v>
      </c>
      <c r="GW27" s="53">
        <v>489.887</v>
      </c>
      <c r="GX27" s="53">
        <v>389.596</v>
      </c>
      <c r="GY27" s="53">
        <v>144.58699999999999</v>
      </c>
      <c r="GZ27" s="53">
        <v>502.55200000000002</v>
      </c>
      <c r="HA27" s="53">
        <v>526.56200009999998</v>
      </c>
      <c r="HB27" s="53">
        <v>550.06200009999998</v>
      </c>
      <c r="HC27" s="53">
        <v>564.60200010000005</v>
      </c>
      <c r="HD27" s="53">
        <v>559.32349999999997</v>
      </c>
      <c r="HE27" s="53">
        <v>541.79849999999999</v>
      </c>
      <c r="HF27" s="53">
        <v>535.00149999999996</v>
      </c>
      <c r="HG27" s="53">
        <v>524.33950000000004</v>
      </c>
      <c r="HH27" s="53">
        <v>488.37450000000001</v>
      </c>
      <c r="HI27" s="53">
        <v>479.40449999999998</v>
      </c>
      <c r="HJ27" s="53">
        <v>449.89949999999999</v>
      </c>
      <c r="HK27" s="53">
        <v>420.00549999999998</v>
      </c>
      <c r="HL27" s="53">
        <v>380.49950000000001</v>
      </c>
      <c r="HM27" s="53">
        <v>326.89949999999999</v>
      </c>
      <c r="HN27" s="53">
        <v>352.02850000000001</v>
      </c>
      <c r="HO27" s="53">
        <v>393.77350000000001</v>
      </c>
      <c r="HP27" s="53">
        <v>406.64850000000001</v>
      </c>
      <c r="HQ27" s="53">
        <v>440.08150000000001</v>
      </c>
      <c r="HR27" s="53">
        <v>460.04450000000003</v>
      </c>
      <c r="HS27" s="53">
        <v>512.32050000000004</v>
      </c>
      <c r="HT27" s="53">
        <v>584.48749999999995</v>
      </c>
      <c r="HU27" s="53">
        <v>528.12200010000004</v>
      </c>
      <c r="HV27" s="53">
        <v>304.32850000000002</v>
      </c>
      <c r="HW27" s="53">
        <v>264.3965</v>
      </c>
      <c r="HX27" s="53">
        <v>248.09549999999999</v>
      </c>
      <c r="HY27" s="53">
        <v>233.07849999999999</v>
      </c>
      <c r="HZ27" s="53">
        <v>197.71850000000001</v>
      </c>
      <c r="IA27" s="53">
        <v>126.6305</v>
      </c>
      <c r="IB27" s="53">
        <v>737.09550000000002</v>
      </c>
      <c r="IC27" s="53">
        <v>489.01600000000002</v>
      </c>
      <c r="ID27" s="53">
        <v>830.69750009999996</v>
      </c>
      <c r="IE27" s="53">
        <v>107.3135</v>
      </c>
      <c r="IF27" s="53">
        <v>25.268999999999998</v>
      </c>
      <c r="IG27" s="53">
        <v>515.99800000000005</v>
      </c>
      <c r="IH27" s="53">
        <v>452.41849999999999</v>
      </c>
      <c r="II27" s="53">
        <v>213.87549999999999</v>
      </c>
      <c r="IJ27" s="53">
        <v>567.79550010000003</v>
      </c>
      <c r="IK27" s="53">
        <v>562.24550009999996</v>
      </c>
      <c r="IL27" s="53">
        <v>67.093000000000004</v>
      </c>
      <c r="IM27" s="53">
        <v>817.41950010000005</v>
      </c>
      <c r="IN27" s="53">
        <v>553.74400000000003</v>
      </c>
      <c r="IO27" s="53">
        <v>552.24699999999996</v>
      </c>
      <c r="IP27" s="53">
        <v>465.67149999999998</v>
      </c>
      <c r="IQ27" s="53">
        <v>533.62500009999997</v>
      </c>
      <c r="IR27" s="53">
        <v>862.63750000000005</v>
      </c>
      <c r="IS27" s="53">
        <v>520.79549999999995</v>
      </c>
      <c r="IT27" s="53">
        <v>505.83150000000001</v>
      </c>
      <c r="IU27" s="53">
        <v>564.60300010000003</v>
      </c>
      <c r="IV27" s="53">
        <v>1009.1655</v>
      </c>
      <c r="IW27" s="53">
        <v>621.19050010000001</v>
      </c>
      <c r="IX27" s="53">
        <v>449.65550000000002</v>
      </c>
      <c r="IY27" s="53">
        <v>119.6725</v>
      </c>
      <c r="IZ27" s="65">
        <v>510.92599999999999</v>
      </c>
    </row>
    <row r="28" spans="1:260" s="5" customFormat="1" ht="15" customHeight="1" x14ac:dyDescent="0.25">
      <c r="A28" s="46" t="str">
        <f>'Entry capacity'!A28</f>
        <v>AASS Serrablo</v>
      </c>
      <c r="B28" s="52">
        <v>992.04300009999997</v>
      </c>
      <c r="C28" s="53">
        <v>968.6570001</v>
      </c>
      <c r="D28" s="53">
        <v>438.94</v>
      </c>
      <c r="E28" s="53">
        <v>363.27050000000003</v>
      </c>
      <c r="F28" s="53">
        <v>342.8775</v>
      </c>
      <c r="G28" s="53">
        <v>335.71499999999997</v>
      </c>
      <c r="H28" s="53">
        <v>317.50400000000002</v>
      </c>
      <c r="I28" s="53">
        <v>305.904</v>
      </c>
      <c r="J28" s="53">
        <v>329.47800000000001</v>
      </c>
      <c r="K28" s="53">
        <v>371.36750000000001</v>
      </c>
      <c r="L28" s="53">
        <v>400.1225</v>
      </c>
      <c r="M28" s="53">
        <v>402.58249999999998</v>
      </c>
      <c r="N28" s="53">
        <v>419.35149999999999</v>
      </c>
      <c r="O28" s="53">
        <v>428.36349999999999</v>
      </c>
      <c r="P28" s="53">
        <v>443.77050000000003</v>
      </c>
      <c r="Q28" s="53">
        <v>442.36849999999998</v>
      </c>
      <c r="R28" s="53">
        <v>450.1515</v>
      </c>
      <c r="S28" s="53">
        <v>468.68900000000002</v>
      </c>
      <c r="T28" s="53">
        <v>476.05500000000001</v>
      </c>
      <c r="U28" s="53">
        <v>494.88500010000001</v>
      </c>
      <c r="V28" s="53">
        <v>545.12300010000001</v>
      </c>
      <c r="W28" s="53">
        <v>552.75500009999996</v>
      </c>
      <c r="X28" s="53">
        <v>586.72500009999999</v>
      </c>
      <c r="Y28" s="53">
        <v>650.45500010000001</v>
      </c>
      <c r="Z28" s="53">
        <v>774.23700020000001</v>
      </c>
      <c r="AA28" s="53">
        <v>789.03700019999997</v>
      </c>
      <c r="AB28" s="53">
        <v>604.59400010000002</v>
      </c>
      <c r="AC28" s="53">
        <v>624.79100010000002</v>
      </c>
      <c r="AD28" s="53">
        <v>643.08400010000003</v>
      </c>
      <c r="AE28" s="53">
        <v>654.04100010000002</v>
      </c>
      <c r="AF28" s="53">
        <v>668.43700009999998</v>
      </c>
      <c r="AG28" s="53">
        <v>696.78100010000003</v>
      </c>
      <c r="AH28" s="53">
        <v>718.14200010000002</v>
      </c>
      <c r="AI28" s="53">
        <v>750.64500009999995</v>
      </c>
      <c r="AJ28" s="53">
        <v>790.40900009999996</v>
      </c>
      <c r="AK28" s="53">
        <v>775.06300009999995</v>
      </c>
      <c r="AL28" s="53">
        <v>799.1090001</v>
      </c>
      <c r="AM28" s="53">
        <v>812.6090001</v>
      </c>
      <c r="AN28" s="53">
        <v>780.46300010000004</v>
      </c>
      <c r="AO28" s="53">
        <v>288.00900000000001</v>
      </c>
      <c r="AP28" s="53">
        <v>286.30200000000002</v>
      </c>
      <c r="AQ28" s="53">
        <v>213.238</v>
      </c>
      <c r="AR28" s="53">
        <v>196.92099999999999</v>
      </c>
      <c r="AS28" s="53">
        <v>177.12100000000001</v>
      </c>
      <c r="AT28" s="53">
        <v>161.732</v>
      </c>
      <c r="AU28" s="53">
        <v>149.31100000000001</v>
      </c>
      <c r="AV28" s="53">
        <v>133.93199999999999</v>
      </c>
      <c r="AW28" s="53">
        <v>124.563</v>
      </c>
      <c r="AX28" s="53">
        <v>132.5380001</v>
      </c>
      <c r="AY28" s="53">
        <v>148.3040001</v>
      </c>
      <c r="AZ28" s="53">
        <v>150.2690001</v>
      </c>
      <c r="BA28" s="53">
        <v>170.06800010000001</v>
      </c>
      <c r="BB28" s="53">
        <v>190.7210001</v>
      </c>
      <c r="BC28" s="53">
        <v>199.4060001</v>
      </c>
      <c r="BD28" s="53">
        <v>210.33700010000001</v>
      </c>
      <c r="BE28" s="53">
        <v>218.12200010000001</v>
      </c>
      <c r="BF28" s="53">
        <v>232.0490001</v>
      </c>
      <c r="BG28" s="53">
        <v>267.36500009999997</v>
      </c>
      <c r="BH28" s="53">
        <v>284.80700009999998</v>
      </c>
      <c r="BI28" s="53">
        <v>295.44000010000002</v>
      </c>
      <c r="BJ28" s="53">
        <v>303.06400009999999</v>
      </c>
      <c r="BK28" s="53">
        <v>326.03500009999999</v>
      </c>
      <c r="BL28" s="53">
        <v>339.11900009999999</v>
      </c>
      <c r="BM28" s="53">
        <v>354.11900009999999</v>
      </c>
      <c r="BN28" s="53">
        <v>367.75600009999999</v>
      </c>
      <c r="BO28" s="53">
        <v>378.75600009999999</v>
      </c>
      <c r="BP28" s="53">
        <v>386.9600001</v>
      </c>
      <c r="BQ28" s="53">
        <v>423.98200000000003</v>
      </c>
      <c r="BR28" s="53">
        <v>409.0490001</v>
      </c>
      <c r="BS28" s="53">
        <v>424.90600010000003</v>
      </c>
      <c r="BT28" s="53">
        <v>443.03600010000002</v>
      </c>
      <c r="BU28" s="53">
        <v>446.56500010000002</v>
      </c>
      <c r="BV28" s="53">
        <v>454.97900010000001</v>
      </c>
      <c r="BW28" s="53">
        <v>462.14100009999999</v>
      </c>
      <c r="BX28" s="53">
        <v>470.74400009999999</v>
      </c>
      <c r="BY28" s="53">
        <v>473.23800010000002</v>
      </c>
      <c r="BZ28" s="53">
        <v>517.40400009999996</v>
      </c>
      <c r="CA28" s="53">
        <v>413.82600009999999</v>
      </c>
      <c r="CB28" s="53">
        <v>417.22600010000002</v>
      </c>
      <c r="CC28" s="53">
        <v>431.8830001</v>
      </c>
      <c r="CD28" s="53">
        <v>432.37800010000001</v>
      </c>
      <c r="CE28" s="53">
        <v>448.30000009999998</v>
      </c>
      <c r="CF28" s="53">
        <v>465.25000010000002</v>
      </c>
      <c r="CG28" s="53">
        <v>431.66100010000002</v>
      </c>
      <c r="CH28" s="53">
        <v>400.298</v>
      </c>
      <c r="CI28" s="53">
        <v>391.12400000000002</v>
      </c>
      <c r="CJ28" s="53">
        <v>386.00400000000002</v>
      </c>
      <c r="CK28" s="53">
        <v>0.72</v>
      </c>
      <c r="CL28" s="53">
        <v>121.65300000000001</v>
      </c>
      <c r="CM28" s="53">
        <v>458.63200000000001</v>
      </c>
      <c r="CN28" s="53">
        <v>64.835999999999999</v>
      </c>
      <c r="CO28" s="53">
        <v>78.906000000000006</v>
      </c>
      <c r="CP28" s="53">
        <v>93.736999999999995</v>
      </c>
      <c r="CQ28" s="53">
        <v>98.585999999999999</v>
      </c>
      <c r="CR28" s="53">
        <v>106.508</v>
      </c>
      <c r="CS28" s="53">
        <v>108.21299999999999</v>
      </c>
      <c r="CT28" s="53">
        <v>115.123</v>
      </c>
      <c r="CU28" s="53">
        <v>984.07600009999999</v>
      </c>
      <c r="CV28" s="53">
        <v>272.29100010000002</v>
      </c>
      <c r="CW28" s="53">
        <v>362.38400009999998</v>
      </c>
      <c r="CX28" s="53">
        <v>395.93700009999998</v>
      </c>
      <c r="CY28" s="53">
        <v>404.38100009999999</v>
      </c>
      <c r="CZ28" s="53">
        <v>447.7750001</v>
      </c>
      <c r="DA28" s="53">
        <v>489.58100009999998</v>
      </c>
      <c r="DB28" s="53">
        <v>588.42600010000001</v>
      </c>
      <c r="DC28" s="53">
        <v>603.27800009999999</v>
      </c>
      <c r="DD28" s="53">
        <v>614.39400009999997</v>
      </c>
      <c r="DE28" s="53">
        <v>621.19050010000001</v>
      </c>
      <c r="DF28" s="53">
        <v>626.80350009999995</v>
      </c>
      <c r="DG28" s="53">
        <v>436.57400009999998</v>
      </c>
      <c r="DH28" s="53">
        <v>443.92100010000001</v>
      </c>
      <c r="DI28" s="53">
        <v>793.03700019999997</v>
      </c>
      <c r="DJ28" s="53">
        <v>192.92099999999999</v>
      </c>
      <c r="DK28" s="53">
        <v>472.589</v>
      </c>
      <c r="DL28" s="53">
        <v>266.52800009999999</v>
      </c>
      <c r="DM28" s="53">
        <v>790.23700020000001</v>
      </c>
      <c r="DN28" s="53">
        <v>810.03700019999997</v>
      </c>
      <c r="DO28" s="53">
        <v>445.34</v>
      </c>
      <c r="DP28" s="53">
        <v>421.93700009999998</v>
      </c>
      <c r="DQ28" s="53">
        <v>471.94300010000001</v>
      </c>
      <c r="DR28" s="53">
        <v>483.58600009999998</v>
      </c>
      <c r="DS28" s="53">
        <v>521.73500009999998</v>
      </c>
      <c r="DT28" s="53">
        <v>533.0370001</v>
      </c>
      <c r="DU28" s="53">
        <v>516.65300009999999</v>
      </c>
      <c r="DV28" s="53">
        <v>536.13700010000002</v>
      </c>
      <c r="DW28" s="53">
        <v>549.39300009999999</v>
      </c>
      <c r="DX28" s="53">
        <v>562.5370001</v>
      </c>
      <c r="DY28" s="53">
        <v>594.52400009999997</v>
      </c>
      <c r="DZ28" s="53">
        <v>627.44500010000002</v>
      </c>
      <c r="EA28" s="53">
        <v>640.10300010000003</v>
      </c>
      <c r="EB28" s="53">
        <v>646.65300009999999</v>
      </c>
      <c r="EC28" s="53">
        <v>657.7340001</v>
      </c>
      <c r="ED28" s="53">
        <v>677.24600009999995</v>
      </c>
      <c r="EE28" s="53">
        <v>693.7820001</v>
      </c>
      <c r="EF28" s="53">
        <v>243.87800010000001</v>
      </c>
      <c r="EG28" s="53">
        <v>248.75400010000001</v>
      </c>
      <c r="EH28" s="53">
        <v>296.03600010000002</v>
      </c>
      <c r="EI28" s="53">
        <v>376.22500000000002</v>
      </c>
      <c r="EJ28" s="53">
        <v>46.558999999999997</v>
      </c>
      <c r="EK28" s="53">
        <v>1173.3975000999999</v>
      </c>
      <c r="EL28" s="53">
        <v>1171.4455000999999</v>
      </c>
      <c r="EM28" s="53">
        <v>1095.5925001000001</v>
      </c>
      <c r="EN28" s="53">
        <v>1077.1375000999999</v>
      </c>
      <c r="EO28" s="53">
        <v>1002.6695001000001</v>
      </c>
      <c r="EP28" s="53">
        <v>1088.0395000999999</v>
      </c>
      <c r="EQ28" s="53">
        <v>1072.6375000999999</v>
      </c>
      <c r="ER28" s="53">
        <v>1051.4515001</v>
      </c>
      <c r="ES28" s="53">
        <v>1002.4835001</v>
      </c>
      <c r="ET28" s="53">
        <v>960.37450009999998</v>
      </c>
      <c r="EU28" s="53">
        <v>935.20350010000004</v>
      </c>
      <c r="EV28" s="53">
        <v>831.62050009999996</v>
      </c>
      <c r="EW28" s="53">
        <v>819.8445001</v>
      </c>
      <c r="EX28" s="53">
        <v>781.66950010000005</v>
      </c>
      <c r="EY28" s="53">
        <v>699.57750009999995</v>
      </c>
      <c r="EZ28" s="53">
        <v>674.10550009999997</v>
      </c>
      <c r="FA28" s="53">
        <v>678.0225001</v>
      </c>
      <c r="FB28" s="53">
        <v>666.77150010000003</v>
      </c>
      <c r="FC28" s="53">
        <v>654.55950010000004</v>
      </c>
      <c r="FD28" s="53">
        <v>636.65950009999995</v>
      </c>
      <c r="FE28" s="53">
        <v>303.92600010000001</v>
      </c>
      <c r="FF28" s="53">
        <v>785.46300010000004</v>
      </c>
      <c r="FG28" s="53">
        <v>704.91800009999997</v>
      </c>
      <c r="FH28" s="53">
        <v>739.0370001</v>
      </c>
      <c r="FI28" s="53">
        <v>764.98700010000005</v>
      </c>
      <c r="FJ28" s="53">
        <v>784.46200009999995</v>
      </c>
      <c r="FK28" s="53">
        <v>803.43400010000005</v>
      </c>
      <c r="FL28" s="53">
        <v>936.5130001</v>
      </c>
      <c r="FM28" s="53">
        <v>967.74100009999995</v>
      </c>
      <c r="FN28" s="53">
        <v>984.07700009999996</v>
      </c>
      <c r="FO28" s="53">
        <v>996.83300010000005</v>
      </c>
      <c r="FP28" s="53">
        <v>1030.1650001</v>
      </c>
      <c r="FQ28" s="53">
        <v>1047.2040001</v>
      </c>
      <c r="FR28" s="53">
        <v>1062.7440001</v>
      </c>
      <c r="FS28" s="53">
        <v>1075.7740001</v>
      </c>
      <c r="FT28" s="53">
        <v>1099.5290001000001</v>
      </c>
      <c r="FU28" s="53">
        <v>1119.1520000999999</v>
      </c>
      <c r="FV28" s="53">
        <v>1137.8290001</v>
      </c>
      <c r="FW28" s="53">
        <v>1148.5790001</v>
      </c>
      <c r="FX28" s="53">
        <v>557.11800010000002</v>
      </c>
      <c r="FY28" s="53">
        <v>1205.0255001</v>
      </c>
      <c r="FZ28" s="53">
        <v>1185.5755001</v>
      </c>
      <c r="GA28" s="53">
        <v>1170.9155000999999</v>
      </c>
      <c r="GB28" s="53">
        <v>1141.0155001000001</v>
      </c>
      <c r="GC28" s="53">
        <v>1079.9155000999999</v>
      </c>
      <c r="GD28" s="53">
        <v>1037.0205000999999</v>
      </c>
      <c r="GE28" s="53">
        <v>1010.5105000999999</v>
      </c>
      <c r="GF28" s="53">
        <v>996.77850009999997</v>
      </c>
      <c r="GG28" s="53">
        <v>954.5515001</v>
      </c>
      <c r="GH28" s="53">
        <v>833.86600009999995</v>
      </c>
      <c r="GI28" s="53">
        <v>766.76600010000004</v>
      </c>
      <c r="GJ28" s="53">
        <v>751.0660001</v>
      </c>
      <c r="GK28" s="53">
        <v>721.16600010000002</v>
      </c>
      <c r="GL28" s="53">
        <v>703.76600010000004</v>
      </c>
      <c r="GM28" s="53">
        <v>728.55700009999998</v>
      </c>
      <c r="GN28" s="53">
        <v>745.18200009999998</v>
      </c>
      <c r="GO28" s="53">
        <v>746.62900009999998</v>
      </c>
      <c r="GP28" s="53">
        <v>717.42400009999994</v>
      </c>
      <c r="GQ28" s="53">
        <v>696.60100009999996</v>
      </c>
      <c r="GR28" s="53">
        <v>641.61100009999996</v>
      </c>
      <c r="GS28" s="53">
        <v>683.26600010000004</v>
      </c>
      <c r="GT28" s="53">
        <v>653.76600010000004</v>
      </c>
      <c r="GU28" s="53">
        <v>629.58600009999998</v>
      </c>
      <c r="GV28" s="53">
        <v>980.58200009999996</v>
      </c>
      <c r="GW28" s="53">
        <v>878.74400009999999</v>
      </c>
      <c r="GX28" s="53">
        <v>788.58400010000003</v>
      </c>
      <c r="GY28" s="53">
        <v>765.7775001</v>
      </c>
      <c r="GZ28" s="53">
        <v>1123.7425000999999</v>
      </c>
      <c r="HA28" s="53">
        <v>1019.5640001</v>
      </c>
      <c r="HB28" s="53">
        <v>1043.0640000999999</v>
      </c>
      <c r="HC28" s="53">
        <v>1057.6040000999999</v>
      </c>
      <c r="HD28" s="53">
        <v>705.43300009999996</v>
      </c>
      <c r="HE28" s="53">
        <v>722.95800010000005</v>
      </c>
      <c r="HF28" s="53">
        <v>729.75500009999996</v>
      </c>
      <c r="HG28" s="53">
        <v>740.4170001</v>
      </c>
      <c r="HH28" s="53">
        <v>776.38200010000003</v>
      </c>
      <c r="HI28" s="53">
        <v>785.35200010000005</v>
      </c>
      <c r="HJ28" s="53">
        <v>776.60200010000005</v>
      </c>
      <c r="HK28" s="53">
        <v>746.70800010000005</v>
      </c>
      <c r="HL28" s="53">
        <v>707.20200009999996</v>
      </c>
      <c r="HM28" s="53">
        <v>653.60200010000005</v>
      </c>
      <c r="HN28" s="53">
        <v>678.73100009999996</v>
      </c>
      <c r="HO28" s="53">
        <v>720.47600009999996</v>
      </c>
      <c r="HP28" s="53">
        <v>733.35100009999996</v>
      </c>
      <c r="HQ28" s="53">
        <v>766.78400009999996</v>
      </c>
      <c r="HR28" s="53">
        <v>786.74700010000004</v>
      </c>
      <c r="HS28" s="53">
        <v>839.02300009999999</v>
      </c>
      <c r="HT28" s="53">
        <v>911.19000010000002</v>
      </c>
      <c r="HU28" s="53">
        <v>969.9840001</v>
      </c>
      <c r="HV28" s="53">
        <v>631.03100010000003</v>
      </c>
      <c r="HW28" s="53">
        <v>591.09900010000001</v>
      </c>
      <c r="HX28" s="53">
        <v>574.79800009999997</v>
      </c>
      <c r="HY28" s="53">
        <v>559.78100010000003</v>
      </c>
      <c r="HZ28" s="53">
        <v>524.42100010000001</v>
      </c>
      <c r="IA28" s="53">
        <v>508.47600010000002</v>
      </c>
      <c r="IB28" s="53">
        <v>876.51000009999996</v>
      </c>
      <c r="IC28" s="53">
        <v>505.1980001</v>
      </c>
      <c r="ID28" s="53">
        <v>458.63299999999998</v>
      </c>
      <c r="IE28" s="53">
        <v>545.14600010000004</v>
      </c>
      <c r="IF28" s="53">
        <v>646.45950010000001</v>
      </c>
      <c r="IG28" s="53">
        <v>801.40900009999996</v>
      </c>
      <c r="IH28" s="53">
        <v>313.3640001</v>
      </c>
      <c r="II28" s="53">
        <v>438.58400010000003</v>
      </c>
      <c r="IJ28" s="53">
        <v>426.41849999999999</v>
      </c>
      <c r="IK28" s="53">
        <v>431.96850000000001</v>
      </c>
      <c r="IL28" s="53">
        <v>608.36600009999995</v>
      </c>
      <c r="IM28" s="53">
        <v>445.35500000000002</v>
      </c>
      <c r="IN28" s="53">
        <v>786.46300010000004</v>
      </c>
      <c r="IO28" s="53">
        <v>1173.4375001000001</v>
      </c>
      <c r="IP28" s="53">
        <v>465.2800001</v>
      </c>
      <c r="IQ28" s="53">
        <v>476.78899999999999</v>
      </c>
      <c r="IR28" s="53">
        <v>1002.0520001</v>
      </c>
      <c r="IS28" s="53">
        <v>520.40400009999996</v>
      </c>
      <c r="IT28" s="53">
        <v>366.77700010000001</v>
      </c>
      <c r="IU28" s="53">
        <v>1057.6050001000001</v>
      </c>
      <c r="IV28" s="53">
        <v>1148.5800001</v>
      </c>
      <c r="IW28" s="53">
        <v>0</v>
      </c>
      <c r="IX28" s="53">
        <v>449.26400009999998</v>
      </c>
      <c r="IY28" s="53">
        <v>501.51800009999999</v>
      </c>
      <c r="IZ28" s="65">
        <v>1132.1165000999999</v>
      </c>
    </row>
    <row r="29" spans="1:260" s="5" customFormat="1" ht="15" customHeight="1" x14ac:dyDescent="0.25">
      <c r="A29" s="46" t="str">
        <f>'Entry capacity'!A29</f>
        <v>AASS Gaviota</v>
      </c>
      <c r="B29" s="52">
        <v>789.23900000000003</v>
      </c>
      <c r="C29" s="53">
        <v>765.85299999999995</v>
      </c>
      <c r="D29" s="53">
        <v>639.07800010000005</v>
      </c>
      <c r="E29" s="53">
        <v>563.40850009999997</v>
      </c>
      <c r="F29" s="53">
        <v>543.01550010000005</v>
      </c>
      <c r="G29" s="53">
        <v>535.85300010000003</v>
      </c>
      <c r="H29" s="53">
        <v>517.64200010000002</v>
      </c>
      <c r="I29" s="53">
        <v>506.0420001</v>
      </c>
      <c r="J29" s="53">
        <v>529.61600009999995</v>
      </c>
      <c r="K29" s="53">
        <v>571.50550009999995</v>
      </c>
      <c r="L29" s="53">
        <v>600.26050009999994</v>
      </c>
      <c r="M29" s="53">
        <v>602.72050009999998</v>
      </c>
      <c r="N29" s="53">
        <v>619.48950009999999</v>
      </c>
      <c r="O29" s="53">
        <v>628.50150010000004</v>
      </c>
      <c r="P29" s="53">
        <v>643.90850009999997</v>
      </c>
      <c r="Q29" s="53">
        <v>642.50650010000004</v>
      </c>
      <c r="R29" s="53">
        <v>650.28950010000005</v>
      </c>
      <c r="S29" s="53">
        <v>668.82700009999996</v>
      </c>
      <c r="T29" s="53">
        <v>676.19300009999995</v>
      </c>
      <c r="U29" s="53">
        <v>695.02300019999996</v>
      </c>
      <c r="V29" s="53">
        <v>745.26100020000001</v>
      </c>
      <c r="W29" s="53">
        <v>752.89300019999996</v>
      </c>
      <c r="X29" s="53">
        <v>786.86300019999999</v>
      </c>
      <c r="Y29" s="53">
        <v>850.59300020000001</v>
      </c>
      <c r="Z29" s="53">
        <v>974.37500030000001</v>
      </c>
      <c r="AA29" s="53">
        <v>989.17500029999997</v>
      </c>
      <c r="AB29" s="53">
        <v>804.73200020000002</v>
      </c>
      <c r="AC29" s="53">
        <v>824.92900020000002</v>
      </c>
      <c r="AD29" s="53">
        <v>843.22200020000002</v>
      </c>
      <c r="AE29" s="53">
        <v>854.17900020000002</v>
      </c>
      <c r="AF29" s="53">
        <v>868.57500019999998</v>
      </c>
      <c r="AG29" s="53">
        <v>896.91900020000003</v>
      </c>
      <c r="AH29" s="53">
        <v>918.28000020000002</v>
      </c>
      <c r="AI29" s="53">
        <v>950.78300019999995</v>
      </c>
      <c r="AJ29" s="53">
        <v>976.65350000000001</v>
      </c>
      <c r="AK29" s="53">
        <v>975.20100019999995</v>
      </c>
      <c r="AL29" s="53">
        <v>967.95349999999996</v>
      </c>
      <c r="AM29" s="53">
        <v>954.45349999999996</v>
      </c>
      <c r="AN29" s="53">
        <v>980.60100020000004</v>
      </c>
      <c r="AO29" s="53">
        <v>488.14700010000001</v>
      </c>
      <c r="AP29" s="53">
        <v>486.44000010000002</v>
      </c>
      <c r="AQ29" s="53">
        <v>413.3760001</v>
      </c>
      <c r="AR29" s="53">
        <v>397.05900009999999</v>
      </c>
      <c r="AS29" s="53">
        <v>377.25900009999998</v>
      </c>
      <c r="AT29" s="53">
        <v>361.87000010000003</v>
      </c>
      <c r="AU29" s="53">
        <v>349.44900009999998</v>
      </c>
      <c r="AV29" s="53">
        <v>334.07000010000002</v>
      </c>
      <c r="AW29" s="53">
        <v>324.70100009999999</v>
      </c>
      <c r="AX29" s="53">
        <v>316.726</v>
      </c>
      <c r="AY29" s="53">
        <v>300.95999999999998</v>
      </c>
      <c r="AZ29" s="53">
        <v>298.995</v>
      </c>
      <c r="BA29" s="53">
        <v>279.19600000000003</v>
      </c>
      <c r="BB29" s="53">
        <v>258.54300000000001</v>
      </c>
      <c r="BC29" s="53">
        <v>249.858</v>
      </c>
      <c r="BD29" s="53">
        <v>238.92699999999999</v>
      </c>
      <c r="BE29" s="53">
        <v>231.142</v>
      </c>
      <c r="BF29" s="53">
        <v>217.215</v>
      </c>
      <c r="BG29" s="53">
        <v>181.899</v>
      </c>
      <c r="BH29" s="53">
        <v>164.45699999999999</v>
      </c>
      <c r="BI29" s="53">
        <v>153.82400000000001</v>
      </c>
      <c r="BJ29" s="53">
        <v>146.19999999999999</v>
      </c>
      <c r="BK29" s="53">
        <v>123.229</v>
      </c>
      <c r="BL29" s="53">
        <v>136.31299999999999</v>
      </c>
      <c r="BM29" s="53">
        <v>126.626</v>
      </c>
      <c r="BN29" s="53">
        <v>112.989</v>
      </c>
      <c r="BO29" s="53">
        <v>101.989</v>
      </c>
      <c r="BP29" s="53">
        <v>93.784999999999997</v>
      </c>
      <c r="BQ29" s="53">
        <v>624.12000009999997</v>
      </c>
      <c r="BR29" s="53">
        <v>71.695999999999998</v>
      </c>
      <c r="BS29" s="53">
        <v>77.998999999999995</v>
      </c>
      <c r="BT29" s="53">
        <v>96.129000000000005</v>
      </c>
      <c r="BU29" s="53">
        <v>99.658000000000001</v>
      </c>
      <c r="BV29" s="53">
        <v>108.072</v>
      </c>
      <c r="BW29" s="53">
        <v>115.23399999999999</v>
      </c>
      <c r="BX29" s="53">
        <v>123.837</v>
      </c>
      <c r="BY29" s="53">
        <v>126.331</v>
      </c>
      <c r="BZ29" s="53">
        <v>170.49700000000001</v>
      </c>
      <c r="CA29" s="53">
        <v>66.918999999999997</v>
      </c>
      <c r="CB29" s="53">
        <v>32.037999999999997</v>
      </c>
      <c r="CC29" s="53">
        <v>46.695</v>
      </c>
      <c r="CD29" s="53">
        <v>47.19</v>
      </c>
      <c r="CE29" s="53">
        <v>63.112000000000002</v>
      </c>
      <c r="CF29" s="53">
        <v>80.061999999999998</v>
      </c>
      <c r="CG29" s="53">
        <v>46.472999999999999</v>
      </c>
      <c r="CH29" s="53">
        <v>600.4360001</v>
      </c>
      <c r="CI29" s="53">
        <v>591.26200010000002</v>
      </c>
      <c r="CJ29" s="53">
        <v>586.14200010000002</v>
      </c>
      <c r="CK29" s="53">
        <v>448.54400010000001</v>
      </c>
      <c r="CL29" s="53">
        <v>327.61100010000001</v>
      </c>
      <c r="CM29" s="53">
        <v>658.77000009999995</v>
      </c>
      <c r="CN29" s="53">
        <v>384.42800010000002</v>
      </c>
      <c r="CO29" s="53">
        <v>370.35800010000003</v>
      </c>
      <c r="CP29" s="53">
        <v>355.52700010000001</v>
      </c>
      <c r="CQ29" s="53">
        <v>350.67800010000002</v>
      </c>
      <c r="CR29" s="53">
        <v>342.75600009999999</v>
      </c>
      <c r="CS29" s="53">
        <v>341.05100010000001</v>
      </c>
      <c r="CT29" s="53">
        <v>334.14100009999999</v>
      </c>
      <c r="CU29" s="53">
        <v>781.27200000000005</v>
      </c>
      <c r="CV29" s="53">
        <v>221.24700000000001</v>
      </c>
      <c r="CW29" s="53">
        <v>159.58000000000001</v>
      </c>
      <c r="CX29" s="53">
        <v>193.13300000000001</v>
      </c>
      <c r="CY29" s="53">
        <v>201.577</v>
      </c>
      <c r="CZ29" s="53">
        <v>244.971</v>
      </c>
      <c r="DA29" s="53">
        <v>286.77699999999999</v>
      </c>
      <c r="DB29" s="53">
        <v>416.89100000000002</v>
      </c>
      <c r="DC29" s="53">
        <v>431.74299999999999</v>
      </c>
      <c r="DD29" s="53">
        <v>442.85899999999998</v>
      </c>
      <c r="DE29" s="53">
        <v>449.65550000000002</v>
      </c>
      <c r="DF29" s="53">
        <v>455.26850000000002</v>
      </c>
      <c r="DG29" s="53">
        <v>12.69</v>
      </c>
      <c r="DH29" s="53">
        <v>5.343</v>
      </c>
      <c r="DI29" s="53">
        <v>993.17500029999997</v>
      </c>
      <c r="DJ29" s="53">
        <v>393.05900009999999</v>
      </c>
      <c r="DK29" s="53">
        <v>672.72700010000005</v>
      </c>
      <c r="DL29" s="53">
        <v>233.65600000000001</v>
      </c>
      <c r="DM29" s="53">
        <v>990.37500030000001</v>
      </c>
      <c r="DN29" s="53">
        <v>1010.1750003</v>
      </c>
      <c r="DO29" s="53">
        <v>645.47800010000003</v>
      </c>
      <c r="DP29" s="53">
        <v>219.13300000000001</v>
      </c>
      <c r="DQ29" s="53">
        <v>269.13900000000001</v>
      </c>
      <c r="DR29" s="53">
        <v>280.78199999999998</v>
      </c>
      <c r="DS29" s="53">
        <v>318.93099999999998</v>
      </c>
      <c r="DT29" s="53">
        <v>330.233</v>
      </c>
      <c r="DU29" s="53">
        <v>131.465</v>
      </c>
      <c r="DV29" s="53">
        <v>333.33300000000003</v>
      </c>
      <c r="DW29" s="53">
        <v>346.589</v>
      </c>
      <c r="DX29" s="53">
        <v>359.733</v>
      </c>
      <c r="DY29" s="53">
        <v>391.72</v>
      </c>
      <c r="DZ29" s="53">
        <v>424.64100000000002</v>
      </c>
      <c r="EA29" s="53">
        <v>437.29899999999998</v>
      </c>
      <c r="EB29" s="53">
        <v>443.84899999999999</v>
      </c>
      <c r="EC29" s="53">
        <v>454.93</v>
      </c>
      <c r="ED29" s="53">
        <v>474.44200000000001</v>
      </c>
      <c r="EE29" s="53">
        <v>490.97800000000001</v>
      </c>
      <c r="EF29" s="53">
        <v>211.006</v>
      </c>
      <c r="EG29" s="53">
        <v>215.88200000000001</v>
      </c>
      <c r="EH29" s="53">
        <v>263.16399999999999</v>
      </c>
      <c r="EI29" s="53">
        <v>576.36300010000002</v>
      </c>
      <c r="EJ29" s="53">
        <v>402.70500010000001</v>
      </c>
      <c r="EK29" s="53">
        <v>1001.8625</v>
      </c>
      <c r="EL29" s="53">
        <v>999.91049999999996</v>
      </c>
      <c r="EM29" s="53">
        <v>924.0575</v>
      </c>
      <c r="EN29" s="53">
        <v>905.60249999999996</v>
      </c>
      <c r="EO29" s="53">
        <v>831.1345</v>
      </c>
      <c r="EP29" s="53">
        <v>916.50450000000001</v>
      </c>
      <c r="EQ29" s="53">
        <v>901.10249999999996</v>
      </c>
      <c r="ER29" s="53">
        <v>879.91650000000004</v>
      </c>
      <c r="ES29" s="53">
        <v>830.94849999999997</v>
      </c>
      <c r="ET29" s="53">
        <v>788.83950000000004</v>
      </c>
      <c r="EU29" s="53">
        <v>763.66849999999999</v>
      </c>
      <c r="EV29" s="53">
        <v>660.08550000000002</v>
      </c>
      <c r="EW29" s="53">
        <v>648.30949999999996</v>
      </c>
      <c r="EX29" s="53">
        <v>610.1345</v>
      </c>
      <c r="EY29" s="53">
        <v>528.04250000000002</v>
      </c>
      <c r="EZ29" s="53">
        <v>502.57049999999998</v>
      </c>
      <c r="FA29" s="53">
        <v>506.48750000000001</v>
      </c>
      <c r="FB29" s="53">
        <v>495.23649999999998</v>
      </c>
      <c r="FC29" s="53">
        <v>483.02449999999999</v>
      </c>
      <c r="FD29" s="53">
        <v>465.12450000000001</v>
      </c>
      <c r="FE29" s="53">
        <v>271.05399999999997</v>
      </c>
      <c r="FF29" s="53">
        <v>985.60100020000004</v>
      </c>
      <c r="FG29" s="53">
        <v>502.11399999999998</v>
      </c>
      <c r="FH29" s="53">
        <v>536.23299999999995</v>
      </c>
      <c r="FI29" s="53">
        <v>562.18299999999999</v>
      </c>
      <c r="FJ29" s="53">
        <v>581.65800000000002</v>
      </c>
      <c r="FK29" s="53">
        <v>600.63</v>
      </c>
      <c r="FL29" s="53">
        <v>733.70899999999995</v>
      </c>
      <c r="FM29" s="53">
        <v>764.93700000000001</v>
      </c>
      <c r="FN29" s="53">
        <v>781.27300000000002</v>
      </c>
      <c r="FO29" s="53">
        <v>794.029</v>
      </c>
      <c r="FP29" s="53">
        <v>827.36099999999999</v>
      </c>
      <c r="FQ29" s="53">
        <v>844.4</v>
      </c>
      <c r="FR29" s="53">
        <v>859.94</v>
      </c>
      <c r="FS29" s="53">
        <v>872.97</v>
      </c>
      <c r="FT29" s="53">
        <v>896.72500000000002</v>
      </c>
      <c r="FU29" s="53">
        <v>916.34799999999996</v>
      </c>
      <c r="FV29" s="53">
        <v>935.02499999999998</v>
      </c>
      <c r="FW29" s="53">
        <v>945.77499999999998</v>
      </c>
      <c r="FX29" s="53">
        <v>448.19900000000001</v>
      </c>
      <c r="FY29" s="53">
        <v>1033.4905000000001</v>
      </c>
      <c r="FZ29" s="53">
        <v>1014.0405</v>
      </c>
      <c r="GA29" s="53">
        <v>999.38049999999998</v>
      </c>
      <c r="GB29" s="53">
        <v>969.48050000000001</v>
      </c>
      <c r="GC29" s="53">
        <v>908.38049999999998</v>
      </c>
      <c r="GD29" s="53">
        <v>865.4855</v>
      </c>
      <c r="GE29" s="53">
        <v>838.97550000000001</v>
      </c>
      <c r="GF29" s="53">
        <v>825.24350000000004</v>
      </c>
      <c r="GG29" s="53">
        <v>783.01649999999995</v>
      </c>
      <c r="GH29" s="53">
        <v>742.24850000000004</v>
      </c>
      <c r="GI29" s="53">
        <v>675.14850000000001</v>
      </c>
      <c r="GJ29" s="53">
        <v>659.44849999999997</v>
      </c>
      <c r="GK29" s="53">
        <v>629.54849999999999</v>
      </c>
      <c r="GL29" s="53">
        <v>612.14850000000001</v>
      </c>
      <c r="GM29" s="53">
        <v>636.93949999999995</v>
      </c>
      <c r="GN29" s="53">
        <v>653.56449999999995</v>
      </c>
      <c r="GO29" s="53">
        <v>697.2405</v>
      </c>
      <c r="GP29" s="53">
        <v>726.44550000000004</v>
      </c>
      <c r="GQ29" s="53">
        <v>747.26850000000002</v>
      </c>
      <c r="GR29" s="53">
        <v>802.25850000000003</v>
      </c>
      <c r="GS29" s="53">
        <v>591.64850000000001</v>
      </c>
      <c r="GT29" s="53">
        <v>562.14850000000001</v>
      </c>
      <c r="GU29" s="53">
        <v>495.52850000000001</v>
      </c>
      <c r="GV29" s="53">
        <v>1041.3805</v>
      </c>
      <c r="GW29" s="53">
        <v>939.54250000000002</v>
      </c>
      <c r="GX29" s="53">
        <v>839.25149999999996</v>
      </c>
      <c r="GY29" s="53">
        <v>594.24249999999995</v>
      </c>
      <c r="GZ29" s="53">
        <v>952.20749999999998</v>
      </c>
      <c r="HA29" s="53">
        <v>816.76</v>
      </c>
      <c r="HB29" s="53">
        <v>840.26</v>
      </c>
      <c r="HC29" s="53">
        <v>854.8</v>
      </c>
      <c r="HD29" s="53">
        <v>502.62900000000002</v>
      </c>
      <c r="HE29" s="53">
        <v>520.154</v>
      </c>
      <c r="HF29" s="53">
        <v>526.95100000000002</v>
      </c>
      <c r="HG29" s="53">
        <v>537.61300000000006</v>
      </c>
      <c r="HH29" s="53">
        <v>573.57799999999997</v>
      </c>
      <c r="HI29" s="53">
        <v>582.548</v>
      </c>
      <c r="HJ29" s="53">
        <v>573.798</v>
      </c>
      <c r="HK29" s="53">
        <v>543.904</v>
      </c>
      <c r="HL29" s="53">
        <v>504.39800000000002</v>
      </c>
      <c r="HM29" s="53">
        <v>450.798</v>
      </c>
      <c r="HN29" s="53">
        <v>475.92700000000002</v>
      </c>
      <c r="HO29" s="53">
        <v>517.67200000000003</v>
      </c>
      <c r="HP29" s="53">
        <v>530.54700000000003</v>
      </c>
      <c r="HQ29" s="53">
        <v>563.98</v>
      </c>
      <c r="HR29" s="53">
        <v>583.94299999999998</v>
      </c>
      <c r="HS29" s="53">
        <v>636.21900000000005</v>
      </c>
      <c r="HT29" s="53">
        <v>708.38599999999997</v>
      </c>
      <c r="HU29" s="53">
        <v>767.18</v>
      </c>
      <c r="HV29" s="53">
        <v>428.22699999999998</v>
      </c>
      <c r="HW29" s="53">
        <v>388.29500000000002</v>
      </c>
      <c r="HX29" s="53">
        <v>371.99400000000003</v>
      </c>
      <c r="HY29" s="53">
        <v>356.97699999999998</v>
      </c>
      <c r="HZ29" s="53">
        <v>321.61700000000002</v>
      </c>
      <c r="IA29" s="53">
        <v>457.43200000000002</v>
      </c>
      <c r="IB29" s="53">
        <v>673.70600000000002</v>
      </c>
      <c r="IC29" s="53">
        <v>705.33600019999994</v>
      </c>
      <c r="ID29" s="53">
        <v>658.77100010000004</v>
      </c>
      <c r="IE29" s="53">
        <v>342.34199999999998</v>
      </c>
      <c r="IF29" s="53">
        <v>474.92450000000002</v>
      </c>
      <c r="IG29" s="53">
        <v>965.65350000000001</v>
      </c>
      <c r="IH29" s="53">
        <v>280.49200000000002</v>
      </c>
      <c r="II29" s="53">
        <v>235.78</v>
      </c>
      <c r="IJ29" s="53">
        <v>626.55650009999999</v>
      </c>
      <c r="IK29" s="53">
        <v>632.10650009999995</v>
      </c>
      <c r="IL29" s="53">
        <v>516.74850000000004</v>
      </c>
      <c r="IM29" s="53">
        <v>645.49300010000002</v>
      </c>
      <c r="IN29" s="53">
        <v>986.60100020000004</v>
      </c>
      <c r="IO29" s="53">
        <v>1001.9025</v>
      </c>
      <c r="IP29" s="53">
        <v>80.091999999999999</v>
      </c>
      <c r="IQ29" s="53">
        <v>676.92700009999999</v>
      </c>
      <c r="IR29" s="53">
        <v>799.24800000000005</v>
      </c>
      <c r="IS29" s="53">
        <v>173.49700000000001</v>
      </c>
      <c r="IT29" s="53">
        <v>333.90499999999997</v>
      </c>
      <c r="IU29" s="53">
        <v>854.80100000000004</v>
      </c>
      <c r="IV29" s="53">
        <v>945.77599999999995</v>
      </c>
      <c r="IW29" s="53">
        <v>449.26400009999998</v>
      </c>
      <c r="IX29" s="53">
        <v>0</v>
      </c>
      <c r="IY29" s="53">
        <v>450.47399999999999</v>
      </c>
      <c r="IZ29" s="65">
        <v>960.58150000000001</v>
      </c>
    </row>
    <row r="30" spans="1:260" s="5" customFormat="1" ht="15" customHeight="1" thickBot="1" x14ac:dyDescent="0.3">
      <c r="A30" s="32" t="str">
        <f>'Entry capacity'!A30</f>
        <v>AASS Yela</v>
      </c>
      <c r="B30" s="61">
        <v>906.77200000000005</v>
      </c>
      <c r="C30" s="61">
        <v>883.38599999999997</v>
      </c>
      <c r="D30" s="61">
        <v>691.33200009999996</v>
      </c>
      <c r="E30" s="61">
        <v>615.66250009999999</v>
      </c>
      <c r="F30" s="61">
        <v>595.26950009999996</v>
      </c>
      <c r="G30" s="61">
        <v>588.10700010000005</v>
      </c>
      <c r="H30" s="61">
        <v>569.89600010000004</v>
      </c>
      <c r="I30" s="61">
        <v>558.29600010000001</v>
      </c>
      <c r="J30" s="61">
        <v>581.87000009999997</v>
      </c>
      <c r="K30" s="61">
        <v>623.75950009999997</v>
      </c>
      <c r="L30" s="61">
        <v>633.84650009999996</v>
      </c>
      <c r="M30" s="61">
        <v>631.38650010000003</v>
      </c>
      <c r="N30" s="61">
        <v>614.61750010000003</v>
      </c>
      <c r="O30" s="61">
        <v>605.60550009999997</v>
      </c>
      <c r="P30" s="61">
        <v>590.19850010000005</v>
      </c>
      <c r="Q30" s="61">
        <v>591.60050009999998</v>
      </c>
      <c r="R30" s="61">
        <v>583.81750009999996</v>
      </c>
      <c r="S30" s="61">
        <v>565.28000010000005</v>
      </c>
      <c r="T30" s="61">
        <v>557.91400009999995</v>
      </c>
      <c r="U30" s="61">
        <v>539.08399999999995</v>
      </c>
      <c r="V30" s="61">
        <v>488.846</v>
      </c>
      <c r="W30" s="61">
        <v>481.214</v>
      </c>
      <c r="X30" s="61">
        <v>447.24400000000003</v>
      </c>
      <c r="Y30" s="61">
        <v>510.97399999999999</v>
      </c>
      <c r="Z30" s="61">
        <v>634.75600010000005</v>
      </c>
      <c r="AA30" s="61">
        <v>649.55600010000001</v>
      </c>
      <c r="AB30" s="61">
        <v>465.11099999999999</v>
      </c>
      <c r="AC30" s="61">
        <v>485.30799999999999</v>
      </c>
      <c r="AD30" s="61">
        <v>503.601</v>
      </c>
      <c r="AE30" s="61">
        <v>514.55799999999999</v>
      </c>
      <c r="AF30" s="61">
        <v>528.95399999999995</v>
      </c>
      <c r="AG30" s="61">
        <v>557.298</v>
      </c>
      <c r="AH30" s="61">
        <v>578.65899999999999</v>
      </c>
      <c r="AI30" s="61">
        <v>606.51700000000005</v>
      </c>
      <c r="AJ30" s="61">
        <v>566.75300000000004</v>
      </c>
      <c r="AK30" s="61">
        <v>582.09900000000005</v>
      </c>
      <c r="AL30" s="61">
        <v>558.053</v>
      </c>
      <c r="AM30" s="61">
        <v>544.553</v>
      </c>
      <c r="AN30" s="61">
        <v>587.49900000000002</v>
      </c>
      <c r="AO30" s="61">
        <v>540.40100010000003</v>
      </c>
      <c r="AP30" s="61">
        <v>538.69400010000004</v>
      </c>
      <c r="AQ30" s="61">
        <v>465.63000010000002</v>
      </c>
      <c r="AR30" s="61">
        <v>449.31300010000001</v>
      </c>
      <c r="AS30" s="61">
        <v>429.5130001</v>
      </c>
      <c r="AT30" s="61">
        <v>414.12400009999999</v>
      </c>
      <c r="AU30" s="61">
        <v>401.7030001</v>
      </c>
      <c r="AV30" s="61">
        <v>386.32400009999998</v>
      </c>
      <c r="AW30" s="61">
        <v>376.95500010000001</v>
      </c>
      <c r="AX30" s="61">
        <v>368.98</v>
      </c>
      <c r="AY30" s="61">
        <v>353.214</v>
      </c>
      <c r="AZ30" s="61">
        <v>351.24900000000002</v>
      </c>
      <c r="BA30" s="61">
        <v>331.45</v>
      </c>
      <c r="BB30" s="61">
        <v>310.79700000000003</v>
      </c>
      <c r="BC30" s="61">
        <v>302.11200000000002</v>
      </c>
      <c r="BD30" s="61">
        <v>291.18099999999998</v>
      </c>
      <c r="BE30" s="61">
        <v>283.39600000000002</v>
      </c>
      <c r="BF30" s="61">
        <v>269.46899999999999</v>
      </c>
      <c r="BG30" s="61">
        <v>268.57499999999999</v>
      </c>
      <c r="BH30" s="61">
        <v>286.017</v>
      </c>
      <c r="BI30" s="61">
        <v>296.64999999999998</v>
      </c>
      <c r="BJ30" s="61">
        <v>304.274</v>
      </c>
      <c r="BK30" s="61">
        <v>327.245</v>
      </c>
      <c r="BL30" s="61">
        <v>340.32900000000001</v>
      </c>
      <c r="BM30" s="61">
        <v>355.32900000000001</v>
      </c>
      <c r="BN30" s="61">
        <v>368.96600000000001</v>
      </c>
      <c r="BO30" s="61">
        <v>379.96600000000001</v>
      </c>
      <c r="BP30" s="61">
        <v>388.17</v>
      </c>
      <c r="BQ30" s="61">
        <v>676.37400009999999</v>
      </c>
      <c r="BR30" s="61">
        <v>410.25900000000001</v>
      </c>
      <c r="BS30" s="61">
        <v>426.11599999999999</v>
      </c>
      <c r="BT30" s="61">
        <v>444.24599999999998</v>
      </c>
      <c r="BU30" s="61">
        <v>447.77499999999998</v>
      </c>
      <c r="BV30" s="61">
        <v>456.18900000000002</v>
      </c>
      <c r="BW30" s="61">
        <v>463.351</v>
      </c>
      <c r="BX30" s="61">
        <v>471.95400000000001</v>
      </c>
      <c r="BY30" s="61">
        <v>474.44799999999998</v>
      </c>
      <c r="BZ30" s="61">
        <v>518.61400000000003</v>
      </c>
      <c r="CA30" s="61">
        <v>415.036</v>
      </c>
      <c r="CB30" s="61">
        <v>418.43599999999998</v>
      </c>
      <c r="CC30" s="61">
        <v>433.09300000000002</v>
      </c>
      <c r="CD30" s="61">
        <v>433.58800000000002</v>
      </c>
      <c r="CE30" s="61">
        <v>449.51</v>
      </c>
      <c r="CF30" s="61">
        <v>466.46</v>
      </c>
      <c r="CG30" s="61">
        <v>432.87099999999998</v>
      </c>
      <c r="CH30" s="61">
        <v>652.69000010000002</v>
      </c>
      <c r="CI30" s="61">
        <v>643.51600010000004</v>
      </c>
      <c r="CJ30" s="61">
        <v>638.39600010000004</v>
      </c>
      <c r="CK30" s="61">
        <v>500.79800010000002</v>
      </c>
      <c r="CL30" s="61">
        <v>379.86500009999997</v>
      </c>
      <c r="CM30" s="61">
        <v>711.02400009999997</v>
      </c>
      <c r="CN30" s="61">
        <v>436.68200009999998</v>
      </c>
      <c r="CO30" s="61">
        <v>422.61200009999999</v>
      </c>
      <c r="CP30" s="61">
        <v>407.78100010000003</v>
      </c>
      <c r="CQ30" s="61">
        <v>402.93200009999998</v>
      </c>
      <c r="CR30" s="61">
        <v>395.01000010000001</v>
      </c>
      <c r="CS30" s="61">
        <v>393.30500009999997</v>
      </c>
      <c r="CT30" s="61">
        <v>386.3950001</v>
      </c>
      <c r="CU30" s="61">
        <v>898.80499999999995</v>
      </c>
      <c r="CV30" s="61">
        <v>273.50099999999998</v>
      </c>
      <c r="CW30" s="61">
        <v>344.21899999999999</v>
      </c>
      <c r="CX30" s="61">
        <v>310.666</v>
      </c>
      <c r="CY30" s="61">
        <v>302.22199999999998</v>
      </c>
      <c r="CZ30" s="61">
        <v>258.82799999999997</v>
      </c>
      <c r="DA30" s="61">
        <v>217.02199999999999</v>
      </c>
      <c r="DB30" s="61">
        <v>86.908000000000001</v>
      </c>
      <c r="DC30" s="61">
        <v>101.76</v>
      </c>
      <c r="DD30" s="61">
        <v>112.876</v>
      </c>
      <c r="DE30" s="61">
        <v>119.6725</v>
      </c>
      <c r="DF30" s="61">
        <v>125.2855</v>
      </c>
      <c r="DG30" s="61">
        <v>437.78399999999999</v>
      </c>
      <c r="DH30" s="61">
        <v>445.13099999999997</v>
      </c>
      <c r="DI30" s="61">
        <v>653.55600010000001</v>
      </c>
      <c r="DJ30" s="61">
        <v>445.31300010000001</v>
      </c>
      <c r="DK30" s="61">
        <v>569.18000010000003</v>
      </c>
      <c r="DL30" s="61">
        <v>285.91000000000003</v>
      </c>
      <c r="DM30" s="61">
        <v>650.75600010000005</v>
      </c>
      <c r="DN30" s="61">
        <v>670.55600010000001</v>
      </c>
      <c r="DO30" s="61">
        <v>697.73200010000005</v>
      </c>
      <c r="DP30" s="61">
        <v>336.666</v>
      </c>
      <c r="DQ30" s="61">
        <v>386.67200000000003</v>
      </c>
      <c r="DR30" s="61">
        <v>398.315</v>
      </c>
      <c r="DS30" s="61">
        <v>436.464</v>
      </c>
      <c r="DT30" s="61">
        <v>447.76600000000002</v>
      </c>
      <c r="DU30" s="61">
        <v>517.86300000000006</v>
      </c>
      <c r="DV30" s="61">
        <v>450.86599999999999</v>
      </c>
      <c r="DW30" s="61">
        <v>464.12200000000001</v>
      </c>
      <c r="DX30" s="61">
        <v>477.26600000000002</v>
      </c>
      <c r="DY30" s="61">
        <v>509.25299999999999</v>
      </c>
      <c r="DZ30" s="61">
        <v>542.17399999999998</v>
      </c>
      <c r="EA30" s="61">
        <v>554.83199999999999</v>
      </c>
      <c r="EB30" s="61">
        <v>561.38199999999995</v>
      </c>
      <c r="EC30" s="61">
        <v>572.46299999999997</v>
      </c>
      <c r="ED30" s="61">
        <v>591.97500000000002</v>
      </c>
      <c r="EE30" s="61">
        <v>608.51099999999997</v>
      </c>
      <c r="EF30" s="61">
        <v>263.26</v>
      </c>
      <c r="EG30" s="61">
        <v>268.13600000000002</v>
      </c>
      <c r="EH30" s="61">
        <v>315.41800000000001</v>
      </c>
      <c r="EI30" s="61">
        <v>628.61700010000004</v>
      </c>
      <c r="EJ30" s="61">
        <v>454.95900010000003</v>
      </c>
      <c r="EK30" s="61">
        <v>671.87950000000001</v>
      </c>
      <c r="EL30" s="61">
        <v>669.92750000000001</v>
      </c>
      <c r="EM30" s="61">
        <v>594.07449999999994</v>
      </c>
      <c r="EN30" s="61">
        <v>575.61950000000002</v>
      </c>
      <c r="EO30" s="61">
        <v>501.1515</v>
      </c>
      <c r="EP30" s="61">
        <v>586.52149999999995</v>
      </c>
      <c r="EQ30" s="61">
        <v>571.11950000000002</v>
      </c>
      <c r="ER30" s="61">
        <v>549.93349999999998</v>
      </c>
      <c r="ES30" s="61">
        <v>500.96550000000002</v>
      </c>
      <c r="ET30" s="61">
        <v>458.85649999999998</v>
      </c>
      <c r="EU30" s="61">
        <v>433.68549999999999</v>
      </c>
      <c r="EV30" s="61">
        <v>330.10250000000002</v>
      </c>
      <c r="EW30" s="61">
        <v>318.32650000000001</v>
      </c>
      <c r="EX30" s="61">
        <v>280.1515</v>
      </c>
      <c r="EY30" s="61">
        <v>198.05950000000001</v>
      </c>
      <c r="EZ30" s="61">
        <v>172.58750000000001</v>
      </c>
      <c r="FA30" s="61">
        <v>176.50450000000001</v>
      </c>
      <c r="FB30" s="61">
        <v>165.2535</v>
      </c>
      <c r="FC30" s="61">
        <v>153.04150000000001</v>
      </c>
      <c r="FD30" s="61">
        <v>135.14150000000001</v>
      </c>
      <c r="FE30" s="61">
        <v>323.30799999999999</v>
      </c>
      <c r="FF30" s="61">
        <v>592.49900000000002</v>
      </c>
      <c r="FG30" s="61">
        <v>619.64700000000005</v>
      </c>
      <c r="FH30" s="61">
        <v>653.76599999999996</v>
      </c>
      <c r="FI30" s="61">
        <v>679.71600000000001</v>
      </c>
      <c r="FJ30" s="61">
        <v>699.19100000000003</v>
      </c>
      <c r="FK30" s="61">
        <v>718.16300000000001</v>
      </c>
      <c r="FL30" s="61">
        <v>851.24199999999996</v>
      </c>
      <c r="FM30" s="61">
        <v>882.47</v>
      </c>
      <c r="FN30" s="61">
        <v>898.80600000000004</v>
      </c>
      <c r="FO30" s="61">
        <v>911.56200000000001</v>
      </c>
      <c r="FP30" s="61">
        <v>944.89400000000001</v>
      </c>
      <c r="FQ30" s="61">
        <v>961.93299999999999</v>
      </c>
      <c r="FR30" s="61">
        <v>977.47299999999996</v>
      </c>
      <c r="FS30" s="61">
        <v>990.50300000000004</v>
      </c>
      <c r="FT30" s="61">
        <v>1014.258</v>
      </c>
      <c r="FU30" s="61">
        <v>1033.8810000000001</v>
      </c>
      <c r="FV30" s="61">
        <v>1052.558</v>
      </c>
      <c r="FW30" s="61">
        <v>1063.308</v>
      </c>
      <c r="FX30" s="61">
        <v>55.6</v>
      </c>
      <c r="FY30" s="61">
        <v>703.50750000000005</v>
      </c>
      <c r="FZ30" s="61">
        <v>684.0575</v>
      </c>
      <c r="GA30" s="61">
        <v>669.39750000000004</v>
      </c>
      <c r="GB30" s="61">
        <v>639.49749999999995</v>
      </c>
      <c r="GC30" s="61">
        <v>578.39750000000004</v>
      </c>
      <c r="GD30" s="61">
        <v>535.50250000000005</v>
      </c>
      <c r="GE30" s="61">
        <v>508.99250000000001</v>
      </c>
      <c r="GF30" s="61">
        <v>495.26049999999998</v>
      </c>
      <c r="GG30" s="61">
        <v>453.0335</v>
      </c>
      <c r="GH30" s="61">
        <v>332.34800000000001</v>
      </c>
      <c r="GI30" s="61">
        <v>265.24799999999999</v>
      </c>
      <c r="GJ30" s="61">
        <v>249.548</v>
      </c>
      <c r="GK30" s="61">
        <v>219.648</v>
      </c>
      <c r="GL30" s="61">
        <v>202.24799999999999</v>
      </c>
      <c r="GM30" s="61">
        <v>227.03899999999999</v>
      </c>
      <c r="GN30" s="61">
        <v>243.66399999999999</v>
      </c>
      <c r="GO30" s="61">
        <v>287.33999999999997</v>
      </c>
      <c r="GP30" s="61">
        <v>316.54500000000002</v>
      </c>
      <c r="GQ30" s="61">
        <v>337.36799999999999</v>
      </c>
      <c r="GR30" s="61">
        <v>392.358</v>
      </c>
      <c r="GS30" s="61">
        <v>181.74799999999999</v>
      </c>
      <c r="GT30" s="61">
        <v>152.24799999999999</v>
      </c>
      <c r="GU30" s="61">
        <v>128.06800000000001</v>
      </c>
      <c r="GV30" s="61">
        <v>631.48</v>
      </c>
      <c r="GW30" s="61">
        <v>529.64200000000005</v>
      </c>
      <c r="GX30" s="61">
        <v>429.351</v>
      </c>
      <c r="GY30" s="61">
        <v>264.2595</v>
      </c>
      <c r="GZ30" s="61">
        <v>622.22450000000003</v>
      </c>
      <c r="HA30" s="61">
        <v>646.23450009999999</v>
      </c>
      <c r="HB30" s="61">
        <v>669.73450009999999</v>
      </c>
      <c r="HC30" s="61">
        <v>684.27450009999995</v>
      </c>
      <c r="HD30" s="61">
        <v>613.46699999999998</v>
      </c>
      <c r="HE30" s="61">
        <v>595.94200000000001</v>
      </c>
      <c r="HF30" s="61">
        <v>589.14499999999998</v>
      </c>
      <c r="HG30" s="61">
        <v>578.48299999999995</v>
      </c>
      <c r="HH30" s="61">
        <v>542.51800000000003</v>
      </c>
      <c r="HI30" s="61">
        <v>533.548</v>
      </c>
      <c r="HJ30" s="61">
        <v>504.04300000000001</v>
      </c>
      <c r="HK30" s="61">
        <v>474.149</v>
      </c>
      <c r="HL30" s="61">
        <v>434.64299999999997</v>
      </c>
      <c r="HM30" s="61">
        <v>381.04300000000001</v>
      </c>
      <c r="HN30" s="61">
        <v>406.17200000000003</v>
      </c>
      <c r="HO30" s="61">
        <v>447.91699999999997</v>
      </c>
      <c r="HP30" s="61">
        <v>460.79199999999997</v>
      </c>
      <c r="HQ30" s="61">
        <v>494.22500000000002</v>
      </c>
      <c r="HR30" s="61">
        <v>514.18799999999999</v>
      </c>
      <c r="HS30" s="61">
        <v>566.46400000000006</v>
      </c>
      <c r="HT30" s="61">
        <v>638.63099999999997</v>
      </c>
      <c r="HU30" s="61">
        <v>647.79450010000005</v>
      </c>
      <c r="HV30" s="61">
        <v>358.47199999999998</v>
      </c>
      <c r="HW30" s="61">
        <v>318.54000000000002</v>
      </c>
      <c r="HX30" s="61">
        <v>302.23899999999998</v>
      </c>
      <c r="HY30" s="61">
        <v>287.22199999999998</v>
      </c>
      <c r="HZ30" s="61">
        <v>251.86199999999999</v>
      </c>
      <c r="IA30" s="61">
        <v>6.9580000000000002</v>
      </c>
      <c r="IB30" s="61">
        <v>791.23900000000003</v>
      </c>
      <c r="IC30" s="61">
        <v>528.77099999999996</v>
      </c>
      <c r="ID30" s="61">
        <v>711.02500010000006</v>
      </c>
      <c r="IE30" s="61">
        <v>161.45699999999999</v>
      </c>
      <c r="IF30" s="61">
        <v>144.94149999999999</v>
      </c>
      <c r="IG30" s="61">
        <v>555.75300000000004</v>
      </c>
      <c r="IH30" s="61">
        <v>332.74599999999998</v>
      </c>
      <c r="II30" s="61">
        <v>268.01900000000001</v>
      </c>
      <c r="IJ30" s="61">
        <v>607.55050010000002</v>
      </c>
      <c r="IK30" s="61">
        <v>602.00050009999995</v>
      </c>
      <c r="IL30" s="61">
        <v>106.848</v>
      </c>
      <c r="IM30" s="61">
        <v>697.74700010000004</v>
      </c>
      <c r="IN30" s="61">
        <v>593.49900000000002</v>
      </c>
      <c r="IO30" s="61">
        <v>671.91949999999997</v>
      </c>
      <c r="IP30" s="61">
        <v>466.49</v>
      </c>
      <c r="IQ30" s="61">
        <v>573.38000009999996</v>
      </c>
      <c r="IR30" s="61">
        <v>916.78099999999995</v>
      </c>
      <c r="IS30" s="61">
        <v>521.61400000000003</v>
      </c>
      <c r="IT30" s="61">
        <v>386.15899999999999</v>
      </c>
      <c r="IU30" s="61">
        <v>684.27550010000004</v>
      </c>
      <c r="IV30" s="61">
        <v>1063.309</v>
      </c>
      <c r="IW30" s="61">
        <v>501.51800009999999</v>
      </c>
      <c r="IX30" s="61">
        <v>450.47399999999999</v>
      </c>
      <c r="IY30" s="61">
        <v>0</v>
      </c>
      <c r="IZ30" s="100">
        <v>630.59849999999994</v>
      </c>
    </row>
    <row r="31" spans="1:260" ht="9" customHeight="1" x14ac:dyDescent="0.25">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4"/>
      <c r="GM31" s="64"/>
      <c r="GN31" s="64"/>
      <c r="GO31" s="64"/>
      <c r="GP31" s="64"/>
      <c r="GQ31" s="64"/>
      <c r="GR31" s="64"/>
      <c r="GS31" s="64"/>
      <c r="GT31" s="64"/>
      <c r="GU31" s="64"/>
      <c r="GV31" s="64"/>
      <c r="GW31" s="64"/>
      <c r="GX31" s="64"/>
      <c r="GY31" s="64"/>
      <c r="GZ31" s="64"/>
      <c r="HA31" s="64"/>
      <c r="HB31" s="64"/>
      <c r="HC31" s="64"/>
      <c r="HD31" s="64"/>
      <c r="HE31" s="64"/>
      <c r="HF31" s="64"/>
      <c r="HG31" s="64"/>
      <c r="HH31" s="64"/>
      <c r="HI31" s="64"/>
      <c r="HJ31" s="64"/>
      <c r="HK31" s="64"/>
      <c r="HL31" s="64"/>
      <c r="HM31" s="64"/>
      <c r="HN31" s="64"/>
      <c r="HO31" s="64"/>
      <c r="HP31" s="64"/>
      <c r="HQ31" s="64"/>
      <c r="HR31" s="64"/>
      <c r="HS31" s="64"/>
      <c r="HT31" s="64"/>
      <c r="HU31" s="64"/>
      <c r="HV31" s="64"/>
      <c r="HW31" s="64"/>
      <c r="HX31" s="64"/>
      <c r="HY31" s="64"/>
      <c r="HZ31" s="64"/>
      <c r="IA31" s="64"/>
      <c r="IB31" s="64"/>
      <c r="IC31" s="64"/>
      <c r="ID31" s="64"/>
      <c r="IE31" s="64"/>
      <c r="IF31" s="64"/>
      <c r="IG31" s="64"/>
      <c r="IH31" s="64"/>
      <c r="II31" s="64"/>
      <c r="IJ31" s="64"/>
      <c r="IK31" s="64"/>
      <c r="IL31" s="64"/>
      <c r="IM31" s="64"/>
      <c r="IN31" s="64"/>
      <c r="IO31" s="64"/>
      <c r="IP31" s="64"/>
      <c r="IQ31" s="64"/>
      <c r="IR31" s="64"/>
      <c r="IS31" s="64"/>
      <c r="IT31" s="64"/>
      <c r="IU31" s="64"/>
      <c r="IV31" s="64"/>
      <c r="IW31" s="64"/>
      <c r="IX31" s="64"/>
      <c r="IY31" s="64"/>
      <c r="IZ31" s="64"/>
    </row>
  </sheetData>
  <mergeCells count="2">
    <mergeCell ref="A10:A11"/>
    <mergeCell ref="A6:IZ6"/>
  </mergeCells>
  <printOptions horizontalCentered="1"/>
  <pageMargins left="0.23622047244094491" right="0.23622047244094491" top="0.74803149606299213" bottom="0.74803149606299213" header="0.31496062992125984" footer="0.31496062992125984"/>
  <pageSetup paperSize="9" scale="85" fitToHeight="0" orientation="landscape" verticalDpi="0" r:id="rId1"/>
  <headerFooter>
    <oddFooter>&amp;L&amp;D&amp;RPágina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271"/>
  <sheetViews>
    <sheetView showGridLines="0" zoomScaleNormal="100" workbookViewId="0"/>
  </sheetViews>
  <sheetFormatPr baseColWidth="10" defaultRowHeight="15" x14ac:dyDescent="0.25"/>
  <cols>
    <col min="1" max="1" width="26.28515625" style="1" customWidth="1"/>
    <col min="2" max="2" width="14.5703125" style="5" bestFit="1" customWidth="1"/>
    <col min="3" max="15" width="14.5703125" style="5" customWidth="1"/>
    <col min="16" max="20" width="14.5703125" style="5" bestFit="1" customWidth="1"/>
    <col min="21" max="16384" width="11.42578125" style="1"/>
  </cols>
  <sheetData>
    <row r="1" spans="1:20" ht="5.0999999999999996" customHeight="1" x14ac:dyDescent="0.25">
      <c r="A1" s="22"/>
      <c r="B1" s="113"/>
      <c r="C1" s="113"/>
      <c r="D1" s="113"/>
      <c r="E1" s="113"/>
      <c r="F1" s="113"/>
      <c r="G1" s="113"/>
      <c r="H1" s="113"/>
      <c r="I1" s="113"/>
      <c r="J1" s="113"/>
      <c r="K1" s="113"/>
      <c r="L1" s="113"/>
      <c r="M1" s="113"/>
      <c r="N1" s="113"/>
      <c r="O1" s="113"/>
      <c r="P1" s="113"/>
      <c r="Q1" s="113"/>
      <c r="R1" s="113"/>
      <c r="S1" s="113"/>
      <c r="T1" s="113"/>
    </row>
    <row r="2" spans="1:20" x14ac:dyDescent="0.25">
      <c r="A2" s="22"/>
      <c r="B2" s="113"/>
      <c r="C2" s="113"/>
      <c r="D2" s="113"/>
      <c r="E2" s="113"/>
      <c r="F2" s="113"/>
      <c r="G2" s="113"/>
      <c r="H2" s="113"/>
      <c r="I2" s="113"/>
      <c r="J2" s="113"/>
      <c r="K2" s="113"/>
      <c r="L2" s="113"/>
      <c r="M2" s="113"/>
      <c r="N2" s="113"/>
      <c r="O2" s="113"/>
      <c r="P2" s="113"/>
      <c r="Q2" s="113"/>
      <c r="R2" s="113"/>
      <c r="S2" s="113"/>
      <c r="T2" s="113"/>
    </row>
    <row r="3" spans="1:20" x14ac:dyDescent="0.25">
      <c r="A3" s="22"/>
      <c r="B3" s="113"/>
      <c r="C3" s="113"/>
      <c r="D3" s="113"/>
      <c r="E3" s="113"/>
      <c r="F3" s="113"/>
      <c r="G3" s="113"/>
      <c r="H3" s="113"/>
      <c r="I3" s="113"/>
      <c r="J3" s="113"/>
      <c r="K3" s="113"/>
      <c r="L3" s="113"/>
      <c r="M3" s="113"/>
      <c r="N3" s="113"/>
      <c r="O3" s="113"/>
      <c r="P3" s="113"/>
      <c r="Q3" s="113"/>
      <c r="R3" s="113"/>
      <c r="S3" s="113"/>
      <c r="T3" s="113"/>
    </row>
    <row r="4" spans="1:20" x14ac:dyDescent="0.25">
      <c r="A4" s="22"/>
      <c r="B4" s="113"/>
      <c r="C4" s="113"/>
      <c r="D4" s="113"/>
      <c r="E4" s="113"/>
      <c r="F4" s="113"/>
      <c r="G4" s="113"/>
      <c r="H4" s="113"/>
      <c r="I4" s="113"/>
      <c r="J4" s="113"/>
      <c r="K4" s="113"/>
      <c r="L4" s="113"/>
      <c r="M4" s="113"/>
      <c r="N4" s="113"/>
      <c r="O4" s="113"/>
      <c r="P4" s="113"/>
      <c r="Q4" s="113"/>
      <c r="R4" s="113"/>
      <c r="S4" s="113"/>
      <c r="T4" s="113"/>
    </row>
    <row r="5" spans="1:20" ht="5.0999999999999996" customHeight="1" thickBot="1" x14ac:dyDescent="0.3">
      <c r="A5" s="22"/>
      <c r="B5" s="113"/>
      <c r="C5" s="113"/>
      <c r="D5" s="113"/>
      <c r="E5" s="113"/>
      <c r="F5" s="113"/>
      <c r="G5" s="113"/>
      <c r="H5" s="113"/>
      <c r="I5" s="113"/>
      <c r="J5" s="113"/>
      <c r="K5" s="113"/>
      <c r="L5" s="113"/>
      <c r="M5" s="113"/>
      <c r="N5" s="113"/>
      <c r="O5" s="113"/>
      <c r="P5" s="113"/>
      <c r="Q5" s="113"/>
      <c r="R5" s="113"/>
      <c r="S5" s="113"/>
      <c r="T5" s="113"/>
    </row>
    <row r="6" spans="1:20" ht="51.75" customHeight="1" thickBot="1" x14ac:dyDescent="0.3">
      <c r="A6" s="37" t="s">
        <v>336</v>
      </c>
      <c r="B6" s="39"/>
      <c r="C6" s="39"/>
      <c r="D6" s="39"/>
      <c r="E6" s="39"/>
      <c r="F6" s="39"/>
      <c r="G6" s="39"/>
      <c r="H6" s="39"/>
      <c r="I6" s="39"/>
      <c r="J6" s="39"/>
      <c r="K6" s="39"/>
      <c r="L6" s="39"/>
      <c r="M6" s="39"/>
      <c r="N6" s="39"/>
      <c r="O6" s="39"/>
      <c r="P6" s="39"/>
      <c r="Q6" s="39"/>
      <c r="R6" s="39"/>
      <c r="S6" s="39"/>
      <c r="T6" s="40"/>
    </row>
    <row r="7" spans="1:20" ht="5.0999999999999996" customHeight="1" thickBot="1" x14ac:dyDescent="0.3"/>
    <row r="8" spans="1:20" ht="27.75" customHeight="1" thickBot="1" x14ac:dyDescent="0.3">
      <c r="A8" s="98" t="s">
        <v>393</v>
      </c>
      <c r="B8" s="62"/>
      <c r="C8" s="62"/>
      <c r="D8" s="62"/>
      <c r="E8" s="62"/>
      <c r="F8" s="62"/>
      <c r="G8" s="62"/>
      <c r="H8" s="62"/>
      <c r="I8" s="62"/>
      <c r="J8" s="62"/>
      <c r="K8" s="62"/>
      <c r="L8" s="62"/>
      <c r="M8" s="62"/>
      <c r="N8" s="62"/>
      <c r="O8" s="62"/>
      <c r="P8" s="62"/>
      <c r="Q8" s="62"/>
      <c r="R8" s="62"/>
      <c r="S8" s="62"/>
      <c r="T8" s="63"/>
    </row>
    <row r="9" spans="1:20" ht="5.0999999999999996" customHeight="1" thickBot="1" x14ac:dyDescent="0.3"/>
    <row r="10" spans="1:20" ht="15" customHeight="1" x14ac:dyDescent="0.25">
      <c r="A10" s="194" t="s">
        <v>40</v>
      </c>
      <c r="B10" s="27" t="s">
        <v>315</v>
      </c>
      <c r="C10" s="58"/>
      <c r="D10" s="58"/>
      <c r="E10" s="58"/>
      <c r="F10" s="58"/>
      <c r="G10" s="58"/>
      <c r="H10" s="58"/>
      <c r="I10" s="58"/>
      <c r="J10" s="58"/>
      <c r="K10" s="58"/>
      <c r="L10" s="58"/>
      <c r="M10" s="58"/>
      <c r="N10" s="58"/>
      <c r="O10" s="58"/>
      <c r="P10" s="28"/>
      <c r="Q10" s="28"/>
      <c r="R10" s="28"/>
      <c r="S10" s="28"/>
      <c r="T10" s="29"/>
    </row>
    <row r="11" spans="1:20" ht="33" customHeight="1" x14ac:dyDescent="0.25">
      <c r="A11" s="195"/>
      <c r="B11" s="25" t="s">
        <v>15</v>
      </c>
      <c r="C11" s="25" t="s">
        <v>16</v>
      </c>
      <c r="D11" s="25" t="s">
        <v>58</v>
      </c>
      <c r="E11" s="25" t="s">
        <v>59</v>
      </c>
      <c r="F11" s="25" t="s">
        <v>56</v>
      </c>
      <c r="G11" s="25" t="s">
        <v>57</v>
      </c>
      <c r="H11" s="25" t="s">
        <v>19</v>
      </c>
      <c r="I11" s="25" t="s">
        <v>20</v>
      </c>
      <c r="J11" s="25" t="s">
        <v>21</v>
      </c>
      <c r="K11" s="25" t="s">
        <v>22</v>
      </c>
      <c r="L11" s="25" t="s">
        <v>23</v>
      </c>
      <c r="M11" s="25" t="s">
        <v>24</v>
      </c>
      <c r="N11" s="25" t="s">
        <v>318</v>
      </c>
      <c r="O11" s="25" t="s">
        <v>26</v>
      </c>
      <c r="P11" s="26" t="s">
        <v>27</v>
      </c>
      <c r="Q11" s="26" t="s">
        <v>28</v>
      </c>
      <c r="R11" s="26" t="s">
        <v>29</v>
      </c>
      <c r="S11" s="26" t="s">
        <v>30</v>
      </c>
      <c r="T11" s="30" t="s">
        <v>31</v>
      </c>
    </row>
    <row r="12" spans="1:20" s="5" customFormat="1" ht="15" customHeight="1" x14ac:dyDescent="0.25">
      <c r="A12" s="54" t="s">
        <v>72</v>
      </c>
      <c r="B12" s="52">
        <v>1350.4890001000001</v>
      </c>
      <c r="C12" s="52">
        <v>1444.3544999999999</v>
      </c>
      <c r="D12" s="52">
        <v>860.37900000000002</v>
      </c>
      <c r="E12" s="52">
        <v>876.68399999999997</v>
      </c>
      <c r="F12" s="52">
        <v>946.33699999999999</v>
      </c>
      <c r="G12" s="52">
        <v>240.661</v>
      </c>
      <c r="H12" s="52">
        <v>1188.2720001</v>
      </c>
      <c r="I12" s="52">
        <v>1406.3724999999999</v>
      </c>
      <c r="J12" s="52">
        <v>1311.0610001</v>
      </c>
      <c r="K12" s="52">
        <v>805.255</v>
      </c>
      <c r="L12" s="52">
        <v>1219.7060001</v>
      </c>
      <c r="M12" s="52">
        <v>10.009</v>
      </c>
      <c r="N12" s="52">
        <v>1269.7400001000001</v>
      </c>
      <c r="O12" s="52">
        <v>1297.8390001</v>
      </c>
      <c r="P12" s="52">
        <v>696.60400000000004</v>
      </c>
      <c r="Q12" s="52">
        <v>852.62850000000003</v>
      </c>
      <c r="R12" s="52">
        <v>992.04300009999997</v>
      </c>
      <c r="S12" s="52">
        <v>789.23900000000003</v>
      </c>
      <c r="T12" s="57">
        <v>906.77200000000005</v>
      </c>
    </row>
    <row r="13" spans="1:20" s="5" customFormat="1" ht="15" customHeight="1" x14ac:dyDescent="0.25">
      <c r="A13" s="46" t="s">
        <v>73</v>
      </c>
      <c r="B13" s="52">
        <v>1327.1030000999999</v>
      </c>
      <c r="C13" s="53">
        <v>1420.9684999999999</v>
      </c>
      <c r="D13" s="53">
        <v>836.99300000000005</v>
      </c>
      <c r="E13" s="53">
        <v>853.298</v>
      </c>
      <c r="F13" s="53">
        <v>922.95100000000002</v>
      </c>
      <c r="G13" s="53">
        <v>217.27500000000001</v>
      </c>
      <c r="H13" s="53">
        <v>1164.8860001</v>
      </c>
      <c r="I13" s="53">
        <v>1382.9865</v>
      </c>
      <c r="J13" s="53">
        <v>1287.6750001</v>
      </c>
      <c r="K13" s="53">
        <v>781.86900000000003</v>
      </c>
      <c r="L13" s="53">
        <v>1196.3200001</v>
      </c>
      <c r="M13" s="53">
        <v>33.395000000000003</v>
      </c>
      <c r="N13" s="53">
        <v>1246.3540000999999</v>
      </c>
      <c r="O13" s="53">
        <v>1274.4530001000001</v>
      </c>
      <c r="P13" s="53">
        <v>673.21799999999996</v>
      </c>
      <c r="Q13" s="53">
        <v>829.24249999999995</v>
      </c>
      <c r="R13" s="53">
        <v>968.6570001</v>
      </c>
      <c r="S13" s="53">
        <v>765.85299999999995</v>
      </c>
      <c r="T13" s="65">
        <v>883.38599999999997</v>
      </c>
    </row>
    <row r="14" spans="1:20" s="5" customFormat="1" ht="15" customHeight="1" x14ac:dyDescent="0.25">
      <c r="A14" s="46" t="s">
        <v>74</v>
      </c>
      <c r="B14" s="52">
        <v>1249.3000001</v>
      </c>
      <c r="C14" s="53">
        <v>843.50500009999996</v>
      </c>
      <c r="D14" s="53">
        <v>710.21800010000004</v>
      </c>
      <c r="E14" s="53">
        <v>556.59100009999997</v>
      </c>
      <c r="F14" s="53">
        <v>1247.4190000999999</v>
      </c>
      <c r="G14" s="53">
        <v>1338.3940001000001</v>
      </c>
      <c r="H14" s="53">
        <v>6.415</v>
      </c>
      <c r="I14" s="53">
        <v>649.38500009999996</v>
      </c>
      <c r="J14" s="53">
        <v>1209.8720000999999</v>
      </c>
      <c r="K14" s="53">
        <v>655.09400010000002</v>
      </c>
      <c r="L14" s="53">
        <v>339.71100000000001</v>
      </c>
      <c r="M14" s="53">
        <v>1191.8660001000001</v>
      </c>
      <c r="N14" s="53">
        <v>1168.5510001</v>
      </c>
      <c r="O14" s="53">
        <v>1196.6500000999999</v>
      </c>
      <c r="P14" s="53">
        <v>485.25500010000002</v>
      </c>
      <c r="Q14" s="53">
        <v>811.00450009999997</v>
      </c>
      <c r="R14" s="53">
        <v>438.94</v>
      </c>
      <c r="S14" s="53">
        <v>639.07800010000005</v>
      </c>
      <c r="T14" s="65">
        <v>691.33200009999996</v>
      </c>
    </row>
    <row r="15" spans="1:20" s="5" customFormat="1" ht="15" customHeight="1" x14ac:dyDescent="0.25">
      <c r="A15" s="46" t="s">
        <v>75</v>
      </c>
      <c r="B15" s="52">
        <v>1173.6305001000001</v>
      </c>
      <c r="C15" s="53">
        <v>767.83550009999999</v>
      </c>
      <c r="D15" s="53">
        <v>634.54850009999996</v>
      </c>
      <c r="E15" s="53">
        <v>480.9215001</v>
      </c>
      <c r="F15" s="53">
        <v>1171.7495001</v>
      </c>
      <c r="G15" s="53">
        <v>1262.7245000999999</v>
      </c>
      <c r="H15" s="53">
        <v>82.084500000000006</v>
      </c>
      <c r="I15" s="53">
        <v>573.71550009999999</v>
      </c>
      <c r="J15" s="53">
        <v>1134.2025001</v>
      </c>
      <c r="K15" s="53">
        <v>579.42450010000005</v>
      </c>
      <c r="L15" s="53">
        <v>264.04149999999998</v>
      </c>
      <c r="M15" s="53">
        <v>1116.1965001000001</v>
      </c>
      <c r="N15" s="53">
        <v>1092.8815001</v>
      </c>
      <c r="O15" s="53">
        <v>1120.9805001</v>
      </c>
      <c r="P15" s="53">
        <v>409.58550009999999</v>
      </c>
      <c r="Q15" s="53">
        <v>735.3350001</v>
      </c>
      <c r="R15" s="53">
        <v>363.27050000000003</v>
      </c>
      <c r="S15" s="53">
        <v>563.40850009999997</v>
      </c>
      <c r="T15" s="65">
        <v>615.66250009999999</v>
      </c>
    </row>
    <row r="16" spans="1:20" s="5" customFormat="1" ht="15" customHeight="1" x14ac:dyDescent="0.25">
      <c r="A16" s="46" t="s">
        <v>76</v>
      </c>
      <c r="B16" s="52">
        <v>1153.2375001</v>
      </c>
      <c r="C16" s="53">
        <v>747.44250009999996</v>
      </c>
      <c r="D16" s="53">
        <v>614.15550010000004</v>
      </c>
      <c r="E16" s="53">
        <v>460.52850009999997</v>
      </c>
      <c r="F16" s="53">
        <v>1151.3565000999999</v>
      </c>
      <c r="G16" s="53">
        <v>1242.3315001000001</v>
      </c>
      <c r="H16" s="53">
        <v>102.47750000000001</v>
      </c>
      <c r="I16" s="53">
        <v>553.32250009999996</v>
      </c>
      <c r="J16" s="53">
        <v>1113.8095000999999</v>
      </c>
      <c r="K16" s="53">
        <v>559.03150010000002</v>
      </c>
      <c r="L16" s="53">
        <v>243.64850000000001</v>
      </c>
      <c r="M16" s="53">
        <v>1095.8035001000001</v>
      </c>
      <c r="N16" s="53">
        <v>1072.4885001</v>
      </c>
      <c r="O16" s="53">
        <v>1100.5875000999999</v>
      </c>
      <c r="P16" s="53">
        <v>389.19250010000002</v>
      </c>
      <c r="Q16" s="53">
        <v>714.94200009999997</v>
      </c>
      <c r="R16" s="53">
        <v>342.8775</v>
      </c>
      <c r="S16" s="53">
        <v>543.01550010000005</v>
      </c>
      <c r="T16" s="65">
        <v>595.26950009999996</v>
      </c>
    </row>
    <row r="17" spans="1:20" s="5" customFormat="1" ht="15" customHeight="1" x14ac:dyDescent="0.25">
      <c r="A17" s="46" t="s">
        <v>77</v>
      </c>
      <c r="B17" s="52">
        <v>1146.0750000999999</v>
      </c>
      <c r="C17" s="53">
        <v>740.28000010000005</v>
      </c>
      <c r="D17" s="53">
        <v>606.99300010000002</v>
      </c>
      <c r="E17" s="53">
        <v>453.36600010000001</v>
      </c>
      <c r="F17" s="53">
        <v>1144.1940001</v>
      </c>
      <c r="G17" s="53">
        <v>1235.1690000999999</v>
      </c>
      <c r="H17" s="53">
        <v>109.64</v>
      </c>
      <c r="I17" s="53">
        <v>546.16000010000005</v>
      </c>
      <c r="J17" s="53">
        <v>1106.6470001</v>
      </c>
      <c r="K17" s="53">
        <v>551.86900009999999</v>
      </c>
      <c r="L17" s="53">
        <v>236.48599999999999</v>
      </c>
      <c r="M17" s="53">
        <v>1088.6410000999999</v>
      </c>
      <c r="N17" s="53">
        <v>1065.3260001000001</v>
      </c>
      <c r="O17" s="53">
        <v>1093.4250001</v>
      </c>
      <c r="P17" s="53">
        <v>382.0300001</v>
      </c>
      <c r="Q17" s="53">
        <v>707.77950009999995</v>
      </c>
      <c r="R17" s="53">
        <v>335.71499999999997</v>
      </c>
      <c r="S17" s="53">
        <v>535.85300010000003</v>
      </c>
      <c r="T17" s="65">
        <v>588.10700010000005</v>
      </c>
    </row>
    <row r="18" spans="1:20" s="5" customFormat="1" ht="15" customHeight="1" x14ac:dyDescent="0.25">
      <c r="A18" s="46" t="s">
        <v>78</v>
      </c>
      <c r="B18" s="52">
        <v>1127.8640001000001</v>
      </c>
      <c r="C18" s="53">
        <v>722.06900010000004</v>
      </c>
      <c r="D18" s="53">
        <v>588.7820001</v>
      </c>
      <c r="E18" s="53">
        <v>435.1550001</v>
      </c>
      <c r="F18" s="53">
        <v>1125.9830001</v>
      </c>
      <c r="G18" s="53">
        <v>1216.9580000999999</v>
      </c>
      <c r="H18" s="53">
        <v>127.851</v>
      </c>
      <c r="I18" s="53">
        <v>527.94900010000003</v>
      </c>
      <c r="J18" s="53">
        <v>1088.4360001</v>
      </c>
      <c r="K18" s="53">
        <v>533.65800009999998</v>
      </c>
      <c r="L18" s="53">
        <v>218.27500000000001</v>
      </c>
      <c r="M18" s="53">
        <v>1070.4300000999999</v>
      </c>
      <c r="N18" s="53">
        <v>1047.1150001000001</v>
      </c>
      <c r="O18" s="53">
        <v>1075.2140001</v>
      </c>
      <c r="P18" s="53">
        <v>363.81900009999998</v>
      </c>
      <c r="Q18" s="53">
        <v>689.56850010000005</v>
      </c>
      <c r="R18" s="53">
        <v>317.50400000000002</v>
      </c>
      <c r="S18" s="53">
        <v>517.64200010000002</v>
      </c>
      <c r="T18" s="65">
        <v>569.89600010000004</v>
      </c>
    </row>
    <row r="19" spans="1:20" s="5" customFormat="1" ht="15" customHeight="1" x14ac:dyDescent="0.25">
      <c r="A19" s="46" t="s">
        <v>79</v>
      </c>
      <c r="B19" s="52">
        <v>1116.2640001</v>
      </c>
      <c r="C19" s="53">
        <v>710.46900010000002</v>
      </c>
      <c r="D19" s="53">
        <v>577.18200009999998</v>
      </c>
      <c r="E19" s="53">
        <v>423.55500009999997</v>
      </c>
      <c r="F19" s="53">
        <v>1114.3830000999999</v>
      </c>
      <c r="G19" s="53">
        <v>1205.3580001</v>
      </c>
      <c r="H19" s="53">
        <v>139.45099999999999</v>
      </c>
      <c r="I19" s="53">
        <v>516.34900010000001</v>
      </c>
      <c r="J19" s="53">
        <v>1076.8360001000001</v>
      </c>
      <c r="K19" s="53">
        <v>522.05800009999996</v>
      </c>
      <c r="L19" s="53">
        <v>206.67500000000001</v>
      </c>
      <c r="M19" s="53">
        <v>1058.8300001</v>
      </c>
      <c r="N19" s="53">
        <v>1035.5150001</v>
      </c>
      <c r="O19" s="53">
        <v>1063.6140001000001</v>
      </c>
      <c r="P19" s="53">
        <v>352.21900010000002</v>
      </c>
      <c r="Q19" s="53">
        <v>677.96850010000003</v>
      </c>
      <c r="R19" s="53">
        <v>305.904</v>
      </c>
      <c r="S19" s="53">
        <v>506.0420001</v>
      </c>
      <c r="T19" s="65">
        <v>558.29600010000001</v>
      </c>
    </row>
    <row r="20" spans="1:20" s="5" customFormat="1" ht="15" customHeight="1" x14ac:dyDescent="0.25">
      <c r="A20" s="46" t="s">
        <v>80</v>
      </c>
      <c r="B20" s="52">
        <v>1056.9000000999999</v>
      </c>
      <c r="C20" s="53">
        <v>651.10500009999998</v>
      </c>
      <c r="D20" s="53">
        <v>600.75600010000005</v>
      </c>
      <c r="E20" s="53">
        <v>447.12900009999998</v>
      </c>
      <c r="F20" s="53">
        <v>1137.9570001</v>
      </c>
      <c r="G20" s="53">
        <v>1228.9320001000001</v>
      </c>
      <c r="H20" s="53">
        <v>198.815</v>
      </c>
      <c r="I20" s="53">
        <v>456.98500009999998</v>
      </c>
      <c r="J20" s="53">
        <v>1017.4720000999999</v>
      </c>
      <c r="K20" s="53">
        <v>545.63200010000003</v>
      </c>
      <c r="L20" s="53">
        <v>147.31100000000001</v>
      </c>
      <c r="M20" s="53">
        <v>1082.4040001000001</v>
      </c>
      <c r="N20" s="53">
        <v>976.15100010000003</v>
      </c>
      <c r="O20" s="53">
        <v>1004.2500001</v>
      </c>
      <c r="P20" s="53">
        <v>375.79300009999997</v>
      </c>
      <c r="Q20" s="53">
        <v>664.73600009999996</v>
      </c>
      <c r="R20" s="53">
        <v>329.47800000000001</v>
      </c>
      <c r="S20" s="53">
        <v>529.61600009999995</v>
      </c>
      <c r="T20" s="65">
        <v>581.87000009999997</v>
      </c>
    </row>
    <row r="21" spans="1:20" s="5" customFormat="1" ht="15" customHeight="1" x14ac:dyDescent="0.25">
      <c r="A21" s="46" t="s">
        <v>81</v>
      </c>
      <c r="B21" s="52">
        <v>1015.0105000999999</v>
      </c>
      <c r="C21" s="53">
        <v>609.21550009999999</v>
      </c>
      <c r="D21" s="53">
        <v>642.64550010000005</v>
      </c>
      <c r="E21" s="53">
        <v>489.01850009999998</v>
      </c>
      <c r="F21" s="53">
        <v>1179.8465001</v>
      </c>
      <c r="G21" s="53">
        <v>1270.8215001000001</v>
      </c>
      <c r="H21" s="53">
        <v>240.7045</v>
      </c>
      <c r="I21" s="53">
        <v>415.09550009999998</v>
      </c>
      <c r="J21" s="53">
        <v>975.58250009999995</v>
      </c>
      <c r="K21" s="53">
        <v>587.52150010000003</v>
      </c>
      <c r="L21" s="53">
        <v>105.42149999999999</v>
      </c>
      <c r="M21" s="53">
        <v>1124.2935001000001</v>
      </c>
      <c r="N21" s="53">
        <v>934.26150010000003</v>
      </c>
      <c r="O21" s="53">
        <v>962.36050009999997</v>
      </c>
      <c r="P21" s="53">
        <v>417.68250010000003</v>
      </c>
      <c r="Q21" s="53">
        <v>622.84650009999996</v>
      </c>
      <c r="R21" s="53">
        <v>371.36750000000001</v>
      </c>
      <c r="S21" s="53">
        <v>571.50550009999995</v>
      </c>
      <c r="T21" s="65">
        <v>623.75950009999997</v>
      </c>
    </row>
    <row r="22" spans="1:20" s="5" customFormat="1" ht="15" customHeight="1" x14ac:dyDescent="0.25">
      <c r="A22" s="46" t="s">
        <v>82</v>
      </c>
      <c r="B22" s="52">
        <v>986.25550009999995</v>
      </c>
      <c r="C22" s="53">
        <v>580.46050009999999</v>
      </c>
      <c r="D22" s="53">
        <v>671.40050010000004</v>
      </c>
      <c r="E22" s="53">
        <v>517.77350009999998</v>
      </c>
      <c r="F22" s="53">
        <v>1208.6015001000001</v>
      </c>
      <c r="G22" s="53">
        <v>1299.5765001</v>
      </c>
      <c r="H22" s="53">
        <v>269.45949999999999</v>
      </c>
      <c r="I22" s="53">
        <v>386.34050009999999</v>
      </c>
      <c r="J22" s="53">
        <v>946.82750009999995</v>
      </c>
      <c r="K22" s="53">
        <v>616.27650010000002</v>
      </c>
      <c r="L22" s="53">
        <v>76.666499999999999</v>
      </c>
      <c r="M22" s="53">
        <v>1153.0485001</v>
      </c>
      <c r="N22" s="53">
        <v>905.50650010000004</v>
      </c>
      <c r="O22" s="53">
        <v>933.60550009999997</v>
      </c>
      <c r="P22" s="53">
        <v>446.43750010000002</v>
      </c>
      <c r="Q22" s="53">
        <v>594.09150009999996</v>
      </c>
      <c r="R22" s="53">
        <v>400.1225</v>
      </c>
      <c r="S22" s="53">
        <v>600.26050009999994</v>
      </c>
      <c r="T22" s="65">
        <v>633.84650009999996</v>
      </c>
    </row>
    <row r="23" spans="1:20" s="5" customFormat="1" ht="15" customHeight="1" x14ac:dyDescent="0.25">
      <c r="A23" s="46" t="s">
        <v>83</v>
      </c>
      <c r="B23" s="52">
        <v>983.79550010000003</v>
      </c>
      <c r="C23" s="53">
        <v>578.00050009999995</v>
      </c>
      <c r="D23" s="53">
        <v>673.86050009999997</v>
      </c>
      <c r="E23" s="53">
        <v>520.23350010000001</v>
      </c>
      <c r="F23" s="53">
        <v>1211.0615001000001</v>
      </c>
      <c r="G23" s="53">
        <v>1302.0365001</v>
      </c>
      <c r="H23" s="53">
        <v>271.91950000000003</v>
      </c>
      <c r="I23" s="53">
        <v>383.88050010000001</v>
      </c>
      <c r="J23" s="53">
        <v>944.36750010000003</v>
      </c>
      <c r="K23" s="53">
        <v>618.73650009999994</v>
      </c>
      <c r="L23" s="53">
        <v>74.206500000000005</v>
      </c>
      <c r="M23" s="53">
        <v>1155.5085001</v>
      </c>
      <c r="N23" s="53">
        <v>903.0465001</v>
      </c>
      <c r="O23" s="53">
        <v>931.14550010000005</v>
      </c>
      <c r="P23" s="53">
        <v>448.8975001</v>
      </c>
      <c r="Q23" s="53">
        <v>591.63150010000004</v>
      </c>
      <c r="R23" s="53">
        <v>402.58249999999998</v>
      </c>
      <c r="S23" s="53">
        <v>602.72050009999998</v>
      </c>
      <c r="T23" s="65">
        <v>631.38650010000003</v>
      </c>
    </row>
    <row r="24" spans="1:20" s="5" customFormat="1" ht="15" customHeight="1" x14ac:dyDescent="0.25">
      <c r="A24" s="46" t="s">
        <v>84</v>
      </c>
      <c r="B24" s="52">
        <v>967.02650010000002</v>
      </c>
      <c r="C24" s="53">
        <v>561.23150009999995</v>
      </c>
      <c r="D24" s="53">
        <v>690.62950009999997</v>
      </c>
      <c r="E24" s="53">
        <v>537.00250010000002</v>
      </c>
      <c r="F24" s="53">
        <v>1227.8305001000001</v>
      </c>
      <c r="G24" s="53">
        <v>1318.8055001</v>
      </c>
      <c r="H24" s="53">
        <v>288.68849999999998</v>
      </c>
      <c r="I24" s="53">
        <v>367.1115001</v>
      </c>
      <c r="J24" s="53">
        <v>927.59850010000002</v>
      </c>
      <c r="K24" s="53">
        <v>635.50550009999995</v>
      </c>
      <c r="L24" s="53">
        <v>57.4375</v>
      </c>
      <c r="M24" s="53">
        <v>1172.2775001</v>
      </c>
      <c r="N24" s="53">
        <v>886.2775001</v>
      </c>
      <c r="O24" s="53">
        <v>914.37650010000004</v>
      </c>
      <c r="P24" s="53">
        <v>465.66650010000001</v>
      </c>
      <c r="Q24" s="53">
        <v>574.86250010000003</v>
      </c>
      <c r="R24" s="53">
        <v>419.35149999999999</v>
      </c>
      <c r="S24" s="53">
        <v>619.48950009999999</v>
      </c>
      <c r="T24" s="65">
        <v>614.61750010000003</v>
      </c>
    </row>
    <row r="25" spans="1:20" s="5" customFormat="1" ht="15" customHeight="1" x14ac:dyDescent="0.25">
      <c r="A25" s="46" t="s">
        <v>85</v>
      </c>
      <c r="B25" s="52">
        <v>958.01450009999996</v>
      </c>
      <c r="C25" s="53">
        <v>552.2195001</v>
      </c>
      <c r="D25" s="53">
        <v>699.64150010000003</v>
      </c>
      <c r="E25" s="53">
        <v>546.01450009999996</v>
      </c>
      <c r="F25" s="53">
        <v>1236.8425001000001</v>
      </c>
      <c r="G25" s="53">
        <v>1327.8175001</v>
      </c>
      <c r="H25" s="53">
        <v>297.70049999999998</v>
      </c>
      <c r="I25" s="53">
        <v>358.0995001</v>
      </c>
      <c r="J25" s="53">
        <v>918.58650009999997</v>
      </c>
      <c r="K25" s="53">
        <v>644.51750010000001</v>
      </c>
      <c r="L25" s="53">
        <v>48.4255</v>
      </c>
      <c r="M25" s="53">
        <v>1181.2895000999999</v>
      </c>
      <c r="N25" s="53">
        <v>877.26550010000005</v>
      </c>
      <c r="O25" s="53">
        <v>905.36450009999999</v>
      </c>
      <c r="P25" s="53">
        <v>474.67850010000001</v>
      </c>
      <c r="Q25" s="53">
        <v>565.85050009999998</v>
      </c>
      <c r="R25" s="53">
        <v>428.36349999999999</v>
      </c>
      <c r="S25" s="53">
        <v>628.50150010000004</v>
      </c>
      <c r="T25" s="65">
        <v>605.60550009999997</v>
      </c>
    </row>
    <row r="26" spans="1:20" s="5" customFormat="1" ht="15" customHeight="1" x14ac:dyDescent="0.25">
      <c r="A26" s="46" t="s">
        <v>86</v>
      </c>
      <c r="B26" s="52">
        <v>942.60750010000004</v>
      </c>
      <c r="C26" s="53">
        <v>536.81250009999997</v>
      </c>
      <c r="D26" s="53">
        <v>715.04850009999996</v>
      </c>
      <c r="E26" s="53">
        <v>561.4215001</v>
      </c>
      <c r="F26" s="53">
        <v>1252.2495001</v>
      </c>
      <c r="G26" s="53">
        <v>1343.2245000999999</v>
      </c>
      <c r="H26" s="53">
        <v>313.10750000000002</v>
      </c>
      <c r="I26" s="53">
        <v>342.69250010000002</v>
      </c>
      <c r="J26" s="53">
        <v>903.17950010000004</v>
      </c>
      <c r="K26" s="53">
        <v>659.92450010000005</v>
      </c>
      <c r="L26" s="53">
        <v>33.018500000000003</v>
      </c>
      <c r="M26" s="53">
        <v>1196.6965001000001</v>
      </c>
      <c r="N26" s="53">
        <v>861.85850010000001</v>
      </c>
      <c r="O26" s="53">
        <v>889.95750009999995</v>
      </c>
      <c r="P26" s="53">
        <v>490.08550009999999</v>
      </c>
      <c r="Q26" s="53">
        <v>550.44350010000005</v>
      </c>
      <c r="R26" s="53">
        <v>443.77050000000003</v>
      </c>
      <c r="S26" s="53">
        <v>643.90850009999997</v>
      </c>
      <c r="T26" s="65">
        <v>590.19850010000005</v>
      </c>
    </row>
    <row r="27" spans="1:20" s="5" customFormat="1" ht="15" customHeight="1" x14ac:dyDescent="0.25">
      <c r="A27" s="46" t="s">
        <v>87</v>
      </c>
      <c r="B27" s="52">
        <v>944.00950009999997</v>
      </c>
      <c r="C27" s="53">
        <v>538.21450010000001</v>
      </c>
      <c r="D27" s="53">
        <v>713.64650010000003</v>
      </c>
      <c r="E27" s="53">
        <v>560.01950009999996</v>
      </c>
      <c r="F27" s="53">
        <v>1250.8475000999999</v>
      </c>
      <c r="G27" s="53">
        <v>1341.8225001000001</v>
      </c>
      <c r="H27" s="53">
        <v>311.70549999999997</v>
      </c>
      <c r="I27" s="53">
        <v>344.0945001</v>
      </c>
      <c r="J27" s="53">
        <v>904.58150009999997</v>
      </c>
      <c r="K27" s="53">
        <v>658.5225001</v>
      </c>
      <c r="L27" s="53">
        <v>34.420499999999997</v>
      </c>
      <c r="M27" s="53">
        <v>1195.2945001000001</v>
      </c>
      <c r="N27" s="53">
        <v>863.26050009999994</v>
      </c>
      <c r="O27" s="53">
        <v>891.35950009999999</v>
      </c>
      <c r="P27" s="53">
        <v>488.6835001</v>
      </c>
      <c r="Q27" s="53">
        <v>551.84550009999998</v>
      </c>
      <c r="R27" s="53">
        <v>442.36849999999998</v>
      </c>
      <c r="S27" s="53">
        <v>642.50650010000004</v>
      </c>
      <c r="T27" s="65">
        <v>591.60050009999998</v>
      </c>
    </row>
    <row r="28" spans="1:20" s="5" customFormat="1" ht="15" customHeight="1" x14ac:dyDescent="0.25">
      <c r="A28" s="46" t="s">
        <v>88</v>
      </c>
      <c r="B28" s="52">
        <v>936.22650009999995</v>
      </c>
      <c r="C28" s="53">
        <v>530.43150009999999</v>
      </c>
      <c r="D28" s="53">
        <v>721.42950010000004</v>
      </c>
      <c r="E28" s="53">
        <v>567.80250009999997</v>
      </c>
      <c r="F28" s="53">
        <v>1258.6305001000001</v>
      </c>
      <c r="G28" s="53">
        <v>1349.6055001</v>
      </c>
      <c r="H28" s="53">
        <v>319.48849999999999</v>
      </c>
      <c r="I28" s="53">
        <v>336.31150009999999</v>
      </c>
      <c r="J28" s="53">
        <v>896.79850009999996</v>
      </c>
      <c r="K28" s="53">
        <v>666.30550010000002</v>
      </c>
      <c r="L28" s="53">
        <v>26.637499999999999</v>
      </c>
      <c r="M28" s="53">
        <v>1203.0775001</v>
      </c>
      <c r="N28" s="53">
        <v>855.47750010000004</v>
      </c>
      <c r="O28" s="53">
        <v>883.57650009999998</v>
      </c>
      <c r="P28" s="53">
        <v>496.46650010000002</v>
      </c>
      <c r="Q28" s="53">
        <v>544.06250009999997</v>
      </c>
      <c r="R28" s="53">
        <v>450.1515</v>
      </c>
      <c r="S28" s="53">
        <v>650.28950010000005</v>
      </c>
      <c r="T28" s="65">
        <v>583.81750009999996</v>
      </c>
    </row>
    <row r="29" spans="1:20" s="5" customFormat="1" ht="15" customHeight="1" x14ac:dyDescent="0.25">
      <c r="A29" s="46" t="s">
        <v>89</v>
      </c>
      <c r="B29" s="52">
        <v>917.68900010000004</v>
      </c>
      <c r="C29" s="53">
        <v>511.89400010000003</v>
      </c>
      <c r="D29" s="53">
        <v>739.96700009999995</v>
      </c>
      <c r="E29" s="53">
        <v>586.3400001</v>
      </c>
      <c r="F29" s="53">
        <v>1256.4275001000001</v>
      </c>
      <c r="G29" s="53">
        <v>1368.1430001000001</v>
      </c>
      <c r="H29" s="53">
        <v>338.02600000000001</v>
      </c>
      <c r="I29" s="53">
        <v>317.77400010000002</v>
      </c>
      <c r="J29" s="53">
        <v>878.26100010000005</v>
      </c>
      <c r="K29" s="53">
        <v>684.84300010000004</v>
      </c>
      <c r="L29" s="53">
        <v>8.1</v>
      </c>
      <c r="M29" s="53">
        <v>1221.6150001000001</v>
      </c>
      <c r="N29" s="53">
        <v>836.94000010000002</v>
      </c>
      <c r="O29" s="53">
        <v>865.03900009999995</v>
      </c>
      <c r="P29" s="53">
        <v>515.00400009999998</v>
      </c>
      <c r="Q29" s="53">
        <v>525.52500010000006</v>
      </c>
      <c r="R29" s="53">
        <v>468.68900000000002</v>
      </c>
      <c r="S29" s="53">
        <v>668.82700009999996</v>
      </c>
      <c r="T29" s="65">
        <v>565.28000010000005</v>
      </c>
    </row>
    <row r="30" spans="1:20" s="5" customFormat="1" ht="15" customHeight="1" x14ac:dyDescent="0.25">
      <c r="A30" s="46" t="s">
        <v>90</v>
      </c>
      <c r="B30" s="52">
        <v>910.32300009999994</v>
      </c>
      <c r="C30" s="53">
        <v>504.52800009999999</v>
      </c>
      <c r="D30" s="53">
        <v>747.33300010000005</v>
      </c>
      <c r="E30" s="53">
        <v>593.70600009999998</v>
      </c>
      <c r="F30" s="53">
        <v>1249.0615001000001</v>
      </c>
      <c r="G30" s="53">
        <v>1375.5090001000001</v>
      </c>
      <c r="H30" s="53">
        <v>345.392</v>
      </c>
      <c r="I30" s="53">
        <v>310.40800009999998</v>
      </c>
      <c r="J30" s="53">
        <v>870.89500009999995</v>
      </c>
      <c r="K30" s="53">
        <v>692.20900010000003</v>
      </c>
      <c r="L30" s="53">
        <v>15.465999999999999</v>
      </c>
      <c r="M30" s="53">
        <v>1228.9810001000001</v>
      </c>
      <c r="N30" s="53">
        <v>829.57400010000003</v>
      </c>
      <c r="O30" s="53">
        <v>857.67300009999997</v>
      </c>
      <c r="P30" s="53">
        <v>522.37000009999997</v>
      </c>
      <c r="Q30" s="53">
        <v>518.15900009999996</v>
      </c>
      <c r="R30" s="53">
        <v>476.05500000000001</v>
      </c>
      <c r="S30" s="53">
        <v>676.19300009999995</v>
      </c>
      <c r="T30" s="65">
        <v>557.91400009999995</v>
      </c>
    </row>
    <row r="31" spans="1:20" s="5" customFormat="1" ht="15" customHeight="1" x14ac:dyDescent="0.25">
      <c r="A31" s="46" t="s">
        <v>91</v>
      </c>
      <c r="B31" s="52">
        <v>891.49300000000005</v>
      </c>
      <c r="C31" s="53">
        <v>485.69799999999998</v>
      </c>
      <c r="D31" s="53">
        <v>766.16300020000006</v>
      </c>
      <c r="E31" s="53">
        <v>612.53600019999999</v>
      </c>
      <c r="F31" s="53">
        <v>1230.2315000000001</v>
      </c>
      <c r="G31" s="53">
        <v>1394.3390002000001</v>
      </c>
      <c r="H31" s="53">
        <v>364.2220001</v>
      </c>
      <c r="I31" s="53">
        <v>291.57799999999997</v>
      </c>
      <c r="J31" s="53">
        <v>852.06500000000005</v>
      </c>
      <c r="K31" s="53">
        <v>711.03900020000003</v>
      </c>
      <c r="L31" s="53">
        <v>34.296000100000001</v>
      </c>
      <c r="M31" s="53">
        <v>1247.8110002000001</v>
      </c>
      <c r="N31" s="53">
        <v>810.74400000000003</v>
      </c>
      <c r="O31" s="53">
        <v>838.84299999999996</v>
      </c>
      <c r="P31" s="53">
        <v>541.20000019999998</v>
      </c>
      <c r="Q31" s="53">
        <v>499.32900000000001</v>
      </c>
      <c r="R31" s="53">
        <v>494.88500010000001</v>
      </c>
      <c r="S31" s="53">
        <v>695.02300019999996</v>
      </c>
      <c r="T31" s="65">
        <v>539.08399999999995</v>
      </c>
    </row>
    <row r="32" spans="1:20" s="5" customFormat="1" ht="15" customHeight="1" x14ac:dyDescent="0.25">
      <c r="A32" s="46" t="s">
        <v>92</v>
      </c>
      <c r="B32" s="52">
        <v>841.255</v>
      </c>
      <c r="C32" s="53">
        <v>435.46</v>
      </c>
      <c r="D32" s="53">
        <v>816.4010002</v>
      </c>
      <c r="E32" s="53">
        <v>662.77400020000005</v>
      </c>
      <c r="F32" s="53">
        <v>1179.9935</v>
      </c>
      <c r="G32" s="53">
        <v>1444.5770001999999</v>
      </c>
      <c r="H32" s="53">
        <v>414.4600001</v>
      </c>
      <c r="I32" s="53">
        <v>241.34</v>
      </c>
      <c r="J32" s="53">
        <v>801.827</v>
      </c>
      <c r="K32" s="53">
        <v>761.27700019999997</v>
      </c>
      <c r="L32" s="53">
        <v>84.5340001</v>
      </c>
      <c r="M32" s="53">
        <v>1298.0490001999999</v>
      </c>
      <c r="N32" s="53">
        <v>760.50599999999997</v>
      </c>
      <c r="O32" s="53">
        <v>788.60500000000002</v>
      </c>
      <c r="P32" s="53">
        <v>591.43800020000003</v>
      </c>
      <c r="Q32" s="53">
        <v>449.09100000000001</v>
      </c>
      <c r="R32" s="53">
        <v>545.12300010000001</v>
      </c>
      <c r="S32" s="53">
        <v>745.26100020000001</v>
      </c>
      <c r="T32" s="65">
        <v>488.846</v>
      </c>
    </row>
    <row r="33" spans="1:20" s="5" customFormat="1" ht="15" customHeight="1" x14ac:dyDescent="0.25">
      <c r="A33" s="46" t="s">
        <v>93</v>
      </c>
      <c r="B33" s="52">
        <v>833.62300000000005</v>
      </c>
      <c r="C33" s="53">
        <v>427.82799999999997</v>
      </c>
      <c r="D33" s="53">
        <v>824.03300019999995</v>
      </c>
      <c r="E33" s="53">
        <v>670.40600019999999</v>
      </c>
      <c r="F33" s="53">
        <v>1172.3615</v>
      </c>
      <c r="G33" s="53">
        <v>1450.6244999999999</v>
      </c>
      <c r="H33" s="53">
        <v>422.09200010000001</v>
      </c>
      <c r="I33" s="53">
        <v>233.708</v>
      </c>
      <c r="J33" s="53">
        <v>794.19500000000005</v>
      </c>
      <c r="K33" s="53">
        <v>768.90900020000004</v>
      </c>
      <c r="L33" s="53">
        <v>92.166000100000005</v>
      </c>
      <c r="M33" s="53">
        <v>1304.0965000000001</v>
      </c>
      <c r="N33" s="53">
        <v>752.87400000000002</v>
      </c>
      <c r="O33" s="53">
        <v>780.97299999999996</v>
      </c>
      <c r="P33" s="53">
        <v>599.07000019999998</v>
      </c>
      <c r="Q33" s="53">
        <v>441.459</v>
      </c>
      <c r="R33" s="53">
        <v>552.75500009999996</v>
      </c>
      <c r="S33" s="53">
        <v>752.89300019999996</v>
      </c>
      <c r="T33" s="65">
        <v>481.214</v>
      </c>
    </row>
    <row r="34" spans="1:20" s="5" customFormat="1" ht="15" customHeight="1" x14ac:dyDescent="0.25">
      <c r="A34" s="46" t="s">
        <v>94</v>
      </c>
      <c r="B34" s="52">
        <v>799.65300000000002</v>
      </c>
      <c r="C34" s="53">
        <v>393.858</v>
      </c>
      <c r="D34" s="53">
        <v>858.00300019999997</v>
      </c>
      <c r="E34" s="53">
        <v>704.37600020000002</v>
      </c>
      <c r="F34" s="53">
        <v>1138.3915</v>
      </c>
      <c r="G34" s="53">
        <v>1416.6545000000001</v>
      </c>
      <c r="H34" s="53">
        <v>456.06200009999998</v>
      </c>
      <c r="I34" s="53">
        <v>199.738</v>
      </c>
      <c r="J34" s="53">
        <v>760.22500000000002</v>
      </c>
      <c r="K34" s="53">
        <v>802.87900019999995</v>
      </c>
      <c r="L34" s="53">
        <v>126.1360001</v>
      </c>
      <c r="M34" s="53">
        <v>1270.1265000000001</v>
      </c>
      <c r="N34" s="53">
        <v>718.904</v>
      </c>
      <c r="O34" s="53">
        <v>747.00300000000004</v>
      </c>
      <c r="P34" s="53">
        <v>633.04000020000001</v>
      </c>
      <c r="Q34" s="53">
        <v>407.48899999999998</v>
      </c>
      <c r="R34" s="53">
        <v>586.72500009999999</v>
      </c>
      <c r="S34" s="53">
        <v>786.86300019999999</v>
      </c>
      <c r="T34" s="65">
        <v>447.24400000000003</v>
      </c>
    </row>
    <row r="35" spans="1:20" s="5" customFormat="1" ht="15" customHeight="1" x14ac:dyDescent="0.25">
      <c r="A35" s="46" t="s">
        <v>95</v>
      </c>
      <c r="B35" s="52">
        <v>863.38300000000004</v>
      </c>
      <c r="C35" s="53">
        <v>457.58800000000002</v>
      </c>
      <c r="D35" s="53">
        <v>921.73300019999999</v>
      </c>
      <c r="E35" s="53">
        <v>768.10600020000004</v>
      </c>
      <c r="F35" s="53">
        <v>1202.1215</v>
      </c>
      <c r="G35" s="53">
        <v>1480.3844999999999</v>
      </c>
      <c r="H35" s="53">
        <v>519.7920001</v>
      </c>
      <c r="I35" s="53">
        <v>263.46800000000002</v>
      </c>
      <c r="J35" s="53">
        <v>823.95500000000004</v>
      </c>
      <c r="K35" s="53">
        <v>866.60900019999997</v>
      </c>
      <c r="L35" s="53">
        <v>189.86600010000001</v>
      </c>
      <c r="M35" s="53">
        <v>1333.8565000000001</v>
      </c>
      <c r="N35" s="53">
        <v>782.63400000000001</v>
      </c>
      <c r="O35" s="53">
        <v>810.73299999999995</v>
      </c>
      <c r="P35" s="53">
        <v>696.77000020000003</v>
      </c>
      <c r="Q35" s="53">
        <v>471.21899999999999</v>
      </c>
      <c r="R35" s="53">
        <v>650.45500010000001</v>
      </c>
      <c r="S35" s="53">
        <v>850.59300020000001</v>
      </c>
      <c r="T35" s="65">
        <v>510.97399999999999</v>
      </c>
    </row>
    <row r="36" spans="1:20" s="5" customFormat="1" ht="15" customHeight="1" x14ac:dyDescent="0.25">
      <c r="A36" s="46" t="s">
        <v>96</v>
      </c>
      <c r="B36" s="52">
        <v>987.16500010000004</v>
      </c>
      <c r="C36" s="53">
        <v>581.37000009999997</v>
      </c>
      <c r="D36" s="53">
        <v>1045.5150003000001</v>
      </c>
      <c r="E36" s="53">
        <v>891.88800030000004</v>
      </c>
      <c r="F36" s="53">
        <v>1325.9035001</v>
      </c>
      <c r="G36" s="53">
        <v>1604.1665000999999</v>
      </c>
      <c r="H36" s="53">
        <v>643.5740002</v>
      </c>
      <c r="I36" s="53">
        <v>387.25000010000002</v>
      </c>
      <c r="J36" s="53">
        <v>947.73700010000005</v>
      </c>
      <c r="K36" s="53">
        <v>990.39100029999997</v>
      </c>
      <c r="L36" s="53">
        <v>313.64800020000001</v>
      </c>
      <c r="M36" s="53">
        <v>1457.6385001000001</v>
      </c>
      <c r="N36" s="53">
        <v>906.41600010000002</v>
      </c>
      <c r="O36" s="53">
        <v>934.51500009999995</v>
      </c>
      <c r="P36" s="53">
        <v>820.55200030000003</v>
      </c>
      <c r="Q36" s="53">
        <v>595.00100010000006</v>
      </c>
      <c r="R36" s="53">
        <v>774.23700020000001</v>
      </c>
      <c r="S36" s="53">
        <v>974.37500030000001</v>
      </c>
      <c r="T36" s="65">
        <v>634.75600010000005</v>
      </c>
    </row>
    <row r="37" spans="1:20" s="5" customFormat="1" ht="15" customHeight="1" x14ac:dyDescent="0.25">
      <c r="A37" s="46" t="s">
        <v>97</v>
      </c>
      <c r="B37" s="52">
        <v>1001.9650001</v>
      </c>
      <c r="C37" s="53">
        <v>596.17000010000004</v>
      </c>
      <c r="D37" s="53">
        <v>1060.3150003000001</v>
      </c>
      <c r="E37" s="53">
        <v>906.6880003</v>
      </c>
      <c r="F37" s="53">
        <v>1340.7035000999999</v>
      </c>
      <c r="G37" s="53">
        <v>1618.9665001000001</v>
      </c>
      <c r="H37" s="53">
        <v>658.37400019999995</v>
      </c>
      <c r="I37" s="53">
        <v>402.05000009999998</v>
      </c>
      <c r="J37" s="53">
        <v>962.5370001</v>
      </c>
      <c r="K37" s="53">
        <v>1005.1910003</v>
      </c>
      <c r="L37" s="53">
        <v>328.44800020000002</v>
      </c>
      <c r="M37" s="53">
        <v>1472.4385001000001</v>
      </c>
      <c r="N37" s="53">
        <v>921.21600009999997</v>
      </c>
      <c r="O37" s="53">
        <v>949.31500010000002</v>
      </c>
      <c r="P37" s="53">
        <v>835.35200029999999</v>
      </c>
      <c r="Q37" s="53">
        <v>609.80100010000001</v>
      </c>
      <c r="R37" s="53">
        <v>789.03700019999997</v>
      </c>
      <c r="S37" s="53">
        <v>989.17500029999997</v>
      </c>
      <c r="T37" s="65">
        <v>649.55600010000001</v>
      </c>
    </row>
    <row r="38" spans="1:20" s="5" customFormat="1" ht="15" customHeight="1" x14ac:dyDescent="0.25">
      <c r="A38" s="46" t="s">
        <v>98</v>
      </c>
      <c r="B38" s="52">
        <v>817.52</v>
      </c>
      <c r="C38" s="53">
        <v>375.98899999999998</v>
      </c>
      <c r="D38" s="53">
        <v>875.8720002</v>
      </c>
      <c r="E38" s="53">
        <v>722.24500020000005</v>
      </c>
      <c r="F38" s="53">
        <v>1156.2584999999999</v>
      </c>
      <c r="G38" s="53">
        <v>1434.5215000000001</v>
      </c>
      <c r="H38" s="53">
        <v>473.93100010000001</v>
      </c>
      <c r="I38" s="53">
        <v>181.869</v>
      </c>
      <c r="J38" s="53">
        <v>778.09199999999998</v>
      </c>
      <c r="K38" s="53">
        <v>820.74800019999998</v>
      </c>
      <c r="L38" s="53">
        <v>144.00500009999999</v>
      </c>
      <c r="M38" s="53">
        <v>1287.9935</v>
      </c>
      <c r="N38" s="53">
        <v>736.77099999999996</v>
      </c>
      <c r="O38" s="53">
        <v>764.87</v>
      </c>
      <c r="P38" s="53">
        <v>650.90900020000004</v>
      </c>
      <c r="Q38" s="53">
        <v>425.35599999999999</v>
      </c>
      <c r="R38" s="53">
        <v>604.59400010000002</v>
      </c>
      <c r="S38" s="53">
        <v>804.73200020000002</v>
      </c>
      <c r="T38" s="65">
        <v>465.11099999999999</v>
      </c>
    </row>
    <row r="39" spans="1:20" s="5" customFormat="1" ht="15" customHeight="1" x14ac:dyDescent="0.25">
      <c r="A39" s="46" t="s">
        <v>99</v>
      </c>
      <c r="B39" s="52">
        <v>837.71699999999998</v>
      </c>
      <c r="C39" s="53">
        <v>355.79199999999997</v>
      </c>
      <c r="D39" s="53">
        <v>896.0690002</v>
      </c>
      <c r="E39" s="53">
        <v>742.44200020000005</v>
      </c>
      <c r="F39" s="53">
        <v>1176.4555</v>
      </c>
      <c r="G39" s="53">
        <v>1454.7184999999999</v>
      </c>
      <c r="H39" s="53">
        <v>494.12800010000001</v>
      </c>
      <c r="I39" s="53">
        <v>161.672</v>
      </c>
      <c r="J39" s="53">
        <v>798.28899999999999</v>
      </c>
      <c r="K39" s="53">
        <v>840.94500019999998</v>
      </c>
      <c r="L39" s="53">
        <v>164.20200009999999</v>
      </c>
      <c r="M39" s="53">
        <v>1308.1904999999999</v>
      </c>
      <c r="N39" s="53">
        <v>756.96799999999996</v>
      </c>
      <c r="O39" s="53">
        <v>785.06700000000001</v>
      </c>
      <c r="P39" s="53">
        <v>671.10600020000004</v>
      </c>
      <c r="Q39" s="53">
        <v>445.553</v>
      </c>
      <c r="R39" s="53">
        <v>624.79100010000002</v>
      </c>
      <c r="S39" s="53">
        <v>824.92900020000002</v>
      </c>
      <c r="T39" s="65">
        <v>485.30799999999999</v>
      </c>
    </row>
    <row r="40" spans="1:20" s="5" customFormat="1" ht="15" customHeight="1" x14ac:dyDescent="0.25">
      <c r="A40" s="46" t="s">
        <v>100</v>
      </c>
      <c r="B40" s="52">
        <v>856.01</v>
      </c>
      <c r="C40" s="53">
        <v>337.49900000000002</v>
      </c>
      <c r="D40" s="53">
        <v>914.36200020000001</v>
      </c>
      <c r="E40" s="53">
        <v>760.73500019999994</v>
      </c>
      <c r="F40" s="53">
        <v>1194.7484999999999</v>
      </c>
      <c r="G40" s="53">
        <v>1473.0115000000001</v>
      </c>
      <c r="H40" s="53">
        <v>512.42100010000001</v>
      </c>
      <c r="I40" s="53">
        <v>143.37899999999999</v>
      </c>
      <c r="J40" s="53">
        <v>816.58199999999999</v>
      </c>
      <c r="K40" s="53">
        <v>859.23800019999999</v>
      </c>
      <c r="L40" s="53">
        <v>182.4950001</v>
      </c>
      <c r="M40" s="53">
        <v>1326.4835</v>
      </c>
      <c r="N40" s="53">
        <v>775.26099999999997</v>
      </c>
      <c r="O40" s="53">
        <v>803.36</v>
      </c>
      <c r="P40" s="53">
        <v>689.39900020000005</v>
      </c>
      <c r="Q40" s="53">
        <v>463.846</v>
      </c>
      <c r="R40" s="53">
        <v>643.08400010000003</v>
      </c>
      <c r="S40" s="53">
        <v>843.22200020000002</v>
      </c>
      <c r="T40" s="65">
        <v>503.601</v>
      </c>
    </row>
    <row r="41" spans="1:20" s="5" customFormat="1" ht="15" customHeight="1" x14ac:dyDescent="0.25">
      <c r="A41" s="46" t="s">
        <v>101</v>
      </c>
      <c r="B41" s="52">
        <v>866.96699999999998</v>
      </c>
      <c r="C41" s="53">
        <v>326.54199999999997</v>
      </c>
      <c r="D41" s="53">
        <v>925.3190002</v>
      </c>
      <c r="E41" s="53">
        <v>771.69200020000005</v>
      </c>
      <c r="F41" s="53">
        <v>1205.7055</v>
      </c>
      <c r="G41" s="53">
        <v>1483.9684999999999</v>
      </c>
      <c r="H41" s="53">
        <v>523.37800010000001</v>
      </c>
      <c r="I41" s="53">
        <v>132.422</v>
      </c>
      <c r="J41" s="53">
        <v>827.53899999999999</v>
      </c>
      <c r="K41" s="53">
        <v>870.19500019999998</v>
      </c>
      <c r="L41" s="53">
        <v>193.45200009999999</v>
      </c>
      <c r="M41" s="53">
        <v>1337.4404999999999</v>
      </c>
      <c r="N41" s="53">
        <v>786.21799999999996</v>
      </c>
      <c r="O41" s="53">
        <v>814.31700000000001</v>
      </c>
      <c r="P41" s="53">
        <v>700.35600020000004</v>
      </c>
      <c r="Q41" s="53">
        <v>474.803</v>
      </c>
      <c r="R41" s="53">
        <v>654.04100010000002</v>
      </c>
      <c r="S41" s="53">
        <v>854.17900020000002</v>
      </c>
      <c r="T41" s="65">
        <v>514.55799999999999</v>
      </c>
    </row>
    <row r="42" spans="1:20" s="5" customFormat="1" ht="15" customHeight="1" x14ac:dyDescent="0.25">
      <c r="A42" s="46" t="s">
        <v>102</v>
      </c>
      <c r="B42" s="52">
        <v>881.36300000000006</v>
      </c>
      <c r="C42" s="53">
        <v>312.14600000000002</v>
      </c>
      <c r="D42" s="53">
        <v>939.71500019999996</v>
      </c>
      <c r="E42" s="53">
        <v>786.08800020000001</v>
      </c>
      <c r="F42" s="53">
        <v>1220.1015</v>
      </c>
      <c r="G42" s="53">
        <v>1498.3644999999999</v>
      </c>
      <c r="H42" s="53">
        <v>537.77400009999997</v>
      </c>
      <c r="I42" s="53">
        <v>118.026</v>
      </c>
      <c r="J42" s="53">
        <v>841.93499999999995</v>
      </c>
      <c r="K42" s="53">
        <v>884.59100020000005</v>
      </c>
      <c r="L42" s="53">
        <v>207.84800010000001</v>
      </c>
      <c r="M42" s="53">
        <v>1351.8364999999999</v>
      </c>
      <c r="N42" s="53">
        <v>800.61400000000003</v>
      </c>
      <c r="O42" s="53">
        <v>828.71299999999997</v>
      </c>
      <c r="P42" s="53">
        <v>714.7520002</v>
      </c>
      <c r="Q42" s="53">
        <v>489.19900000000001</v>
      </c>
      <c r="R42" s="53">
        <v>668.43700009999998</v>
      </c>
      <c r="S42" s="53">
        <v>868.57500019999998</v>
      </c>
      <c r="T42" s="65">
        <v>528.95399999999995</v>
      </c>
    </row>
    <row r="43" spans="1:20" s="5" customFormat="1" ht="15" customHeight="1" x14ac:dyDescent="0.25">
      <c r="A43" s="46" t="s">
        <v>103</v>
      </c>
      <c r="B43" s="52">
        <v>909.70699999999999</v>
      </c>
      <c r="C43" s="53">
        <v>283.80200000000002</v>
      </c>
      <c r="D43" s="53">
        <v>968.05900020000001</v>
      </c>
      <c r="E43" s="53">
        <v>814.43200019999995</v>
      </c>
      <c r="F43" s="53">
        <v>1248.4455</v>
      </c>
      <c r="G43" s="53">
        <v>1526.7085</v>
      </c>
      <c r="H43" s="53">
        <v>566.11800010000002</v>
      </c>
      <c r="I43" s="53">
        <v>89.682000000000002</v>
      </c>
      <c r="J43" s="53">
        <v>870.279</v>
      </c>
      <c r="K43" s="53">
        <v>912.93500019999999</v>
      </c>
      <c r="L43" s="53">
        <v>236.1920001</v>
      </c>
      <c r="M43" s="53">
        <v>1380.1804999999999</v>
      </c>
      <c r="N43" s="53">
        <v>828.95799999999997</v>
      </c>
      <c r="O43" s="53">
        <v>857.05700000000002</v>
      </c>
      <c r="P43" s="53">
        <v>743.09600020000005</v>
      </c>
      <c r="Q43" s="53">
        <v>517.54300000000001</v>
      </c>
      <c r="R43" s="53">
        <v>696.78100010000003</v>
      </c>
      <c r="S43" s="53">
        <v>896.91900020000003</v>
      </c>
      <c r="T43" s="65">
        <v>557.298</v>
      </c>
    </row>
    <row r="44" spans="1:20" s="5" customFormat="1" ht="15" customHeight="1" x14ac:dyDescent="0.25">
      <c r="A44" s="46" t="s">
        <v>104</v>
      </c>
      <c r="B44" s="52">
        <v>931.06799999999998</v>
      </c>
      <c r="C44" s="53">
        <v>262.44099999999997</v>
      </c>
      <c r="D44" s="53">
        <v>989.4200002</v>
      </c>
      <c r="E44" s="53">
        <v>835.79300020000005</v>
      </c>
      <c r="F44" s="53">
        <v>1269.8064999999999</v>
      </c>
      <c r="G44" s="53">
        <v>1548.0695000000001</v>
      </c>
      <c r="H44" s="53">
        <v>587.47900010000001</v>
      </c>
      <c r="I44" s="53">
        <v>68.320999999999998</v>
      </c>
      <c r="J44" s="53">
        <v>891.64</v>
      </c>
      <c r="K44" s="53">
        <v>934.29600019999998</v>
      </c>
      <c r="L44" s="53">
        <v>257.55300010000002</v>
      </c>
      <c r="M44" s="53">
        <v>1401.5415</v>
      </c>
      <c r="N44" s="53">
        <v>850.31899999999996</v>
      </c>
      <c r="O44" s="53">
        <v>878.41800000000001</v>
      </c>
      <c r="P44" s="53">
        <v>764.45700020000004</v>
      </c>
      <c r="Q44" s="53">
        <v>538.904</v>
      </c>
      <c r="R44" s="53">
        <v>718.14200010000002</v>
      </c>
      <c r="S44" s="53">
        <v>918.28000020000002</v>
      </c>
      <c r="T44" s="65">
        <v>578.65899999999999</v>
      </c>
    </row>
    <row r="45" spans="1:20" s="5" customFormat="1" ht="15" customHeight="1" x14ac:dyDescent="0.25">
      <c r="A45" s="46" t="s">
        <v>105</v>
      </c>
      <c r="B45" s="52">
        <v>958.92600000000004</v>
      </c>
      <c r="C45" s="53">
        <v>229.93799999999999</v>
      </c>
      <c r="D45" s="53">
        <v>1021.9230002</v>
      </c>
      <c r="E45" s="53">
        <v>868.29600019999998</v>
      </c>
      <c r="F45" s="53">
        <v>1297.6645000000001</v>
      </c>
      <c r="G45" s="53">
        <v>1575.9275</v>
      </c>
      <c r="H45" s="53">
        <v>619.98200010000005</v>
      </c>
      <c r="I45" s="53">
        <v>35.817999999999998</v>
      </c>
      <c r="J45" s="53">
        <v>919.49800000000005</v>
      </c>
      <c r="K45" s="53">
        <v>966.79900020000002</v>
      </c>
      <c r="L45" s="53">
        <v>290.05600010000001</v>
      </c>
      <c r="M45" s="53">
        <v>1429.3995</v>
      </c>
      <c r="N45" s="53">
        <v>878.17700000000002</v>
      </c>
      <c r="O45" s="53">
        <v>906.27599999999995</v>
      </c>
      <c r="P45" s="53">
        <v>796.96000019999997</v>
      </c>
      <c r="Q45" s="53">
        <v>566.76199999999994</v>
      </c>
      <c r="R45" s="53">
        <v>750.64500009999995</v>
      </c>
      <c r="S45" s="53">
        <v>950.78300019999995</v>
      </c>
      <c r="T45" s="65">
        <v>606.51700000000005</v>
      </c>
    </row>
    <row r="46" spans="1:20" s="5" customFormat="1" ht="15" customHeight="1" x14ac:dyDescent="0.25">
      <c r="A46" s="46" t="s">
        <v>106</v>
      </c>
      <c r="B46" s="52">
        <v>919.16200000000003</v>
      </c>
      <c r="C46" s="53">
        <v>190.17400000000001</v>
      </c>
      <c r="D46" s="53">
        <v>1047.7935</v>
      </c>
      <c r="E46" s="53">
        <v>908.06000019999999</v>
      </c>
      <c r="F46" s="53">
        <v>1257.9005</v>
      </c>
      <c r="G46" s="53">
        <v>1536.1635000000001</v>
      </c>
      <c r="H46" s="53">
        <v>659.74600009999995</v>
      </c>
      <c r="I46" s="53">
        <v>26.745999999999999</v>
      </c>
      <c r="J46" s="53">
        <v>879.73400000000004</v>
      </c>
      <c r="K46" s="53">
        <v>992.66949999999997</v>
      </c>
      <c r="L46" s="53">
        <v>329.82000010000002</v>
      </c>
      <c r="M46" s="53">
        <v>1389.6355000000001</v>
      </c>
      <c r="N46" s="53">
        <v>838.41300000000001</v>
      </c>
      <c r="O46" s="53">
        <v>866.51199999999994</v>
      </c>
      <c r="P46" s="53">
        <v>836.72400019999998</v>
      </c>
      <c r="Q46" s="53">
        <v>526.99800000000005</v>
      </c>
      <c r="R46" s="53">
        <v>790.40900009999996</v>
      </c>
      <c r="S46" s="53">
        <v>976.65350000000001</v>
      </c>
      <c r="T46" s="65">
        <v>566.75300000000004</v>
      </c>
    </row>
    <row r="47" spans="1:20" s="5" customFormat="1" ht="15" customHeight="1" x14ac:dyDescent="0.25">
      <c r="A47" s="46" t="s">
        <v>107</v>
      </c>
      <c r="B47" s="52">
        <v>934.50800000000004</v>
      </c>
      <c r="C47" s="53">
        <v>205.52</v>
      </c>
      <c r="D47" s="53">
        <v>1046.3410002000001</v>
      </c>
      <c r="E47" s="53">
        <v>892.71400019999999</v>
      </c>
      <c r="F47" s="53">
        <v>1273.2465</v>
      </c>
      <c r="G47" s="53">
        <v>1551.5094999999999</v>
      </c>
      <c r="H47" s="53">
        <v>644.40000010000006</v>
      </c>
      <c r="I47" s="53">
        <v>11.4</v>
      </c>
      <c r="J47" s="53">
        <v>895.08</v>
      </c>
      <c r="K47" s="53">
        <v>991.21700020000003</v>
      </c>
      <c r="L47" s="53">
        <v>314.47400010000001</v>
      </c>
      <c r="M47" s="53">
        <v>1404.9815000000001</v>
      </c>
      <c r="N47" s="53">
        <v>853.75900000000001</v>
      </c>
      <c r="O47" s="53">
        <v>881.85799999999995</v>
      </c>
      <c r="P47" s="53">
        <v>821.37800019999997</v>
      </c>
      <c r="Q47" s="53">
        <v>542.34400000000005</v>
      </c>
      <c r="R47" s="53">
        <v>775.06300009999995</v>
      </c>
      <c r="S47" s="53">
        <v>975.20100019999995</v>
      </c>
      <c r="T47" s="65">
        <v>582.09900000000005</v>
      </c>
    </row>
    <row r="48" spans="1:20" s="5" customFormat="1" ht="15" customHeight="1" x14ac:dyDescent="0.25">
      <c r="A48" s="46" t="s">
        <v>108</v>
      </c>
      <c r="B48" s="52">
        <v>910.46199999999999</v>
      </c>
      <c r="C48" s="53">
        <v>181.47399999999999</v>
      </c>
      <c r="D48" s="53">
        <v>1039.0934999999999</v>
      </c>
      <c r="E48" s="53">
        <v>916.76000020000004</v>
      </c>
      <c r="F48" s="53">
        <v>1249.2004999999999</v>
      </c>
      <c r="G48" s="53">
        <v>1527.4635000000001</v>
      </c>
      <c r="H48" s="53">
        <v>668.44600009999999</v>
      </c>
      <c r="I48" s="53">
        <v>35.445999999999998</v>
      </c>
      <c r="J48" s="53">
        <v>871.03399999999999</v>
      </c>
      <c r="K48" s="53">
        <v>983.96950000000004</v>
      </c>
      <c r="L48" s="53">
        <v>338.5200001</v>
      </c>
      <c r="M48" s="53">
        <v>1380.9355</v>
      </c>
      <c r="N48" s="53">
        <v>829.71299999999997</v>
      </c>
      <c r="O48" s="53">
        <v>857.81200000000001</v>
      </c>
      <c r="P48" s="53">
        <v>845.42400020000002</v>
      </c>
      <c r="Q48" s="53">
        <v>518.298</v>
      </c>
      <c r="R48" s="53">
        <v>799.1090001</v>
      </c>
      <c r="S48" s="53">
        <v>967.95349999999996</v>
      </c>
      <c r="T48" s="65">
        <v>558.053</v>
      </c>
    </row>
    <row r="49" spans="1:20" s="5" customFormat="1" ht="15" customHeight="1" x14ac:dyDescent="0.25">
      <c r="A49" s="46" t="s">
        <v>109</v>
      </c>
      <c r="B49" s="52">
        <v>896.96199999999999</v>
      </c>
      <c r="C49" s="53">
        <v>167.97399999999999</v>
      </c>
      <c r="D49" s="53">
        <v>1025.5934999999999</v>
      </c>
      <c r="E49" s="53">
        <v>930.26000020000004</v>
      </c>
      <c r="F49" s="53">
        <v>1235.7004999999999</v>
      </c>
      <c r="G49" s="53">
        <v>1513.9635000000001</v>
      </c>
      <c r="H49" s="53">
        <v>681.94600009999999</v>
      </c>
      <c r="I49" s="53">
        <v>48.945999999999998</v>
      </c>
      <c r="J49" s="53">
        <v>857.53399999999999</v>
      </c>
      <c r="K49" s="53">
        <v>970.46950000000004</v>
      </c>
      <c r="L49" s="53">
        <v>352.0200001</v>
      </c>
      <c r="M49" s="53">
        <v>1367.4355</v>
      </c>
      <c r="N49" s="53">
        <v>816.21299999999997</v>
      </c>
      <c r="O49" s="53">
        <v>844.31200000000001</v>
      </c>
      <c r="P49" s="53">
        <v>841.20399999999995</v>
      </c>
      <c r="Q49" s="53">
        <v>504.798</v>
      </c>
      <c r="R49" s="53">
        <v>812.6090001</v>
      </c>
      <c r="S49" s="53">
        <v>954.45349999999996</v>
      </c>
      <c r="T49" s="65">
        <v>544.553</v>
      </c>
    </row>
    <row r="50" spans="1:20" s="5" customFormat="1" ht="15" customHeight="1" x14ac:dyDescent="0.25">
      <c r="A50" s="46" t="s">
        <v>110</v>
      </c>
      <c r="B50" s="52">
        <v>939.90800000000002</v>
      </c>
      <c r="C50" s="53">
        <v>210.92</v>
      </c>
      <c r="D50" s="53">
        <v>1051.7410001999999</v>
      </c>
      <c r="E50" s="53">
        <v>898.11400019999996</v>
      </c>
      <c r="F50" s="53">
        <v>1278.6465000000001</v>
      </c>
      <c r="G50" s="53">
        <v>1556.9095</v>
      </c>
      <c r="H50" s="53">
        <v>649.80000010000003</v>
      </c>
      <c r="I50" s="53">
        <v>6</v>
      </c>
      <c r="J50" s="53">
        <v>900.48</v>
      </c>
      <c r="K50" s="53">
        <v>996.61700020000001</v>
      </c>
      <c r="L50" s="53">
        <v>319.87400009999999</v>
      </c>
      <c r="M50" s="53">
        <v>1410.3815</v>
      </c>
      <c r="N50" s="53">
        <v>859.15899999999999</v>
      </c>
      <c r="O50" s="53">
        <v>887.25800000000004</v>
      </c>
      <c r="P50" s="53">
        <v>826.77800019999995</v>
      </c>
      <c r="Q50" s="53">
        <v>547.74400000000003</v>
      </c>
      <c r="R50" s="53">
        <v>780.46300010000004</v>
      </c>
      <c r="S50" s="53">
        <v>980.60100020000004</v>
      </c>
      <c r="T50" s="65">
        <v>587.49900000000002</v>
      </c>
    </row>
    <row r="51" spans="1:20" s="5" customFormat="1" ht="15" customHeight="1" x14ac:dyDescent="0.25">
      <c r="A51" s="46" t="s">
        <v>111</v>
      </c>
      <c r="B51" s="52">
        <v>1098.3690001</v>
      </c>
      <c r="C51" s="53">
        <v>692.57400010000003</v>
      </c>
      <c r="D51" s="53">
        <v>559.2870001</v>
      </c>
      <c r="E51" s="53">
        <v>405.66000009999999</v>
      </c>
      <c r="F51" s="53">
        <v>1096.4880000999999</v>
      </c>
      <c r="G51" s="53">
        <v>1187.4630001</v>
      </c>
      <c r="H51" s="53">
        <v>157.346</v>
      </c>
      <c r="I51" s="53">
        <v>498.45400009999997</v>
      </c>
      <c r="J51" s="53">
        <v>1058.9410001000001</v>
      </c>
      <c r="K51" s="53">
        <v>504.16300009999998</v>
      </c>
      <c r="L51" s="53">
        <v>188.78</v>
      </c>
      <c r="M51" s="53">
        <v>1040.9350001</v>
      </c>
      <c r="N51" s="53">
        <v>1017.6200001</v>
      </c>
      <c r="O51" s="53">
        <v>1045.7190000999999</v>
      </c>
      <c r="P51" s="53">
        <v>334.32400009999998</v>
      </c>
      <c r="Q51" s="53">
        <v>660.07350010000005</v>
      </c>
      <c r="R51" s="53">
        <v>288.00900000000001</v>
      </c>
      <c r="S51" s="53">
        <v>488.14700010000001</v>
      </c>
      <c r="T51" s="65">
        <v>540.40100010000003</v>
      </c>
    </row>
    <row r="52" spans="1:20" s="5" customFormat="1" ht="15" customHeight="1" x14ac:dyDescent="0.25">
      <c r="A52" s="46" t="s">
        <v>112</v>
      </c>
      <c r="B52" s="52">
        <v>1100.0760001000001</v>
      </c>
      <c r="C52" s="53">
        <v>694.28100010000003</v>
      </c>
      <c r="D52" s="53">
        <v>557.58000010000001</v>
      </c>
      <c r="E52" s="53">
        <v>403.9530001</v>
      </c>
      <c r="F52" s="53">
        <v>1094.7810001</v>
      </c>
      <c r="G52" s="53">
        <v>1185.7560000999999</v>
      </c>
      <c r="H52" s="53">
        <v>159.053</v>
      </c>
      <c r="I52" s="53">
        <v>500.16100010000002</v>
      </c>
      <c r="J52" s="53">
        <v>1060.6480001</v>
      </c>
      <c r="K52" s="53">
        <v>502.45600009999998</v>
      </c>
      <c r="L52" s="53">
        <v>190.48699999999999</v>
      </c>
      <c r="M52" s="53">
        <v>1039.2280000999999</v>
      </c>
      <c r="N52" s="53">
        <v>1019.3270001</v>
      </c>
      <c r="O52" s="53">
        <v>1047.4260001</v>
      </c>
      <c r="P52" s="53">
        <v>332.61700009999998</v>
      </c>
      <c r="Q52" s="53">
        <v>658.36650010000005</v>
      </c>
      <c r="R52" s="53">
        <v>286.30200000000002</v>
      </c>
      <c r="S52" s="53">
        <v>486.44000010000002</v>
      </c>
      <c r="T52" s="65">
        <v>538.69400010000004</v>
      </c>
    </row>
    <row r="53" spans="1:20" s="5" customFormat="1" ht="15" customHeight="1" x14ac:dyDescent="0.25">
      <c r="A53" s="46" t="s">
        <v>113</v>
      </c>
      <c r="B53" s="52">
        <v>1173.1400001</v>
      </c>
      <c r="C53" s="53">
        <v>767.34500009999999</v>
      </c>
      <c r="D53" s="53">
        <v>484.51600009999999</v>
      </c>
      <c r="E53" s="53">
        <v>330.88900009999998</v>
      </c>
      <c r="F53" s="53">
        <v>1021.7170001</v>
      </c>
      <c r="G53" s="53">
        <v>1112.6920001000001</v>
      </c>
      <c r="H53" s="53">
        <v>232.11699999999999</v>
      </c>
      <c r="I53" s="53">
        <v>573.22500009999999</v>
      </c>
      <c r="J53" s="53">
        <v>1133.7120001000001</v>
      </c>
      <c r="K53" s="53">
        <v>429.39200010000002</v>
      </c>
      <c r="L53" s="53">
        <v>263.55099999999999</v>
      </c>
      <c r="M53" s="53">
        <v>966.16400009999995</v>
      </c>
      <c r="N53" s="53">
        <v>1092.3910000999999</v>
      </c>
      <c r="O53" s="53">
        <v>1120.4900001000001</v>
      </c>
      <c r="P53" s="53">
        <v>259.55300010000002</v>
      </c>
      <c r="Q53" s="53">
        <v>585.30250009999997</v>
      </c>
      <c r="R53" s="53">
        <v>213.238</v>
      </c>
      <c r="S53" s="53">
        <v>413.3760001</v>
      </c>
      <c r="T53" s="65">
        <v>465.63000010000002</v>
      </c>
    </row>
    <row r="54" spans="1:20" s="5" customFormat="1" ht="15" customHeight="1" x14ac:dyDescent="0.25">
      <c r="A54" s="46" t="s">
        <v>114</v>
      </c>
      <c r="B54" s="52">
        <v>1160.6605001</v>
      </c>
      <c r="C54" s="53">
        <v>783.6620001</v>
      </c>
      <c r="D54" s="53">
        <v>468.19900009999998</v>
      </c>
      <c r="E54" s="53">
        <v>314.57200010000003</v>
      </c>
      <c r="F54" s="53">
        <v>1005.4000001000001</v>
      </c>
      <c r="G54" s="53">
        <v>1096.3750001000001</v>
      </c>
      <c r="H54" s="53">
        <v>248.434</v>
      </c>
      <c r="I54" s="53">
        <v>589.5420001</v>
      </c>
      <c r="J54" s="53">
        <v>1121.2325000999999</v>
      </c>
      <c r="K54" s="53">
        <v>413.07500010000001</v>
      </c>
      <c r="L54" s="53">
        <v>279.86799999999999</v>
      </c>
      <c r="M54" s="53">
        <v>949.84700009999995</v>
      </c>
      <c r="N54" s="53">
        <v>1079.9115001</v>
      </c>
      <c r="O54" s="53">
        <v>1108.0105000999999</v>
      </c>
      <c r="P54" s="53">
        <v>243.23600010000001</v>
      </c>
      <c r="Q54" s="53">
        <v>568.98550009999997</v>
      </c>
      <c r="R54" s="53">
        <v>196.92099999999999</v>
      </c>
      <c r="S54" s="53">
        <v>397.05900009999999</v>
      </c>
      <c r="T54" s="65">
        <v>449.31300010000001</v>
      </c>
    </row>
    <row r="55" spans="1:20" s="5" customFormat="1" ht="15" customHeight="1" x14ac:dyDescent="0.25">
      <c r="A55" s="46" t="s">
        <v>115</v>
      </c>
      <c r="B55" s="52">
        <v>1140.8605001000001</v>
      </c>
      <c r="C55" s="53">
        <v>803.46200009999995</v>
      </c>
      <c r="D55" s="53">
        <v>448.39900010000002</v>
      </c>
      <c r="E55" s="53">
        <v>294.77200010000001</v>
      </c>
      <c r="F55" s="53">
        <v>985.60000009999999</v>
      </c>
      <c r="G55" s="53">
        <v>1076.5750000999999</v>
      </c>
      <c r="H55" s="53">
        <v>268.23399999999998</v>
      </c>
      <c r="I55" s="53">
        <v>609.34200009999995</v>
      </c>
      <c r="J55" s="53">
        <v>1101.4325001</v>
      </c>
      <c r="K55" s="53">
        <v>393.2750001</v>
      </c>
      <c r="L55" s="53">
        <v>299.66800000000001</v>
      </c>
      <c r="M55" s="53">
        <v>930.04700009999999</v>
      </c>
      <c r="N55" s="53">
        <v>1060.1115001000001</v>
      </c>
      <c r="O55" s="53">
        <v>1088.2105001</v>
      </c>
      <c r="P55" s="53">
        <v>223.4360001</v>
      </c>
      <c r="Q55" s="53">
        <v>549.18550010000001</v>
      </c>
      <c r="R55" s="53">
        <v>177.12100000000001</v>
      </c>
      <c r="S55" s="53">
        <v>377.25900009999998</v>
      </c>
      <c r="T55" s="65">
        <v>429.5130001</v>
      </c>
    </row>
    <row r="56" spans="1:20" s="5" customFormat="1" ht="15" customHeight="1" x14ac:dyDescent="0.25">
      <c r="A56" s="46" t="s">
        <v>116</v>
      </c>
      <c r="B56" s="52">
        <v>1125.4715001</v>
      </c>
      <c r="C56" s="53">
        <v>818.85100009999996</v>
      </c>
      <c r="D56" s="53">
        <v>433.01000010000001</v>
      </c>
      <c r="E56" s="53">
        <v>279.3830001</v>
      </c>
      <c r="F56" s="53">
        <v>970.21100009999998</v>
      </c>
      <c r="G56" s="53">
        <v>1061.1860001</v>
      </c>
      <c r="H56" s="53">
        <v>283.62299999999999</v>
      </c>
      <c r="I56" s="53">
        <v>624.73100009999996</v>
      </c>
      <c r="J56" s="53">
        <v>1086.0435001000001</v>
      </c>
      <c r="K56" s="53">
        <v>377.88600009999999</v>
      </c>
      <c r="L56" s="53">
        <v>315.05700000000002</v>
      </c>
      <c r="M56" s="53">
        <v>914.65800009999998</v>
      </c>
      <c r="N56" s="53">
        <v>1044.7225000999999</v>
      </c>
      <c r="O56" s="53">
        <v>1072.8215001000001</v>
      </c>
      <c r="P56" s="53">
        <v>208.04700009999999</v>
      </c>
      <c r="Q56" s="53">
        <v>533.7965001</v>
      </c>
      <c r="R56" s="53">
        <v>161.732</v>
      </c>
      <c r="S56" s="53">
        <v>361.87000010000003</v>
      </c>
      <c r="T56" s="65">
        <v>414.12400009999999</v>
      </c>
    </row>
    <row r="57" spans="1:20" s="5" customFormat="1" ht="15" customHeight="1" x14ac:dyDescent="0.25">
      <c r="A57" s="46" t="s">
        <v>117</v>
      </c>
      <c r="B57" s="52">
        <v>1113.0505000999999</v>
      </c>
      <c r="C57" s="53">
        <v>831.27200010000001</v>
      </c>
      <c r="D57" s="53">
        <v>420.58900010000002</v>
      </c>
      <c r="E57" s="53">
        <v>266.96200010000001</v>
      </c>
      <c r="F57" s="53">
        <v>957.79000010000004</v>
      </c>
      <c r="G57" s="53">
        <v>1048.7650001</v>
      </c>
      <c r="H57" s="53">
        <v>296.04399999999998</v>
      </c>
      <c r="I57" s="53">
        <v>637.15200010000001</v>
      </c>
      <c r="J57" s="53">
        <v>1073.6225001</v>
      </c>
      <c r="K57" s="53">
        <v>365.4650001</v>
      </c>
      <c r="L57" s="53">
        <v>327.47800000000001</v>
      </c>
      <c r="M57" s="53">
        <v>902.23700010000005</v>
      </c>
      <c r="N57" s="53">
        <v>1032.3015001000001</v>
      </c>
      <c r="O57" s="53">
        <v>1060.4005001</v>
      </c>
      <c r="P57" s="53">
        <v>195.6260001</v>
      </c>
      <c r="Q57" s="53">
        <v>521.37550009999995</v>
      </c>
      <c r="R57" s="53">
        <v>149.31100000000001</v>
      </c>
      <c r="S57" s="53">
        <v>349.44900009999998</v>
      </c>
      <c r="T57" s="65">
        <v>401.7030001</v>
      </c>
    </row>
    <row r="58" spans="1:20" s="5" customFormat="1" ht="15" customHeight="1" x14ac:dyDescent="0.25">
      <c r="A58" s="46" t="s">
        <v>118</v>
      </c>
      <c r="B58" s="52">
        <v>1097.6715001</v>
      </c>
      <c r="C58" s="53">
        <v>846.65100010000003</v>
      </c>
      <c r="D58" s="53">
        <v>405.2100001</v>
      </c>
      <c r="E58" s="53">
        <v>251.58300009999999</v>
      </c>
      <c r="F58" s="53">
        <v>942.41100010000002</v>
      </c>
      <c r="G58" s="53">
        <v>1033.3860001</v>
      </c>
      <c r="H58" s="53">
        <v>311.423</v>
      </c>
      <c r="I58" s="53">
        <v>652.53100010000003</v>
      </c>
      <c r="J58" s="53">
        <v>1058.2435000999999</v>
      </c>
      <c r="K58" s="53">
        <v>350.08600009999998</v>
      </c>
      <c r="L58" s="53">
        <v>342.85700000000003</v>
      </c>
      <c r="M58" s="53">
        <v>886.85800010000003</v>
      </c>
      <c r="N58" s="53">
        <v>1016.9225001</v>
      </c>
      <c r="O58" s="53">
        <v>1045.0215000999999</v>
      </c>
      <c r="P58" s="53">
        <v>180.24700010000001</v>
      </c>
      <c r="Q58" s="53">
        <v>505.99650009999999</v>
      </c>
      <c r="R58" s="53">
        <v>133.93199999999999</v>
      </c>
      <c r="S58" s="53">
        <v>334.07000010000002</v>
      </c>
      <c r="T58" s="65">
        <v>386.32400009999998</v>
      </c>
    </row>
    <row r="59" spans="1:20" s="5" customFormat="1" ht="15" customHeight="1" x14ac:dyDescent="0.25">
      <c r="A59" s="46" t="s">
        <v>119</v>
      </c>
      <c r="B59" s="52">
        <v>1088.3025001000001</v>
      </c>
      <c r="C59" s="53">
        <v>856.02000009999995</v>
      </c>
      <c r="D59" s="53">
        <v>395.84100009999997</v>
      </c>
      <c r="E59" s="53">
        <v>242.21400009999999</v>
      </c>
      <c r="F59" s="53">
        <v>933.0420001</v>
      </c>
      <c r="G59" s="53">
        <v>1024.0170000999999</v>
      </c>
      <c r="H59" s="53">
        <v>320.79199999999997</v>
      </c>
      <c r="I59" s="53">
        <v>661.90000010000006</v>
      </c>
      <c r="J59" s="53">
        <v>1048.8745001</v>
      </c>
      <c r="K59" s="53">
        <v>340.71700010000001</v>
      </c>
      <c r="L59" s="53">
        <v>352.226</v>
      </c>
      <c r="M59" s="53">
        <v>877.4890001</v>
      </c>
      <c r="N59" s="53">
        <v>1007.5535001</v>
      </c>
      <c r="O59" s="53">
        <v>1035.6525001</v>
      </c>
      <c r="P59" s="53">
        <v>170.87800010000001</v>
      </c>
      <c r="Q59" s="53">
        <v>496.62750010000002</v>
      </c>
      <c r="R59" s="53">
        <v>124.563</v>
      </c>
      <c r="S59" s="53">
        <v>324.70100009999999</v>
      </c>
      <c r="T59" s="65">
        <v>376.95500010000001</v>
      </c>
    </row>
    <row r="60" spans="1:20" s="5" customFormat="1" ht="15" customHeight="1" x14ac:dyDescent="0.25">
      <c r="A60" s="46" t="s">
        <v>120</v>
      </c>
      <c r="B60" s="52">
        <v>1080.3275000000001</v>
      </c>
      <c r="C60" s="53">
        <v>863.99500020000005</v>
      </c>
      <c r="D60" s="53">
        <v>387.86599999999999</v>
      </c>
      <c r="E60" s="53">
        <v>234.239</v>
      </c>
      <c r="F60" s="53">
        <v>925.06700000000001</v>
      </c>
      <c r="G60" s="53">
        <v>1016.042</v>
      </c>
      <c r="H60" s="53">
        <v>328.76700010000002</v>
      </c>
      <c r="I60" s="53">
        <v>669.87500020000004</v>
      </c>
      <c r="J60" s="53">
        <v>1040.8995</v>
      </c>
      <c r="K60" s="53">
        <v>332.74200000000002</v>
      </c>
      <c r="L60" s="53">
        <v>360.20100009999999</v>
      </c>
      <c r="M60" s="53">
        <v>869.51400000000001</v>
      </c>
      <c r="N60" s="53">
        <v>999.57849999999996</v>
      </c>
      <c r="O60" s="53">
        <v>1027.6775</v>
      </c>
      <c r="P60" s="53">
        <v>162.90299999999999</v>
      </c>
      <c r="Q60" s="53">
        <v>488.65249999999997</v>
      </c>
      <c r="R60" s="53">
        <v>132.5380001</v>
      </c>
      <c r="S60" s="53">
        <v>316.726</v>
      </c>
      <c r="T60" s="65">
        <v>368.98</v>
      </c>
    </row>
    <row r="61" spans="1:20" s="5" customFormat="1" ht="15" customHeight="1" x14ac:dyDescent="0.25">
      <c r="A61" s="46" t="s">
        <v>121</v>
      </c>
      <c r="B61" s="52">
        <v>1064.5615</v>
      </c>
      <c r="C61" s="53">
        <v>879.76100020000001</v>
      </c>
      <c r="D61" s="53">
        <v>372.1</v>
      </c>
      <c r="E61" s="53">
        <v>218.47300000000001</v>
      </c>
      <c r="F61" s="53">
        <v>909.30100000000004</v>
      </c>
      <c r="G61" s="53">
        <v>1000.276</v>
      </c>
      <c r="H61" s="53">
        <v>344.53300009999998</v>
      </c>
      <c r="I61" s="53">
        <v>685.64100020000001</v>
      </c>
      <c r="J61" s="53">
        <v>1025.1334999999999</v>
      </c>
      <c r="K61" s="53">
        <v>316.976</v>
      </c>
      <c r="L61" s="53">
        <v>375.96700010000001</v>
      </c>
      <c r="M61" s="53">
        <v>853.74800000000005</v>
      </c>
      <c r="N61" s="53">
        <v>983.8125</v>
      </c>
      <c r="O61" s="53">
        <v>1011.9115</v>
      </c>
      <c r="P61" s="53">
        <v>147.137</v>
      </c>
      <c r="Q61" s="53">
        <v>472.88650000000001</v>
      </c>
      <c r="R61" s="53">
        <v>148.3040001</v>
      </c>
      <c r="S61" s="53">
        <v>300.95999999999998</v>
      </c>
      <c r="T61" s="65">
        <v>353.214</v>
      </c>
    </row>
    <row r="62" spans="1:20" s="5" customFormat="1" ht="15" customHeight="1" x14ac:dyDescent="0.25">
      <c r="A62" s="46" t="s">
        <v>122</v>
      </c>
      <c r="B62" s="52">
        <v>1062.5965000000001</v>
      </c>
      <c r="C62" s="53">
        <v>881.72600020000004</v>
      </c>
      <c r="D62" s="53">
        <v>370.13499999999999</v>
      </c>
      <c r="E62" s="53">
        <v>216.50800000000001</v>
      </c>
      <c r="F62" s="53">
        <v>907.33600000000001</v>
      </c>
      <c r="G62" s="53">
        <v>998.31100000000004</v>
      </c>
      <c r="H62" s="53">
        <v>346.49800010000001</v>
      </c>
      <c r="I62" s="53">
        <v>687.60600020000004</v>
      </c>
      <c r="J62" s="53">
        <v>1023.1685</v>
      </c>
      <c r="K62" s="53">
        <v>315.01100000000002</v>
      </c>
      <c r="L62" s="53">
        <v>377.93200009999998</v>
      </c>
      <c r="M62" s="53">
        <v>851.78300000000002</v>
      </c>
      <c r="N62" s="53">
        <v>981.84749999999997</v>
      </c>
      <c r="O62" s="53">
        <v>1009.9465</v>
      </c>
      <c r="P62" s="53">
        <v>145.172</v>
      </c>
      <c r="Q62" s="53">
        <v>470.92149999999998</v>
      </c>
      <c r="R62" s="53">
        <v>150.2690001</v>
      </c>
      <c r="S62" s="53">
        <v>298.995</v>
      </c>
      <c r="T62" s="65">
        <v>351.24900000000002</v>
      </c>
    </row>
    <row r="63" spans="1:20" s="5" customFormat="1" ht="15" customHeight="1" x14ac:dyDescent="0.25">
      <c r="A63" s="46" t="s">
        <v>123</v>
      </c>
      <c r="B63" s="52">
        <v>1042.7974999999999</v>
      </c>
      <c r="C63" s="53">
        <v>901.52500020000002</v>
      </c>
      <c r="D63" s="53">
        <v>350.33600000000001</v>
      </c>
      <c r="E63" s="53">
        <v>196.709</v>
      </c>
      <c r="F63" s="53">
        <v>887.53700000000003</v>
      </c>
      <c r="G63" s="53">
        <v>978.51199999999994</v>
      </c>
      <c r="H63" s="53">
        <v>366.29700009999999</v>
      </c>
      <c r="I63" s="53">
        <v>707.40500020000002</v>
      </c>
      <c r="J63" s="53">
        <v>1003.3695</v>
      </c>
      <c r="K63" s="53">
        <v>295.21199999999999</v>
      </c>
      <c r="L63" s="53">
        <v>397.73100010000002</v>
      </c>
      <c r="M63" s="53">
        <v>831.98400000000004</v>
      </c>
      <c r="N63" s="53">
        <v>962.04849999999999</v>
      </c>
      <c r="O63" s="53">
        <v>990.14750000000004</v>
      </c>
      <c r="P63" s="53">
        <v>125.373</v>
      </c>
      <c r="Q63" s="53">
        <v>451.1225</v>
      </c>
      <c r="R63" s="53">
        <v>170.06800010000001</v>
      </c>
      <c r="S63" s="53">
        <v>279.19600000000003</v>
      </c>
      <c r="T63" s="65">
        <v>331.45</v>
      </c>
    </row>
    <row r="64" spans="1:20" s="5" customFormat="1" ht="15" customHeight="1" x14ac:dyDescent="0.25">
      <c r="A64" s="46" t="s">
        <v>124</v>
      </c>
      <c r="B64" s="52">
        <v>1022.1445</v>
      </c>
      <c r="C64" s="53">
        <v>922.17800020000004</v>
      </c>
      <c r="D64" s="53">
        <v>329.68299999999999</v>
      </c>
      <c r="E64" s="53">
        <v>176.05600000000001</v>
      </c>
      <c r="F64" s="53">
        <v>866.88400000000001</v>
      </c>
      <c r="G64" s="53">
        <v>957.85900000000004</v>
      </c>
      <c r="H64" s="53">
        <v>386.95000010000001</v>
      </c>
      <c r="I64" s="53">
        <v>728.05800020000004</v>
      </c>
      <c r="J64" s="53">
        <v>982.7165</v>
      </c>
      <c r="K64" s="53">
        <v>274.55900000000003</v>
      </c>
      <c r="L64" s="53">
        <v>418.38400009999998</v>
      </c>
      <c r="M64" s="53">
        <v>811.33100000000002</v>
      </c>
      <c r="N64" s="53">
        <v>941.39549999999997</v>
      </c>
      <c r="O64" s="53">
        <v>969.49450000000002</v>
      </c>
      <c r="P64" s="53">
        <v>104.72</v>
      </c>
      <c r="Q64" s="53">
        <v>430.46949999999998</v>
      </c>
      <c r="R64" s="53">
        <v>190.7210001</v>
      </c>
      <c r="S64" s="53">
        <v>258.54300000000001</v>
      </c>
      <c r="T64" s="65">
        <v>310.79700000000003</v>
      </c>
    </row>
    <row r="65" spans="1:20" s="5" customFormat="1" ht="15" customHeight="1" x14ac:dyDescent="0.25">
      <c r="A65" s="46" t="s">
        <v>125</v>
      </c>
      <c r="B65" s="52">
        <v>1013.4595</v>
      </c>
      <c r="C65" s="53">
        <v>930.86300019999999</v>
      </c>
      <c r="D65" s="53">
        <v>320.99799999999999</v>
      </c>
      <c r="E65" s="53">
        <v>167.37100000000001</v>
      </c>
      <c r="F65" s="53">
        <v>858.19899999999996</v>
      </c>
      <c r="G65" s="53">
        <v>949.17399999999998</v>
      </c>
      <c r="H65" s="53">
        <v>395.63500010000001</v>
      </c>
      <c r="I65" s="53">
        <v>736.74300019999998</v>
      </c>
      <c r="J65" s="53">
        <v>974.03150000000005</v>
      </c>
      <c r="K65" s="53">
        <v>265.87400000000002</v>
      </c>
      <c r="L65" s="53">
        <v>427.06900009999998</v>
      </c>
      <c r="M65" s="53">
        <v>802.64599999999996</v>
      </c>
      <c r="N65" s="53">
        <v>932.71050000000002</v>
      </c>
      <c r="O65" s="53">
        <v>960.80949999999996</v>
      </c>
      <c r="P65" s="53">
        <v>96.034999999999997</v>
      </c>
      <c r="Q65" s="53">
        <v>421.78449999999998</v>
      </c>
      <c r="R65" s="53">
        <v>199.4060001</v>
      </c>
      <c r="S65" s="53">
        <v>249.858</v>
      </c>
      <c r="T65" s="65">
        <v>302.11200000000002</v>
      </c>
    </row>
    <row r="66" spans="1:20" s="5" customFormat="1" ht="15" customHeight="1" x14ac:dyDescent="0.25">
      <c r="A66" s="46" t="s">
        <v>126</v>
      </c>
      <c r="B66" s="52">
        <v>1002.5285</v>
      </c>
      <c r="C66" s="53">
        <v>922.66200000000003</v>
      </c>
      <c r="D66" s="53">
        <v>310.06700000000001</v>
      </c>
      <c r="E66" s="53">
        <v>156.44</v>
      </c>
      <c r="F66" s="53">
        <v>847.26800000000003</v>
      </c>
      <c r="G66" s="53">
        <v>938.24300000000005</v>
      </c>
      <c r="H66" s="53">
        <v>406.5660001</v>
      </c>
      <c r="I66" s="53">
        <v>747.67400020000002</v>
      </c>
      <c r="J66" s="53">
        <v>963.10050000000001</v>
      </c>
      <c r="K66" s="53">
        <v>254.94300000000001</v>
      </c>
      <c r="L66" s="53">
        <v>438.00000010000002</v>
      </c>
      <c r="M66" s="53">
        <v>791.71500000000003</v>
      </c>
      <c r="N66" s="53">
        <v>921.77949999999998</v>
      </c>
      <c r="O66" s="53">
        <v>949.87850000000003</v>
      </c>
      <c r="P66" s="53">
        <v>85.103999999999999</v>
      </c>
      <c r="Q66" s="53">
        <v>410.8535</v>
      </c>
      <c r="R66" s="53">
        <v>210.33700010000001</v>
      </c>
      <c r="S66" s="53">
        <v>238.92699999999999</v>
      </c>
      <c r="T66" s="65">
        <v>291.18099999999998</v>
      </c>
    </row>
    <row r="67" spans="1:20" s="5" customFormat="1" ht="15" customHeight="1" x14ac:dyDescent="0.25">
      <c r="A67" s="46" t="s">
        <v>127</v>
      </c>
      <c r="B67" s="52">
        <v>994.74350000000004</v>
      </c>
      <c r="C67" s="53">
        <v>914.87699999999995</v>
      </c>
      <c r="D67" s="53">
        <v>302.28199999999998</v>
      </c>
      <c r="E67" s="53">
        <v>148.655</v>
      </c>
      <c r="F67" s="53">
        <v>839.48299999999995</v>
      </c>
      <c r="G67" s="53">
        <v>930.45799999999997</v>
      </c>
      <c r="H67" s="53">
        <v>414.35100010000002</v>
      </c>
      <c r="I67" s="53">
        <v>755.45900019999999</v>
      </c>
      <c r="J67" s="53">
        <v>955.31550000000004</v>
      </c>
      <c r="K67" s="53">
        <v>247.15799999999999</v>
      </c>
      <c r="L67" s="53">
        <v>445.78500009999999</v>
      </c>
      <c r="M67" s="53">
        <v>783.93</v>
      </c>
      <c r="N67" s="53">
        <v>913.99450000000002</v>
      </c>
      <c r="O67" s="53">
        <v>942.09349999999995</v>
      </c>
      <c r="P67" s="53">
        <v>77.319000000000003</v>
      </c>
      <c r="Q67" s="53">
        <v>403.06849999999997</v>
      </c>
      <c r="R67" s="53">
        <v>218.12200010000001</v>
      </c>
      <c r="S67" s="53">
        <v>231.142</v>
      </c>
      <c r="T67" s="65">
        <v>283.39600000000002</v>
      </c>
    </row>
    <row r="68" spans="1:20" s="5" customFormat="1" ht="15" customHeight="1" x14ac:dyDescent="0.25">
      <c r="A68" s="46" t="s">
        <v>128</v>
      </c>
      <c r="B68" s="52">
        <v>980.81650000000002</v>
      </c>
      <c r="C68" s="53">
        <v>900.95</v>
      </c>
      <c r="D68" s="53">
        <v>288.35500000000002</v>
      </c>
      <c r="E68" s="53">
        <v>134.72800000000001</v>
      </c>
      <c r="F68" s="53">
        <v>825.55600000000004</v>
      </c>
      <c r="G68" s="53">
        <v>916.53099999999995</v>
      </c>
      <c r="H68" s="53">
        <v>428.27800009999999</v>
      </c>
      <c r="I68" s="53">
        <v>769.38600020000001</v>
      </c>
      <c r="J68" s="53">
        <v>941.38850000000002</v>
      </c>
      <c r="K68" s="53">
        <v>233.23099999999999</v>
      </c>
      <c r="L68" s="53">
        <v>459.71200010000001</v>
      </c>
      <c r="M68" s="53">
        <v>770.00300000000004</v>
      </c>
      <c r="N68" s="53">
        <v>900.0675</v>
      </c>
      <c r="O68" s="53">
        <v>928.16650000000004</v>
      </c>
      <c r="P68" s="53">
        <v>63.392000000000003</v>
      </c>
      <c r="Q68" s="53">
        <v>389.14150000000001</v>
      </c>
      <c r="R68" s="53">
        <v>232.0490001</v>
      </c>
      <c r="S68" s="53">
        <v>217.215</v>
      </c>
      <c r="T68" s="65">
        <v>269.46899999999999</v>
      </c>
    </row>
    <row r="69" spans="1:20" s="5" customFormat="1" ht="15" customHeight="1" x14ac:dyDescent="0.25">
      <c r="A69" s="46" t="s">
        <v>129</v>
      </c>
      <c r="B69" s="52">
        <v>976.76949999999999</v>
      </c>
      <c r="C69" s="53">
        <v>900.05600000000004</v>
      </c>
      <c r="D69" s="53">
        <v>253.03899999999999</v>
      </c>
      <c r="E69" s="53">
        <v>152.006</v>
      </c>
      <c r="F69" s="53">
        <v>790.24</v>
      </c>
      <c r="G69" s="53">
        <v>881.21500000000003</v>
      </c>
      <c r="H69" s="53">
        <v>463.59400010000002</v>
      </c>
      <c r="I69" s="53">
        <v>804.70200020000004</v>
      </c>
      <c r="J69" s="53">
        <v>937.3415</v>
      </c>
      <c r="K69" s="53">
        <v>197.91499999999999</v>
      </c>
      <c r="L69" s="53">
        <v>495.02800009999999</v>
      </c>
      <c r="M69" s="53">
        <v>734.68700000000001</v>
      </c>
      <c r="N69" s="53">
        <v>896.02049999999997</v>
      </c>
      <c r="O69" s="53">
        <v>924.11950000000002</v>
      </c>
      <c r="P69" s="53">
        <v>28.076000000000001</v>
      </c>
      <c r="Q69" s="53">
        <v>385.09449999999998</v>
      </c>
      <c r="R69" s="53">
        <v>267.36500009999997</v>
      </c>
      <c r="S69" s="53">
        <v>181.899</v>
      </c>
      <c r="T69" s="65">
        <v>268.57499999999999</v>
      </c>
    </row>
    <row r="70" spans="1:20" s="5" customFormat="1" ht="15" customHeight="1" x14ac:dyDescent="0.25">
      <c r="A70" s="46" t="s">
        <v>130</v>
      </c>
      <c r="B70" s="52">
        <v>959.32749999999999</v>
      </c>
      <c r="C70" s="53">
        <v>917.49800000000005</v>
      </c>
      <c r="D70" s="53">
        <v>235.59700000000001</v>
      </c>
      <c r="E70" s="53">
        <v>169.44800000000001</v>
      </c>
      <c r="F70" s="53">
        <v>772.798</v>
      </c>
      <c r="G70" s="53">
        <v>863.77300000000002</v>
      </c>
      <c r="H70" s="53">
        <v>481.03600010000002</v>
      </c>
      <c r="I70" s="53">
        <v>822.14400020000005</v>
      </c>
      <c r="J70" s="53">
        <v>919.89949999999999</v>
      </c>
      <c r="K70" s="53">
        <v>180.47300000000001</v>
      </c>
      <c r="L70" s="53">
        <v>512.47000009999999</v>
      </c>
      <c r="M70" s="53">
        <v>717.245</v>
      </c>
      <c r="N70" s="53">
        <v>878.57849999999996</v>
      </c>
      <c r="O70" s="53">
        <v>906.67750000000001</v>
      </c>
      <c r="P70" s="53">
        <v>10.634</v>
      </c>
      <c r="Q70" s="53">
        <v>367.65249999999997</v>
      </c>
      <c r="R70" s="53">
        <v>284.80700009999998</v>
      </c>
      <c r="S70" s="53">
        <v>164.45699999999999</v>
      </c>
      <c r="T70" s="65">
        <v>286.017</v>
      </c>
    </row>
    <row r="71" spans="1:20" s="5" customFormat="1" ht="15" customHeight="1" x14ac:dyDescent="0.25">
      <c r="A71" s="46" t="s">
        <v>131</v>
      </c>
      <c r="B71" s="52">
        <v>948.69449999999995</v>
      </c>
      <c r="C71" s="53">
        <v>928.13099999999997</v>
      </c>
      <c r="D71" s="53">
        <v>224.964</v>
      </c>
      <c r="E71" s="53">
        <v>180.08099999999999</v>
      </c>
      <c r="F71" s="53">
        <v>762.16499999999996</v>
      </c>
      <c r="G71" s="53">
        <v>853.14</v>
      </c>
      <c r="H71" s="53">
        <v>491.66900010000001</v>
      </c>
      <c r="I71" s="53">
        <v>832.77700019999997</v>
      </c>
      <c r="J71" s="53">
        <v>909.26649999999995</v>
      </c>
      <c r="K71" s="53">
        <v>169.84</v>
      </c>
      <c r="L71" s="53">
        <v>523.10300010000003</v>
      </c>
      <c r="M71" s="53">
        <v>706.61199999999997</v>
      </c>
      <c r="N71" s="53">
        <v>867.94550000000004</v>
      </c>
      <c r="O71" s="53">
        <v>896.04449999999997</v>
      </c>
      <c r="P71" s="53">
        <v>9.9999999999989008E-4</v>
      </c>
      <c r="Q71" s="53">
        <v>357.01949999999999</v>
      </c>
      <c r="R71" s="53">
        <v>295.44000010000002</v>
      </c>
      <c r="S71" s="53">
        <v>153.82400000000001</v>
      </c>
      <c r="T71" s="65">
        <v>296.64999999999998</v>
      </c>
    </row>
    <row r="72" spans="1:20" s="5" customFormat="1" ht="15" customHeight="1" x14ac:dyDescent="0.25">
      <c r="A72" s="46" t="s">
        <v>132</v>
      </c>
      <c r="B72" s="52">
        <v>941.07050000000004</v>
      </c>
      <c r="C72" s="53">
        <v>935.755</v>
      </c>
      <c r="D72" s="53">
        <v>217.34</v>
      </c>
      <c r="E72" s="53">
        <v>187.70500000000001</v>
      </c>
      <c r="F72" s="53">
        <v>754.54100000000005</v>
      </c>
      <c r="G72" s="53">
        <v>845.51599999999996</v>
      </c>
      <c r="H72" s="53">
        <v>499.29300009999997</v>
      </c>
      <c r="I72" s="53">
        <v>840.4010002</v>
      </c>
      <c r="J72" s="53">
        <v>901.64250000000004</v>
      </c>
      <c r="K72" s="53">
        <v>162.21600000000001</v>
      </c>
      <c r="L72" s="53">
        <v>530.72700010000005</v>
      </c>
      <c r="M72" s="53">
        <v>698.98800000000006</v>
      </c>
      <c r="N72" s="53">
        <v>860.32150000000001</v>
      </c>
      <c r="O72" s="53">
        <v>888.42049999999995</v>
      </c>
      <c r="P72" s="53">
        <v>7.625</v>
      </c>
      <c r="Q72" s="53">
        <v>349.39550000000003</v>
      </c>
      <c r="R72" s="53">
        <v>303.06400009999999</v>
      </c>
      <c r="S72" s="53">
        <v>146.19999999999999</v>
      </c>
      <c r="T72" s="65">
        <v>304.274</v>
      </c>
    </row>
    <row r="73" spans="1:20" s="5" customFormat="1" ht="15" customHeight="1" x14ac:dyDescent="0.25">
      <c r="A73" s="46" t="s">
        <v>133</v>
      </c>
      <c r="B73" s="52">
        <v>918.10149999999999</v>
      </c>
      <c r="C73" s="53">
        <v>918.15250000000003</v>
      </c>
      <c r="D73" s="53">
        <v>194.369</v>
      </c>
      <c r="E73" s="53">
        <v>210.67599999999999</v>
      </c>
      <c r="F73" s="53">
        <v>731.572</v>
      </c>
      <c r="G73" s="53">
        <v>822.54700000000003</v>
      </c>
      <c r="H73" s="53">
        <v>522.26400009999998</v>
      </c>
      <c r="I73" s="53">
        <v>863.3720002</v>
      </c>
      <c r="J73" s="53">
        <v>878.67349999999999</v>
      </c>
      <c r="K73" s="53">
        <v>139.245</v>
      </c>
      <c r="L73" s="53">
        <v>553.69800009999994</v>
      </c>
      <c r="M73" s="53">
        <v>676.01900000000001</v>
      </c>
      <c r="N73" s="53">
        <v>837.35249999999996</v>
      </c>
      <c r="O73" s="53">
        <v>865.45150000000001</v>
      </c>
      <c r="P73" s="53">
        <v>30.596</v>
      </c>
      <c r="Q73" s="53">
        <v>326.42649999999998</v>
      </c>
      <c r="R73" s="53">
        <v>326.03500009999999</v>
      </c>
      <c r="S73" s="53">
        <v>123.229</v>
      </c>
      <c r="T73" s="65">
        <v>327.245</v>
      </c>
    </row>
    <row r="74" spans="1:20" s="5" customFormat="1" ht="15" customHeight="1" x14ac:dyDescent="0.25">
      <c r="A74" s="46" t="s">
        <v>134</v>
      </c>
      <c r="B74" s="52">
        <v>931.18550000000005</v>
      </c>
      <c r="C74" s="53">
        <v>931.23649999999998</v>
      </c>
      <c r="D74" s="53">
        <v>181.285</v>
      </c>
      <c r="E74" s="53">
        <v>223.76</v>
      </c>
      <c r="F74" s="53">
        <v>744.65599999999995</v>
      </c>
      <c r="G74" s="53">
        <v>835.63099999999997</v>
      </c>
      <c r="H74" s="53">
        <v>535.34800010000004</v>
      </c>
      <c r="I74" s="53">
        <v>876.45600019999995</v>
      </c>
      <c r="J74" s="53">
        <v>891.75750000000005</v>
      </c>
      <c r="K74" s="53">
        <v>152.32900000000001</v>
      </c>
      <c r="L74" s="53">
        <v>566.7820001</v>
      </c>
      <c r="M74" s="53">
        <v>689.10299999999995</v>
      </c>
      <c r="N74" s="53">
        <v>850.43650000000002</v>
      </c>
      <c r="O74" s="53">
        <v>878.53549999999996</v>
      </c>
      <c r="P74" s="53">
        <v>43.68</v>
      </c>
      <c r="Q74" s="53">
        <v>339.51049999999998</v>
      </c>
      <c r="R74" s="53">
        <v>339.11900009999999</v>
      </c>
      <c r="S74" s="53">
        <v>136.31299999999999</v>
      </c>
      <c r="T74" s="65">
        <v>340.32900000000001</v>
      </c>
    </row>
    <row r="75" spans="1:20" s="5" customFormat="1" ht="15" customHeight="1" x14ac:dyDescent="0.25">
      <c r="A75" s="46" t="s">
        <v>135</v>
      </c>
      <c r="B75" s="52">
        <v>946.18550000000005</v>
      </c>
      <c r="C75" s="53">
        <v>946.23649999999998</v>
      </c>
      <c r="D75" s="53">
        <v>166.285</v>
      </c>
      <c r="E75" s="53">
        <v>238.76</v>
      </c>
      <c r="F75" s="53">
        <v>759.65599999999995</v>
      </c>
      <c r="G75" s="53">
        <v>850.63099999999997</v>
      </c>
      <c r="H75" s="53">
        <v>550.34800010000004</v>
      </c>
      <c r="I75" s="53">
        <v>891.45600019999995</v>
      </c>
      <c r="J75" s="53">
        <v>906.75750000000005</v>
      </c>
      <c r="K75" s="53">
        <v>142.642</v>
      </c>
      <c r="L75" s="53">
        <v>581.7820001</v>
      </c>
      <c r="M75" s="53">
        <v>704.10299999999995</v>
      </c>
      <c r="N75" s="53">
        <v>865.43650000000002</v>
      </c>
      <c r="O75" s="53">
        <v>893.53549999999996</v>
      </c>
      <c r="P75" s="53">
        <v>58.68</v>
      </c>
      <c r="Q75" s="53">
        <v>354.51049999999998</v>
      </c>
      <c r="R75" s="53">
        <v>354.11900009999999</v>
      </c>
      <c r="S75" s="53">
        <v>126.626</v>
      </c>
      <c r="T75" s="65">
        <v>355.32900000000001</v>
      </c>
    </row>
    <row r="76" spans="1:20" s="5" customFormat="1" ht="15" customHeight="1" x14ac:dyDescent="0.25">
      <c r="A76" s="46" t="s">
        <v>136</v>
      </c>
      <c r="B76" s="52">
        <v>959.82249999999999</v>
      </c>
      <c r="C76" s="53">
        <v>959.87350000000004</v>
      </c>
      <c r="D76" s="53">
        <v>152.648</v>
      </c>
      <c r="E76" s="53">
        <v>252.39699999999999</v>
      </c>
      <c r="F76" s="53">
        <v>773.29300000000001</v>
      </c>
      <c r="G76" s="53">
        <v>864.26800000000003</v>
      </c>
      <c r="H76" s="53">
        <v>563.98500009999998</v>
      </c>
      <c r="I76" s="53">
        <v>905.09300020000001</v>
      </c>
      <c r="J76" s="53">
        <v>920.39449999999999</v>
      </c>
      <c r="K76" s="53">
        <v>129.005</v>
      </c>
      <c r="L76" s="53">
        <v>595.41900009999995</v>
      </c>
      <c r="M76" s="53">
        <v>717.74</v>
      </c>
      <c r="N76" s="53">
        <v>879.07349999999997</v>
      </c>
      <c r="O76" s="53">
        <v>907.17250000000001</v>
      </c>
      <c r="P76" s="53">
        <v>72.316999999999993</v>
      </c>
      <c r="Q76" s="53">
        <v>368.14749999999998</v>
      </c>
      <c r="R76" s="53">
        <v>367.75600009999999</v>
      </c>
      <c r="S76" s="53">
        <v>112.989</v>
      </c>
      <c r="T76" s="65">
        <v>368.96600000000001</v>
      </c>
    </row>
    <row r="77" spans="1:20" s="5" customFormat="1" ht="15" customHeight="1" x14ac:dyDescent="0.25">
      <c r="A77" s="46" t="s">
        <v>137</v>
      </c>
      <c r="B77" s="52">
        <v>970.82249999999999</v>
      </c>
      <c r="C77" s="53">
        <v>970.87350000000004</v>
      </c>
      <c r="D77" s="53">
        <v>141.648</v>
      </c>
      <c r="E77" s="53">
        <v>263.39699999999999</v>
      </c>
      <c r="F77" s="53">
        <v>784.29300000000001</v>
      </c>
      <c r="G77" s="53">
        <v>875.26800000000003</v>
      </c>
      <c r="H77" s="53">
        <v>574.98500009999998</v>
      </c>
      <c r="I77" s="53">
        <v>916.09300020000001</v>
      </c>
      <c r="J77" s="53">
        <v>931.39449999999999</v>
      </c>
      <c r="K77" s="53">
        <v>118.005</v>
      </c>
      <c r="L77" s="53">
        <v>606.41900009999995</v>
      </c>
      <c r="M77" s="53">
        <v>728.74</v>
      </c>
      <c r="N77" s="53">
        <v>890.07349999999997</v>
      </c>
      <c r="O77" s="53">
        <v>918.17250000000001</v>
      </c>
      <c r="P77" s="53">
        <v>83.316999999999993</v>
      </c>
      <c r="Q77" s="53">
        <v>379.14749999999998</v>
      </c>
      <c r="R77" s="53">
        <v>378.75600009999999</v>
      </c>
      <c r="S77" s="53">
        <v>101.989</v>
      </c>
      <c r="T77" s="65">
        <v>379.96600000000001</v>
      </c>
    </row>
    <row r="78" spans="1:20" s="5" customFormat="1" ht="15" customHeight="1" x14ac:dyDescent="0.25">
      <c r="A78" s="46" t="s">
        <v>138</v>
      </c>
      <c r="B78" s="52">
        <v>979.02650000000006</v>
      </c>
      <c r="C78" s="53">
        <v>979.07749999999999</v>
      </c>
      <c r="D78" s="53">
        <v>133.44399999999999</v>
      </c>
      <c r="E78" s="53">
        <v>271.601</v>
      </c>
      <c r="F78" s="53">
        <v>792.49699999999996</v>
      </c>
      <c r="G78" s="53">
        <v>883.47199999999998</v>
      </c>
      <c r="H78" s="53">
        <v>583.18900010000004</v>
      </c>
      <c r="I78" s="53">
        <v>924.29700019999996</v>
      </c>
      <c r="J78" s="53">
        <v>939.59849999999994</v>
      </c>
      <c r="K78" s="53">
        <v>109.801</v>
      </c>
      <c r="L78" s="53">
        <v>614.62300010000001</v>
      </c>
      <c r="M78" s="53">
        <v>736.94399999999996</v>
      </c>
      <c r="N78" s="53">
        <v>898.27750000000003</v>
      </c>
      <c r="O78" s="53">
        <v>926.37649999999996</v>
      </c>
      <c r="P78" s="53">
        <v>91.521000000000001</v>
      </c>
      <c r="Q78" s="53">
        <v>387.35149999999999</v>
      </c>
      <c r="R78" s="53">
        <v>386.9600001</v>
      </c>
      <c r="S78" s="53">
        <v>93.784999999999997</v>
      </c>
      <c r="T78" s="65">
        <v>388.17</v>
      </c>
    </row>
    <row r="79" spans="1:20" s="5" customFormat="1" ht="15" customHeight="1" x14ac:dyDescent="0.25">
      <c r="A79" s="46" t="s">
        <v>139</v>
      </c>
      <c r="B79" s="52">
        <v>1234.3420001</v>
      </c>
      <c r="C79" s="53">
        <v>828.54700009999999</v>
      </c>
      <c r="D79" s="53">
        <v>695.26000009999996</v>
      </c>
      <c r="E79" s="53">
        <v>541.6330001</v>
      </c>
      <c r="F79" s="53">
        <v>1232.4610001000001</v>
      </c>
      <c r="G79" s="53">
        <v>1323.4360001</v>
      </c>
      <c r="H79" s="53">
        <v>21.373000000000001</v>
      </c>
      <c r="I79" s="53">
        <v>634.42700009999999</v>
      </c>
      <c r="J79" s="53">
        <v>1194.9140001000001</v>
      </c>
      <c r="K79" s="53">
        <v>640.13600010000005</v>
      </c>
      <c r="L79" s="53">
        <v>324.75299999999999</v>
      </c>
      <c r="M79" s="53">
        <v>1176.9080001</v>
      </c>
      <c r="N79" s="53">
        <v>1153.5930000999999</v>
      </c>
      <c r="O79" s="53">
        <v>1181.6920001000001</v>
      </c>
      <c r="P79" s="53">
        <v>470.29700009999999</v>
      </c>
      <c r="Q79" s="53">
        <v>796.0465001</v>
      </c>
      <c r="R79" s="53">
        <v>423.98200000000003</v>
      </c>
      <c r="S79" s="53">
        <v>624.12000009999997</v>
      </c>
      <c r="T79" s="65">
        <v>676.37400009999999</v>
      </c>
    </row>
    <row r="80" spans="1:20" s="5" customFormat="1" ht="15" customHeight="1" x14ac:dyDescent="0.25">
      <c r="A80" s="46" t="s">
        <v>140</v>
      </c>
      <c r="B80" s="52">
        <v>1001.1155</v>
      </c>
      <c r="C80" s="53">
        <v>1001.1665</v>
      </c>
      <c r="D80" s="53">
        <v>111.355</v>
      </c>
      <c r="E80" s="53">
        <v>293.69</v>
      </c>
      <c r="F80" s="53">
        <v>814.58600000000001</v>
      </c>
      <c r="G80" s="53">
        <v>905.56100000000004</v>
      </c>
      <c r="H80" s="53">
        <v>605.27800009999999</v>
      </c>
      <c r="I80" s="53">
        <v>946.38600020000001</v>
      </c>
      <c r="J80" s="53">
        <v>961.6875</v>
      </c>
      <c r="K80" s="53">
        <v>87.712000000000003</v>
      </c>
      <c r="L80" s="53">
        <v>636.71200009999995</v>
      </c>
      <c r="M80" s="53">
        <v>759.03300000000002</v>
      </c>
      <c r="N80" s="53">
        <v>920.36649999999997</v>
      </c>
      <c r="O80" s="53">
        <v>948.46550000000002</v>
      </c>
      <c r="P80" s="53">
        <v>113.61</v>
      </c>
      <c r="Q80" s="53">
        <v>409.44049999999999</v>
      </c>
      <c r="R80" s="53">
        <v>409.0490001</v>
      </c>
      <c r="S80" s="53">
        <v>71.695999999999998</v>
      </c>
      <c r="T80" s="65">
        <v>410.25900000000001</v>
      </c>
    </row>
    <row r="81" spans="1:20" s="5" customFormat="1" ht="15" customHeight="1" x14ac:dyDescent="0.25">
      <c r="A81" s="46" t="s">
        <v>141</v>
      </c>
      <c r="B81" s="52">
        <v>1016.9725</v>
      </c>
      <c r="C81" s="53">
        <v>1017.0235</v>
      </c>
      <c r="D81" s="53">
        <v>95.498000000000005</v>
      </c>
      <c r="E81" s="53">
        <v>309.54700000000003</v>
      </c>
      <c r="F81" s="53">
        <v>830.44299999999998</v>
      </c>
      <c r="G81" s="53">
        <v>921.41800000000001</v>
      </c>
      <c r="H81" s="53">
        <v>621.13500009999996</v>
      </c>
      <c r="I81" s="53">
        <v>962.24300019999998</v>
      </c>
      <c r="J81" s="53">
        <v>977.54449999999997</v>
      </c>
      <c r="K81" s="53">
        <v>94.015000000000001</v>
      </c>
      <c r="L81" s="53">
        <v>652.56900010000004</v>
      </c>
      <c r="M81" s="53">
        <v>774.89</v>
      </c>
      <c r="N81" s="53">
        <v>936.22349999999994</v>
      </c>
      <c r="O81" s="53">
        <v>964.32249999999999</v>
      </c>
      <c r="P81" s="53">
        <v>129.46700000000001</v>
      </c>
      <c r="Q81" s="53">
        <v>425.29750000000001</v>
      </c>
      <c r="R81" s="53">
        <v>424.90600010000003</v>
      </c>
      <c r="S81" s="53">
        <v>77.998999999999995</v>
      </c>
      <c r="T81" s="65">
        <v>426.11599999999999</v>
      </c>
    </row>
    <row r="82" spans="1:20" s="5" customFormat="1" ht="15" customHeight="1" x14ac:dyDescent="0.25">
      <c r="A82" s="46" t="s">
        <v>142</v>
      </c>
      <c r="B82" s="52">
        <v>1035.1025</v>
      </c>
      <c r="C82" s="53">
        <v>1035.1534999999999</v>
      </c>
      <c r="D82" s="53">
        <v>77.367999999999995</v>
      </c>
      <c r="E82" s="53">
        <v>327.67700000000002</v>
      </c>
      <c r="F82" s="53">
        <v>848.57299999999998</v>
      </c>
      <c r="G82" s="53">
        <v>939.548</v>
      </c>
      <c r="H82" s="53">
        <v>639.26500009999995</v>
      </c>
      <c r="I82" s="53">
        <v>980.37300019999998</v>
      </c>
      <c r="J82" s="53">
        <v>995.67449999999997</v>
      </c>
      <c r="K82" s="53">
        <v>112.145</v>
      </c>
      <c r="L82" s="53">
        <v>670.69900010000003</v>
      </c>
      <c r="M82" s="53">
        <v>793.02</v>
      </c>
      <c r="N82" s="53">
        <v>954.35350000000005</v>
      </c>
      <c r="O82" s="53">
        <v>982.45249999999999</v>
      </c>
      <c r="P82" s="53">
        <v>147.59700000000001</v>
      </c>
      <c r="Q82" s="53">
        <v>443.42750000000001</v>
      </c>
      <c r="R82" s="53">
        <v>443.03600010000002</v>
      </c>
      <c r="S82" s="53">
        <v>96.129000000000005</v>
      </c>
      <c r="T82" s="65">
        <v>444.24599999999998</v>
      </c>
    </row>
    <row r="83" spans="1:20" s="5" customFormat="1" ht="15" customHeight="1" x14ac:dyDescent="0.25">
      <c r="A83" s="46" t="s">
        <v>143</v>
      </c>
      <c r="B83" s="52">
        <v>1038.6315</v>
      </c>
      <c r="C83" s="53">
        <v>1038.6824999999999</v>
      </c>
      <c r="D83" s="53">
        <v>73.838999999999999</v>
      </c>
      <c r="E83" s="53">
        <v>331.20600000000002</v>
      </c>
      <c r="F83" s="53">
        <v>852.10199999999998</v>
      </c>
      <c r="G83" s="53">
        <v>943.077</v>
      </c>
      <c r="H83" s="53">
        <v>642.79400009999995</v>
      </c>
      <c r="I83" s="53">
        <v>983.90200019999997</v>
      </c>
      <c r="J83" s="53">
        <v>999.20349999999996</v>
      </c>
      <c r="K83" s="53">
        <v>115.67400000000001</v>
      </c>
      <c r="L83" s="53">
        <v>674.22800010000003</v>
      </c>
      <c r="M83" s="53">
        <v>796.54899999999998</v>
      </c>
      <c r="N83" s="53">
        <v>957.88250000000005</v>
      </c>
      <c r="O83" s="53">
        <v>985.98149999999998</v>
      </c>
      <c r="P83" s="53">
        <v>151.126</v>
      </c>
      <c r="Q83" s="53">
        <v>446.95650000000001</v>
      </c>
      <c r="R83" s="53">
        <v>446.56500010000002</v>
      </c>
      <c r="S83" s="53">
        <v>99.658000000000001</v>
      </c>
      <c r="T83" s="65">
        <v>447.77499999999998</v>
      </c>
    </row>
    <row r="84" spans="1:20" s="5" customFormat="1" ht="15" customHeight="1" x14ac:dyDescent="0.25">
      <c r="A84" s="46" t="s">
        <v>144</v>
      </c>
      <c r="B84" s="52">
        <v>1047.0454999999999</v>
      </c>
      <c r="C84" s="53">
        <v>1047.0965000000001</v>
      </c>
      <c r="D84" s="53">
        <v>65.424999999999997</v>
      </c>
      <c r="E84" s="53">
        <v>339.62</v>
      </c>
      <c r="F84" s="53">
        <v>860.51599999999996</v>
      </c>
      <c r="G84" s="53">
        <v>951.49099999999999</v>
      </c>
      <c r="H84" s="53">
        <v>651.20800010000005</v>
      </c>
      <c r="I84" s="53">
        <v>992.31600019999996</v>
      </c>
      <c r="J84" s="53">
        <v>1007.6174999999999</v>
      </c>
      <c r="K84" s="53">
        <v>124.08799999999999</v>
      </c>
      <c r="L84" s="53">
        <v>682.64200010000002</v>
      </c>
      <c r="M84" s="53">
        <v>804.96299999999997</v>
      </c>
      <c r="N84" s="53">
        <v>966.29650000000004</v>
      </c>
      <c r="O84" s="53">
        <v>994.39549999999997</v>
      </c>
      <c r="P84" s="53">
        <v>159.54</v>
      </c>
      <c r="Q84" s="53">
        <v>455.37049999999999</v>
      </c>
      <c r="R84" s="53">
        <v>454.97900010000001</v>
      </c>
      <c r="S84" s="53">
        <v>108.072</v>
      </c>
      <c r="T84" s="65">
        <v>456.18900000000002</v>
      </c>
    </row>
    <row r="85" spans="1:20" s="5" customFormat="1" ht="15" customHeight="1" x14ac:dyDescent="0.25">
      <c r="A85" s="46" t="s">
        <v>145</v>
      </c>
      <c r="B85" s="52">
        <v>1054.2075</v>
      </c>
      <c r="C85" s="53">
        <v>1054.2584999999999</v>
      </c>
      <c r="D85" s="53">
        <v>58.262999999999998</v>
      </c>
      <c r="E85" s="53">
        <v>346.78199999999998</v>
      </c>
      <c r="F85" s="53">
        <v>867.678</v>
      </c>
      <c r="G85" s="53">
        <v>958.65300000000002</v>
      </c>
      <c r="H85" s="53">
        <v>658.37000009999997</v>
      </c>
      <c r="I85" s="53">
        <v>999.4780002</v>
      </c>
      <c r="J85" s="53">
        <v>1014.7795</v>
      </c>
      <c r="K85" s="53">
        <v>131.25</v>
      </c>
      <c r="L85" s="53">
        <v>689.80400010000005</v>
      </c>
      <c r="M85" s="53">
        <v>812.125</v>
      </c>
      <c r="N85" s="53">
        <v>973.45849999999996</v>
      </c>
      <c r="O85" s="53">
        <v>1001.5575</v>
      </c>
      <c r="P85" s="53">
        <v>166.702</v>
      </c>
      <c r="Q85" s="53">
        <v>462.53250000000003</v>
      </c>
      <c r="R85" s="53">
        <v>462.14100009999999</v>
      </c>
      <c r="S85" s="53">
        <v>115.23399999999999</v>
      </c>
      <c r="T85" s="65">
        <v>463.351</v>
      </c>
    </row>
    <row r="86" spans="1:20" s="5" customFormat="1" ht="15" customHeight="1" x14ac:dyDescent="0.25">
      <c r="A86" s="46" t="s">
        <v>146</v>
      </c>
      <c r="B86" s="52">
        <v>1062.8105</v>
      </c>
      <c r="C86" s="53">
        <v>1062.8615</v>
      </c>
      <c r="D86" s="53">
        <v>49.66</v>
      </c>
      <c r="E86" s="53">
        <v>355.38499999999999</v>
      </c>
      <c r="F86" s="53">
        <v>876.28099999999995</v>
      </c>
      <c r="G86" s="53">
        <v>967.25599999999997</v>
      </c>
      <c r="H86" s="53">
        <v>666.97300010000004</v>
      </c>
      <c r="I86" s="53">
        <v>1008.0810001999999</v>
      </c>
      <c r="J86" s="53">
        <v>1023.3825000000001</v>
      </c>
      <c r="K86" s="53">
        <v>139.85300000000001</v>
      </c>
      <c r="L86" s="53">
        <v>698.4070001</v>
      </c>
      <c r="M86" s="53">
        <v>820.72799999999995</v>
      </c>
      <c r="N86" s="53">
        <v>982.06150000000002</v>
      </c>
      <c r="O86" s="53">
        <v>1010.1605</v>
      </c>
      <c r="P86" s="53">
        <v>175.30500000000001</v>
      </c>
      <c r="Q86" s="53">
        <v>471.13549999999998</v>
      </c>
      <c r="R86" s="53">
        <v>470.74400009999999</v>
      </c>
      <c r="S86" s="53">
        <v>123.837</v>
      </c>
      <c r="T86" s="65">
        <v>471.95400000000001</v>
      </c>
    </row>
    <row r="87" spans="1:20" s="5" customFormat="1" ht="15" customHeight="1" x14ac:dyDescent="0.25">
      <c r="A87" s="46" t="s">
        <v>147</v>
      </c>
      <c r="B87" s="52">
        <v>1065.3045</v>
      </c>
      <c r="C87" s="53">
        <v>1065.3554999999999</v>
      </c>
      <c r="D87" s="53">
        <v>47.165999999999997</v>
      </c>
      <c r="E87" s="53">
        <v>357.87900000000002</v>
      </c>
      <c r="F87" s="53">
        <v>878.77499999999998</v>
      </c>
      <c r="G87" s="53">
        <v>969.75</v>
      </c>
      <c r="H87" s="53">
        <v>669.46700009999995</v>
      </c>
      <c r="I87" s="53">
        <v>1010.5750002</v>
      </c>
      <c r="J87" s="53">
        <v>1025.8765000000001</v>
      </c>
      <c r="K87" s="53">
        <v>142.34700000000001</v>
      </c>
      <c r="L87" s="53">
        <v>700.90100010000003</v>
      </c>
      <c r="M87" s="53">
        <v>823.22199999999998</v>
      </c>
      <c r="N87" s="53">
        <v>984.55550000000005</v>
      </c>
      <c r="O87" s="53">
        <v>1012.6545</v>
      </c>
      <c r="P87" s="53">
        <v>177.79900000000001</v>
      </c>
      <c r="Q87" s="53">
        <v>473.62950000000001</v>
      </c>
      <c r="R87" s="53">
        <v>473.23800010000002</v>
      </c>
      <c r="S87" s="53">
        <v>126.331</v>
      </c>
      <c r="T87" s="65">
        <v>474.44799999999998</v>
      </c>
    </row>
    <row r="88" spans="1:20" s="5" customFormat="1" ht="15" customHeight="1" x14ac:dyDescent="0.25">
      <c r="A88" s="46" t="s">
        <v>148</v>
      </c>
      <c r="B88" s="52">
        <v>1109.4704999999999</v>
      </c>
      <c r="C88" s="53">
        <v>1109.5215000000001</v>
      </c>
      <c r="D88" s="53">
        <v>3</v>
      </c>
      <c r="E88" s="53">
        <v>402.04500000000002</v>
      </c>
      <c r="F88" s="53">
        <v>922.94100000000003</v>
      </c>
      <c r="G88" s="53">
        <v>1013.9160000000001</v>
      </c>
      <c r="H88" s="53">
        <v>713.6330001</v>
      </c>
      <c r="I88" s="53">
        <v>1054.7410001999999</v>
      </c>
      <c r="J88" s="53">
        <v>1070.0425</v>
      </c>
      <c r="K88" s="53">
        <v>186.51300000000001</v>
      </c>
      <c r="L88" s="53">
        <v>745.06700009999997</v>
      </c>
      <c r="M88" s="53">
        <v>867.38800000000003</v>
      </c>
      <c r="N88" s="53">
        <v>1028.7215000000001</v>
      </c>
      <c r="O88" s="53">
        <v>1056.8205</v>
      </c>
      <c r="P88" s="53">
        <v>221.965</v>
      </c>
      <c r="Q88" s="53">
        <v>517.79549999999995</v>
      </c>
      <c r="R88" s="53">
        <v>517.40400009999996</v>
      </c>
      <c r="S88" s="53">
        <v>170.49700000000001</v>
      </c>
      <c r="T88" s="65">
        <v>518.61400000000003</v>
      </c>
    </row>
    <row r="89" spans="1:20" s="5" customFormat="1" ht="15" customHeight="1" x14ac:dyDescent="0.25">
      <c r="A89" s="46" t="s">
        <v>149</v>
      </c>
      <c r="B89" s="52">
        <v>1005.8925</v>
      </c>
      <c r="C89" s="53">
        <v>1005.9435</v>
      </c>
      <c r="D89" s="53">
        <v>106.578</v>
      </c>
      <c r="E89" s="53">
        <v>298.46699999999998</v>
      </c>
      <c r="F89" s="53">
        <v>819.36300000000006</v>
      </c>
      <c r="G89" s="53">
        <v>910.33799999999997</v>
      </c>
      <c r="H89" s="53">
        <v>610.05500010000003</v>
      </c>
      <c r="I89" s="53">
        <v>951.16300020000006</v>
      </c>
      <c r="J89" s="53">
        <v>966.46450000000004</v>
      </c>
      <c r="K89" s="53">
        <v>82.935000000000002</v>
      </c>
      <c r="L89" s="53">
        <v>641.4890001</v>
      </c>
      <c r="M89" s="53">
        <v>763.81</v>
      </c>
      <c r="N89" s="53">
        <v>925.14350000000002</v>
      </c>
      <c r="O89" s="53">
        <v>953.24249999999995</v>
      </c>
      <c r="P89" s="53">
        <v>118.387</v>
      </c>
      <c r="Q89" s="53">
        <v>414.21749999999997</v>
      </c>
      <c r="R89" s="53">
        <v>413.82600009999999</v>
      </c>
      <c r="S89" s="53">
        <v>66.918999999999997</v>
      </c>
      <c r="T89" s="65">
        <v>415.036</v>
      </c>
    </row>
    <row r="90" spans="1:20" s="5" customFormat="1" ht="15" customHeight="1" x14ac:dyDescent="0.25">
      <c r="A90" s="46" t="s">
        <v>150</v>
      </c>
      <c r="B90" s="52">
        <v>1009.2925</v>
      </c>
      <c r="C90" s="53">
        <v>1009.3434999999999</v>
      </c>
      <c r="D90" s="53">
        <v>141.459</v>
      </c>
      <c r="E90" s="53">
        <v>301.86700000000002</v>
      </c>
      <c r="F90" s="53">
        <v>822.76300000000003</v>
      </c>
      <c r="G90" s="53">
        <v>913.73800000000006</v>
      </c>
      <c r="H90" s="53">
        <v>613.45500010000001</v>
      </c>
      <c r="I90" s="53">
        <v>954.56300020000003</v>
      </c>
      <c r="J90" s="53">
        <v>969.86450000000002</v>
      </c>
      <c r="K90" s="53">
        <v>48.054000000000002</v>
      </c>
      <c r="L90" s="53">
        <v>644.88900009999998</v>
      </c>
      <c r="M90" s="53">
        <v>767.21</v>
      </c>
      <c r="N90" s="53">
        <v>928.54349999999999</v>
      </c>
      <c r="O90" s="53">
        <v>956.64250000000004</v>
      </c>
      <c r="P90" s="53">
        <v>121.78700000000001</v>
      </c>
      <c r="Q90" s="53">
        <v>417.61750000000001</v>
      </c>
      <c r="R90" s="53">
        <v>417.22600010000002</v>
      </c>
      <c r="S90" s="53">
        <v>32.037999999999997</v>
      </c>
      <c r="T90" s="65">
        <v>418.43599999999998</v>
      </c>
    </row>
    <row r="91" spans="1:20" s="5" customFormat="1" ht="15" customHeight="1" x14ac:dyDescent="0.25">
      <c r="A91" s="46" t="s">
        <v>151</v>
      </c>
      <c r="B91" s="52">
        <v>1023.9494999999999</v>
      </c>
      <c r="C91" s="53">
        <v>1024.0005000000001</v>
      </c>
      <c r="D91" s="53">
        <v>156.11600000000001</v>
      </c>
      <c r="E91" s="53">
        <v>316.524</v>
      </c>
      <c r="F91" s="53">
        <v>837.42</v>
      </c>
      <c r="G91" s="53">
        <v>928.39499999999998</v>
      </c>
      <c r="H91" s="53">
        <v>628.11200010000005</v>
      </c>
      <c r="I91" s="53">
        <v>969.22000019999996</v>
      </c>
      <c r="J91" s="53">
        <v>984.52149999999995</v>
      </c>
      <c r="K91" s="53">
        <v>33.396999999999998</v>
      </c>
      <c r="L91" s="53">
        <v>659.54600010000001</v>
      </c>
      <c r="M91" s="53">
        <v>781.86699999999996</v>
      </c>
      <c r="N91" s="53">
        <v>943.20050000000003</v>
      </c>
      <c r="O91" s="53">
        <v>971.29949999999997</v>
      </c>
      <c r="P91" s="53">
        <v>136.44399999999999</v>
      </c>
      <c r="Q91" s="53">
        <v>432.27449999999999</v>
      </c>
      <c r="R91" s="53">
        <v>431.8830001</v>
      </c>
      <c r="S91" s="53">
        <v>46.695</v>
      </c>
      <c r="T91" s="65">
        <v>433.09300000000002</v>
      </c>
    </row>
    <row r="92" spans="1:20" s="5" customFormat="1" ht="15" customHeight="1" x14ac:dyDescent="0.25">
      <c r="A92" s="46" t="s">
        <v>152</v>
      </c>
      <c r="B92" s="52">
        <v>1024.4445000000001</v>
      </c>
      <c r="C92" s="53">
        <v>1024.4955</v>
      </c>
      <c r="D92" s="53">
        <v>156.61099999999999</v>
      </c>
      <c r="E92" s="53">
        <v>317.01900000000001</v>
      </c>
      <c r="F92" s="53">
        <v>837.91499999999996</v>
      </c>
      <c r="G92" s="53">
        <v>928.89</v>
      </c>
      <c r="H92" s="53">
        <v>628.60700010000005</v>
      </c>
      <c r="I92" s="53">
        <v>969.71500019999996</v>
      </c>
      <c r="J92" s="53">
        <v>985.01649999999995</v>
      </c>
      <c r="K92" s="53">
        <v>34.335999999999999</v>
      </c>
      <c r="L92" s="53">
        <v>660.04100010000002</v>
      </c>
      <c r="M92" s="53">
        <v>782.36199999999997</v>
      </c>
      <c r="N92" s="53">
        <v>943.69550000000004</v>
      </c>
      <c r="O92" s="53">
        <v>971.79449999999997</v>
      </c>
      <c r="P92" s="53">
        <v>136.93899999999999</v>
      </c>
      <c r="Q92" s="53">
        <v>432.76949999999999</v>
      </c>
      <c r="R92" s="53">
        <v>432.37800010000001</v>
      </c>
      <c r="S92" s="53">
        <v>47.19</v>
      </c>
      <c r="T92" s="65">
        <v>433.58800000000002</v>
      </c>
    </row>
    <row r="93" spans="1:20" s="5" customFormat="1" ht="15" customHeight="1" x14ac:dyDescent="0.25">
      <c r="A93" s="46" t="s">
        <v>153</v>
      </c>
      <c r="B93" s="52">
        <v>1040.3665000000001</v>
      </c>
      <c r="C93" s="53">
        <v>1040.4175</v>
      </c>
      <c r="D93" s="53">
        <v>172.53299999999999</v>
      </c>
      <c r="E93" s="53">
        <v>332.94099999999997</v>
      </c>
      <c r="F93" s="53">
        <v>853.83699999999999</v>
      </c>
      <c r="G93" s="53">
        <v>944.81200000000001</v>
      </c>
      <c r="H93" s="53">
        <v>644.52900009999996</v>
      </c>
      <c r="I93" s="53">
        <v>985.63700019999999</v>
      </c>
      <c r="J93" s="53">
        <v>1000.9385</v>
      </c>
      <c r="K93" s="53">
        <v>16.98</v>
      </c>
      <c r="L93" s="53">
        <v>675.96300010000004</v>
      </c>
      <c r="M93" s="53">
        <v>798.28399999999999</v>
      </c>
      <c r="N93" s="53">
        <v>959.61749999999995</v>
      </c>
      <c r="O93" s="53">
        <v>987.7165</v>
      </c>
      <c r="P93" s="53">
        <v>152.86099999999999</v>
      </c>
      <c r="Q93" s="53">
        <v>448.69150000000002</v>
      </c>
      <c r="R93" s="53">
        <v>448.30000009999998</v>
      </c>
      <c r="S93" s="53">
        <v>63.112000000000002</v>
      </c>
      <c r="T93" s="65">
        <v>449.51</v>
      </c>
    </row>
    <row r="94" spans="1:20" s="5" customFormat="1" ht="15" customHeight="1" x14ac:dyDescent="0.25">
      <c r="A94" s="46" t="s">
        <v>154</v>
      </c>
      <c r="B94" s="52">
        <v>1057.3164999999999</v>
      </c>
      <c r="C94" s="53">
        <v>1057.3675000000001</v>
      </c>
      <c r="D94" s="53">
        <v>189.483</v>
      </c>
      <c r="E94" s="53">
        <v>349.89100000000002</v>
      </c>
      <c r="F94" s="53">
        <v>870.78700000000003</v>
      </c>
      <c r="G94" s="53">
        <v>961.76199999999994</v>
      </c>
      <c r="H94" s="53">
        <v>661.47900010000001</v>
      </c>
      <c r="I94" s="53">
        <v>1002.5870002</v>
      </c>
      <c r="J94" s="53">
        <v>1017.8885</v>
      </c>
      <c r="K94" s="53">
        <v>0.03</v>
      </c>
      <c r="L94" s="53">
        <v>692.91300009999998</v>
      </c>
      <c r="M94" s="53">
        <v>815.23400000000004</v>
      </c>
      <c r="N94" s="53">
        <v>976.5675</v>
      </c>
      <c r="O94" s="53">
        <v>1004.6665</v>
      </c>
      <c r="P94" s="53">
        <v>169.81100000000001</v>
      </c>
      <c r="Q94" s="53">
        <v>465.64150000000001</v>
      </c>
      <c r="R94" s="53">
        <v>465.25000010000002</v>
      </c>
      <c r="S94" s="53">
        <v>80.061999999999998</v>
      </c>
      <c r="T94" s="65">
        <v>466.46</v>
      </c>
    </row>
    <row r="95" spans="1:20" s="5" customFormat="1" ht="15" customHeight="1" x14ac:dyDescent="0.25">
      <c r="A95" s="46" t="s">
        <v>155</v>
      </c>
      <c r="B95" s="52">
        <v>1023.7275</v>
      </c>
      <c r="C95" s="53">
        <v>1023.7785</v>
      </c>
      <c r="D95" s="53">
        <v>155.89400000000001</v>
      </c>
      <c r="E95" s="53">
        <v>316.30200000000002</v>
      </c>
      <c r="F95" s="53">
        <v>837.19799999999998</v>
      </c>
      <c r="G95" s="53">
        <v>928.173</v>
      </c>
      <c r="H95" s="53">
        <v>627.89000009999995</v>
      </c>
      <c r="I95" s="53">
        <v>968.99800019999998</v>
      </c>
      <c r="J95" s="53">
        <v>984.29949999999997</v>
      </c>
      <c r="K95" s="53">
        <v>33.619</v>
      </c>
      <c r="L95" s="53">
        <v>659.32400010000003</v>
      </c>
      <c r="M95" s="53">
        <v>781.64499999999998</v>
      </c>
      <c r="N95" s="53">
        <v>942.97850000000005</v>
      </c>
      <c r="O95" s="53">
        <v>971.07749999999999</v>
      </c>
      <c r="P95" s="53">
        <v>136.22200000000001</v>
      </c>
      <c r="Q95" s="53">
        <v>432.05250000000001</v>
      </c>
      <c r="R95" s="53">
        <v>431.66100010000002</v>
      </c>
      <c r="S95" s="53">
        <v>46.472999999999999</v>
      </c>
      <c r="T95" s="65">
        <v>432.87099999999998</v>
      </c>
    </row>
    <row r="96" spans="1:20" s="5" customFormat="1" ht="15" customHeight="1" x14ac:dyDescent="0.25">
      <c r="A96" s="46" t="s">
        <v>156</v>
      </c>
      <c r="B96" s="52">
        <v>1210.6580001</v>
      </c>
      <c r="C96" s="53">
        <v>804.86300010000002</v>
      </c>
      <c r="D96" s="53">
        <v>671.57600009999999</v>
      </c>
      <c r="E96" s="53">
        <v>517.94900010000003</v>
      </c>
      <c r="F96" s="53">
        <v>1208.7770000999999</v>
      </c>
      <c r="G96" s="53">
        <v>1299.7520001</v>
      </c>
      <c r="H96" s="53">
        <v>45.057000000000002</v>
      </c>
      <c r="I96" s="53">
        <v>610.74300010000002</v>
      </c>
      <c r="J96" s="53">
        <v>1171.2300001000001</v>
      </c>
      <c r="K96" s="53">
        <v>616.45200009999996</v>
      </c>
      <c r="L96" s="53">
        <v>301.06900000000002</v>
      </c>
      <c r="M96" s="53">
        <v>1153.2240001</v>
      </c>
      <c r="N96" s="53">
        <v>1129.9090001</v>
      </c>
      <c r="O96" s="53">
        <v>1158.0080000999999</v>
      </c>
      <c r="P96" s="53">
        <v>446.61300010000002</v>
      </c>
      <c r="Q96" s="53">
        <v>772.36250010000003</v>
      </c>
      <c r="R96" s="53">
        <v>400.298</v>
      </c>
      <c r="S96" s="53">
        <v>600.4360001</v>
      </c>
      <c r="T96" s="65">
        <v>652.69000010000002</v>
      </c>
    </row>
    <row r="97" spans="1:20" s="5" customFormat="1" ht="15" customHeight="1" x14ac:dyDescent="0.25">
      <c r="A97" s="46" t="s">
        <v>157</v>
      </c>
      <c r="B97" s="52">
        <v>1201.4840001</v>
      </c>
      <c r="C97" s="53">
        <v>795.68900010000004</v>
      </c>
      <c r="D97" s="53">
        <v>662.40200010000001</v>
      </c>
      <c r="E97" s="53">
        <v>508.7750001</v>
      </c>
      <c r="F97" s="53">
        <v>1199.6030000999999</v>
      </c>
      <c r="G97" s="53">
        <v>1290.5780001000001</v>
      </c>
      <c r="H97" s="53">
        <v>54.231000000000002</v>
      </c>
      <c r="I97" s="53">
        <v>601.56900010000004</v>
      </c>
      <c r="J97" s="53">
        <v>1162.0560000999999</v>
      </c>
      <c r="K97" s="53">
        <v>607.27800009999999</v>
      </c>
      <c r="L97" s="53">
        <v>291.89499999999998</v>
      </c>
      <c r="M97" s="53">
        <v>1144.0500001</v>
      </c>
      <c r="N97" s="53">
        <v>1120.7350001</v>
      </c>
      <c r="O97" s="53">
        <v>1148.8340000999999</v>
      </c>
      <c r="P97" s="53">
        <v>437.43900009999999</v>
      </c>
      <c r="Q97" s="53">
        <v>763.18850010000006</v>
      </c>
      <c r="R97" s="53">
        <v>391.12400000000002</v>
      </c>
      <c r="S97" s="53">
        <v>591.26200010000002</v>
      </c>
      <c r="T97" s="65">
        <v>643.51600010000004</v>
      </c>
    </row>
    <row r="98" spans="1:20" s="5" customFormat="1" ht="15" customHeight="1" x14ac:dyDescent="0.25">
      <c r="A98" s="46" t="s">
        <v>158</v>
      </c>
      <c r="B98" s="52">
        <v>1196.3640001000001</v>
      </c>
      <c r="C98" s="53">
        <v>790.56900010000004</v>
      </c>
      <c r="D98" s="53">
        <v>657.2820001</v>
      </c>
      <c r="E98" s="53">
        <v>503.6550001</v>
      </c>
      <c r="F98" s="53">
        <v>1194.4830001</v>
      </c>
      <c r="G98" s="53">
        <v>1285.4580000999999</v>
      </c>
      <c r="H98" s="53">
        <v>59.350999999999999</v>
      </c>
      <c r="I98" s="53">
        <v>596.44900010000003</v>
      </c>
      <c r="J98" s="53">
        <v>1156.9360001</v>
      </c>
      <c r="K98" s="53">
        <v>602.15800009999998</v>
      </c>
      <c r="L98" s="53">
        <v>286.77499999999998</v>
      </c>
      <c r="M98" s="53">
        <v>1138.9300000999999</v>
      </c>
      <c r="N98" s="53">
        <v>1115.6150001000001</v>
      </c>
      <c r="O98" s="53">
        <v>1143.7140001</v>
      </c>
      <c r="P98" s="53">
        <v>432.31900009999998</v>
      </c>
      <c r="Q98" s="53">
        <v>758.06850010000005</v>
      </c>
      <c r="R98" s="53">
        <v>386.00400000000002</v>
      </c>
      <c r="S98" s="53">
        <v>586.14200010000002</v>
      </c>
      <c r="T98" s="65">
        <v>638.39600010000004</v>
      </c>
    </row>
    <row r="99" spans="1:20" s="5" customFormat="1" ht="15" customHeight="1" x14ac:dyDescent="0.25">
      <c r="A99" s="46" t="s">
        <v>159</v>
      </c>
      <c r="B99" s="52">
        <v>1212.1455000999999</v>
      </c>
      <c r="C99" s="53">
        <v>979.86300010000002</v>
      </c>
      <c r="D99" s="53">
        <v>519.68400010000005</v>
      </c>
      <c r="E99" s="53">
        <v>366.05700009999998</v>
      </c>
      <c r="F99" s="53">
        <v>1056.8850001000001</v>
      </c>
      <c r="G99" s="53">
        <v>1147.8600001</v>
      </c>
      <c r="H99" s="53">
        <v>444.63499999999999</v>
      </c>
      <c r="I99" s="53">
        <v>785.74300010000002</v>
      </c>
      <c r="J99" s="53">
        <v>1172.7175001000001</v>
      </c>
      <c r="K99" s="53">
        <v>464.56000010000002</v>
      </c>
      <c r="L99" s="53">
        <v>476.06900000000002</v>
      </c>
      <c r="M99" s="53">
        <v>1001.3320001</v>
      </c>
      <c r="N99" s="53">
        <v>1131.3965000999999</v>
      </c>
      <c r="O99" s="53">
        <v>1159.4955001000001</v>
      </c>
      <c r="P99" s="53">
        <v>294.72100010000003</v>
      </c>
      <c r="Q99" s="53">
        <v>620.47050009999998</v>
      </c>
      <c r="R99" s="53">
        <v>0.72</v>
      </c>
      <c r="S99" s="53">
        <v>448.54400010000001</v>
      </c>
      <c r="T99" s="65">
        <v>500.79800010000002</v>
      </c>
    </row>
    <row r="100" spans="1:20" s="5" customFormat="1" ht="15" customHeight="1" x14ac:dyDescent="0.25">
      <c r="A100" s="46" t="s">
        <v>160</v>
      </c>
      <c r="B100" s="52">
        <v>1091.2125000999999</v>
      </c>
      <c r="C100" s="53">
        <v>858.93000010000003</v>
      </c>
      <c r="D100" s="53">
        <v>398.7510001</v>
      </c>
      <c r="E100" s="53">
        <v>245.12400009999999</v>
      </c>
      <c r="F100" s="53">
        <v>935.95200009999996</v>
      </c>
      <c r="G100" s="53">
        <v>1026.9270001</v>
      </c>
      <c r="H100" s="53">
        <v>323.702</v>
      </c>
      <c r="I100" s="53">
        <v>664.81000010000002</v>
      </c>
      <c r="J100" s="53">
        <v>1051.7845001000001</v>
      </c>
      <c r="K100" s="53">
        <v>343.62700009999998</v>
      </c>
      <c r="L100" s="53">
        <v>355.13600000000002</v>
      </c>
      <c r="M100" s="53">
        <v>880.39900009999997</v>
      </c>
      <c r="N100" s="53">
        <v>1010.4635001</v>
      </c>
      <c r="O100" s="53">
        <v>1038.5625001000001</v>
      </c>
      <c r="P100" s="53">
        <v>173.7880001</v>
      </c>
      <c r="Q100" s="53">
        <v>499.53750009999999</v>
      </c>
      <c r="R100" s="53">
        <v>121.65300000000001</v>
      </c>
      <c r="S100" s="53">
        <v>327.61100010000001</v>
      </c>
      <c r="T100" s="65">
        <v>379.86500009999997</v>
      </c>
    </row>
    <row r="101" spans="1:20" s="5" customFormat="1" ht="15" customHeight="1" x14ac:dyDescent="0.25">
      <c r="A101" s="46" t="s">
        <v>161</v>
      </c>
      <c r="B101" s="52">
        <v>1268.9920001</v>
      </c>
      <c r="C101" s="53">
        <v>863.19700009999997</v>
      </c>
      <c r="D101" s="53">
        <v>729.91000010000005</v>
      </c>
      <c r="E101" s="53">
        <v>576.28300009999998</v>
      </c>
      <c r="F101" s="53">
        <v>1267.1110001</v>
      </c>
      <c r="G101" s="53">
        <v>1358.0860001000001</v>
      </c>
      <c r="H101" s="53">
        <v>13.297000000000001</v>
      </c>
      <c r="I101" s="53">
        <v>669.07700009999996</v>
      </c>
      <c r="J101" s="53">
        <v>1229.5640000999999</v>
      </c>
      <c r="K101" s="53">
        <v>674.78600010000002</v>
      </c>
      <c r="L101" s="53">
        <v>359.40300000000002</v>
      </c>
      <c r="M101" s="53">
        <v>1211.5580001000001</v>
      </c>
      <c r="N101" s="53">
        <v>1188.2430001</v>
      </c>
      <c r="O101" s="53">
        <v>1216.3420001</v>
      </c>
      <c r="P101" s="53">
        <v>504.94700010000003</v>
      </c>
      <c r="Q101" s="53">
        <v>830.69650009999998</v>
      </c>
      <c r="R101" s="53">
        <v>458.63200000000001</v>
      </c>
      <c r="S101" s="53">
        <v>658.77000009999995</v>
      </c>
      <c r="T101" s="65">
        <v>711.02400009999997</v>
      </c>
    </row>
    <row r="102" spans="1:20" s="5" customFormat="1" ht="15" customHeight="1" x14ac:dyDescent="0.25">
      <c r="A102" s="46" t="s">
        <v>162</v>
      </c>
      <c r="B102" s="52">
        <v>1148.0295001</v>
      </c>
      <c r="C102" s="53">
        <v>915.74700010000004</v>
      </c>
      <c r="D102" s="53">
        <v>455.56800010000001</v>
      </c>
      <c r="E102" s="53">
        <v>301.9410001</v>
      </c>
      <c r="F102" s="53">
        <v>992.76900009999997</v>
      </c>
      <c r="G102" s="53">
        <v>1083.7440001</v>
      </c>
      <c r="H102" s="53">
        <v>380.51900000000001</v>
      </c>
      <c r="I102" s="53">
        <v>721.62700010000003</v>
      </c>
      <c r="J102" s="53">
        <v>1108.6015001000001</v>
      </c>
      <c r="K102" s="53">
        <v>400.44400009999998</v>
      </c>
      <c r="L102" s="53">
        <v>411.95299999999997</v>
      </c>
      <c r="M102" s="53">
        <v>937.21600009999997</v>
      </c>
      <c r="N102" s="53">
        <v>1067.2805000999999</v>
      </c>
      <c r="O102" s="53">
        <v>1095.3795001000001</v>
      </c>
      <c r="P102" s="53">
        <v>230.60500010000001</v>
      </c>
      <c r="Q102" s="53">
        <v>556.3545001</v>
      </c>
      <c r="R102" s="53">
        <v>64.835999999999999</v>
      </c>
      <c r="S102" s="53">
        <v>384.42800010000002</v>
      </c>
      <c r="T102" s="65">
        <v>436.68200009999998</v>
      </c>
    </row>
    <row r="103" spans="1:20" s="5" customFormat="1" ht="15" customHeight="1" x14ac:dyDescent="0.25">
      <c r="A103" s="46" t="s">
        <v>163</v>
      </c>
      <c r="B103" s="52">
        <v>1133.9595001</v>
      </c>
      <c r="C103" s="53">
        <v>901.67700009999999</v>
      </c>
      <c r="D103" s="53">
        <v>441.49800010000001</v>
      </c>
      <c r="E103" s="53">
        <v>287.8710001</v>
      </c>
      <c r="F103" s="53">
        <v>978.69900010000003</v>
      </c>
      <c r="G103" s="53">
        <v>1069.6740001000001</v>
      </c>
      <c r="H103" s="53">
        <v>366.44900000000001</v>
      </c>
      <c r="I103" s="53">
        <v>707.55700009999998</v>
      </c>
      <c r="J103" s="53">
        <v>1094.5315000999999</v>
      </c>
      <c r="K103" s="53">
        <v>386.37400009999999</v>
      </c>
      <c r="L103" s="53">
        <v>397.88299999999998</v>
      </c>
      <c r="M103" s="53">
        <v>923.14600010000004</v>
      </c>
      <c r="N103" s="53">
        <v>1053.2105001</v>
      </c>
      <c r="O103" s="53">
        <v>1081.3095000999999</v>
      </c>
      <c r="P103" s="53">
        <v>216.53500009999999</v>
      </c>
      <c r="Q103" s="53">
        <v>542.28450009999995</v>
      </c>
      <c r="R103" s="53">
        <v>78.906000000000006</v>
      </c>
      <c r="S103" s="53">
        <v>370.35800010000003</v>
      </c>
      <c r="T103" s="65">
        <v>422.61200009999999</v>
      </c>
    </row>
    <row r="104" spans="1:20" s="5" customFormat="1" ht="15" customHeight="1" x14ac:dyDescent="0.25">
      <c r="A104" s="46" t="s">
        <v>164</v>
      </c>
      <c r="B104" s="52">
        <v>1119.1285001000001</v>
      </c>
      <c r="C104" s="53">
        <v>886.84600009999997</v>
      </c>
      <c r="D104" s="53">
        <v>426.6670001</v>
      </c>
      <c r="E104" s="53">
        <v>273.04000009999999</v>
      </c>
      <c r="F104" s="53">
        <v>963.86800010000002</v>
      </c>
      <c r="G104" s="53">
        <v>1054.8430000999999</v>
      </c>
      <c r="H104" s="53">
        <v>351.61799999999999</v>
      </c>
      <c r="I104" s="53">
        <v>692.72600009999996</v>
      </c>
      <c r="J104" s="53">
        <v>1079.7005001</v>
      </c>
      <c r="K104" s="53">
        <v>371.54300009999997</v>
      </c>
      <c r="L104" s="53">
        <v>383.05200000000002</v>
      </c>
      <c r="M104" s="53">
        <v>908.31500010000002</v>
      </c>
      <c r="N104" s="53">
        <v>1038.3795001000001</v>
      </c>
      <c r="O104" s="53">
        <v>1066.4785001</v>
      </c>
      <c r="P104" s="53">
        <v>201.7040001</v>
      </c>
      <c r="Q104" s="53">
        <v>527.45350010000004</v>
      </c>
      <c r="R104" s="53">
        <v>93.736999999999995</v>
      </c>
      <c r="S104" s="53">
        <v>355.52700010000001</v>
      </c>
      <c r="T104" s="65">
        <v>407.78100010000003</v>
      </c>
    </row>
    <row r="105" spans="1:20" s="5" customFormat="1" ht="15" customHeight="1" x14ac:dyDescent="0.25">
      <c r="A105" s="46" t="s">
        <v>165</v>
      </c>
      <c r="B105" s="52">
        <v>1114.2795001</v>
      </c>
      <c r="C105" s="53">
        <v>881.99700010000004</v>
      </c>
      <c r="D105" s="53">
        <v>421.81800010000001</v>
      </c>
      <c r="E105" s="53">
        <v>268.1910001</v>
      </c>
      <c r="F105" s="53">
        <v>959.01900009999997</v>
      </c>
      <c r="G105" s="53">
        <v>1049.9940001</v>
      </c>
      <c r="H105" s="53">
        <v>346.76900000000001</v>
      </c>
      <c r="I105" s="53">
        <v>687.87700010000003</v>
      </c>
      <c r="J105" s="53">
        <v>1074.8515001000001</v>
      </c>
      <c r="K105" s="53">
        <v>366.69400009999998</v>
      </c>
      <c r="L105" s="53">
        <v>378.20299999999997</v>
      </c>
      <c r="M105" s="53">
        <v>903.46600009999997</v>
      </c>
      <c r="N105" s="53">
        <v>1033.5305000999999</v>
      </c>
      <c r="O105" s="53">
        <v>1061.6295001000001</v>
      </c>
      <c r="P105" s="53">
        <v>196.85500010000001</v>
      </c>
      <c r="Q105" s="53">
        <v>522.6045001</v>
      </c>
      <c r="R105" s="53">
        <v>98.585999999999999</v>
      </c>
      <c r="S105" s="53">
        <v>350.67800010000002</v>
      </c>
      <c r="T105" s="65">
        <v>402.93200009999998</v>
      </c>
    </row>
    <row r="106" spans="1:20" s="5" customFormat="1" ht="15" customHeight="1" x14ac:dyDescent="0.25">
      <c r="A106" s="46" t="s">
        <v>166</v>
      </c>
      <c r="B106" s="52">
        <v>1106.3575000999999</v>
      </c>
      <c r="C106" s="53">
        <v>874.07500010000001</v>
      </c>
      <c r="D106" s="53">
        <v>413.89600009999998</v>
      </c>
      <c r="E106" s="53">
        <v>260.26900010000003</v>
      </c>
      <c r="F106" s="53">
        <v>951.09700009999995</v>
      </c>
      <c r="G106" s="53">
        <v>1042.0720001</v>
      </c>
      <c r="H106" s="53">
        <v>338.84699999999998</v>
      </c>
      <c r="I106" s="53">
        <v>679.95500010000001</v>
      </c>
      <c r="J106" s="53">
        <v>1066.9295001</v>
      </c>
      <c r="K106" s="53">
        <v>358.77200010000001</v>
      </c>
      <c r="L106" s="53">
        <v>370.28100000000001</v>
      </c>
      <c r="M106" s="53">
        <v>895.54400009999995</v>
      </c>
      <c r="N106" s="53">
        <v>1025.6085000999999</v>
      </c>
      <c r="O106" s="53">
        <v>1053.7075001000001</v>
      </c>
      <c r="P106" s="53">
        <v>188.93300009999999</v>
      </c>
      <c r="Q106" s="53">
        <v>514.68250009999997</v>
      </c>
      <c r="R106" s="53">
        <v>106.508</v>
      </c>
      <c r="S106" s="53">
        <v>342.75600009999999</v>
      </c>
      <c r="T106" s="65">
        <v>395.01000010000001</v>
      </c>
    </row>
    <row r="107" spans="1:20" s="5" customFormat="1" ht="15" customHeight="1" x14ac:dyDescent="0.25">
      <c r="A107" s="46" t="s">
        <v>167</v>
      </c>
      <c r="B107" s="52">
        <v>1104.6525001</v>
      </c>
      <c r="C107" s="53">
        <v>872.37000009999997</v>
      </c>
      <c r="D107" s="53">
        <v>412.1910001</v>
      </c>
      <c r="E107" s="53">
        <v>258.56400009999999</v>
      </c>
      <c r="F107" s="53">
        <v>949.39200010000002</v>
      </c>
      <c r="G107" s="53">
        <v>1040.3670001</v>
      </c>
      <c r="H107" s="53">
        <v>337.142</v>
      </c>
      <c r="I107" s="53">
        <v>678.25000009999997</v>
      </c>
      <c r="J107" s="53">
        <v>1065.2245000999999</v>
      </c>
      <c r="K107" s="53">
        <v>357.06700009999997</v>
      </c>
      <c r="L107" s="53">
        <v>368.57600000000002</v>
      </c>
      <c r="M107" s="53">
        <v>893.83900010000002</v>
      </c>
      <c r="N107" s="53">
        <v>1023.9035001</v>
      </c>
      <c r="O107" s="53">
        <v>1052.0025000999999</v>
      </c>
      <c r="P107" s="53">
        <v>187.2280001</v>
      </c>
      <c r="Q107" s="53">
        <v>512.97750010000004</v>
      </c>
      <c r="R107" s="53">
        <v>108.21299999999999</v>
      </c>
      <c r="S107" s="53">
        <v>341.05100010000001</v>
      </c>
      <c r="T107" s="65">
        <v>393.30500009999997</v>
      </c>
    </row>
    <row r="108" spans="1:20" s="5" customFormat="1" ht="15" customHeight="1" x14ac:dyDescent="0.25">
      <c r="A108" s="46" t="s">
        <v>168</v>
      </c>
      <c r="B108" s="52">
        <v>1097.7425000999999</v>
      </c>
      <c r="C108" s="53">
        <v>865.4600001</v>
      </c>
      <c r="D108" s="53">
        <v>405.28100010000003</v>
      </c>
      <c r="E108" s="53">
        <v>251.65400009999999</v>
      </c>
      <c r="F108" s="53">
        <v>942.48200010000005</v>
      </c>
      <c r="G108" s="53">
        <v>1033.4570001</v>
      </c>
      <c r="H108" s="53">
        <v>330.23200000000003</v>
      </c>
      <c r="I108" s="53">
        <v>671.3400001</v>
      </c>
      <c r="J108" s="53">
        <v>1058.3145001</v>
      </c>
      <c r="K108" s="53">
        <v>350.1570001</v>
      </c>
      <c r="L108" s="53">
        <v>361.666</v>
      </c>
      <c r="M108" s="53">
        <v>886.92900010000005</v>
      </c>
      <c r="N108" s="53">
        <v>1016.9935001</v>
      </c>
      <c r="O108" s="53">
        <v>1045.0925001000001</v>
      </c>
      <c r="P108" s="53">
        <v>180.31800010000001</v>
      </c>
      <c r="Q108" s="53">
        <v>506.06750010000002</v>
      </c>
      <c r="R108" s="53">
        <v>115.123</v>
      </c>
      <c r="S108" s="53">
        <v>334.14100009999999</v>
      </c>
      <c r="T108" s="65">
        <v>386.3950001</v>
      </c>
    </row>
    <row r="109" spans="1:20" s="5" customFormat="1" ht="15" customHeight="1" x14ac:dyDescent="0.25">
      <c r="A109" s="46" t="s">
        <v>169</v>
      </c>
      <c r="B109" s="52">
        <v>1342.5220001</v>
      </c>
      <c r="C109" s="53">
        <v>1436.3875</v>
      </c>
      <c r="D109" s="53">
        <v>852.41200000000003</v>
      </c>
      <c r="E109" s="53">
        <v>868.71699999999998</v>
      </c>
      <c r="F109" s="53">
        <v>938.37</v>
      </c>
      <c r="G109" s="53">
        <v>164.50399999999999</v>
      </c>
      <c r="H109" s="53">
        <v>1180.3050000999999</v>
      </c>
      <c r="I109" s="53">
        <v>1398.4055000000001</v>
      </c>
      <c r="J109" s="53">
        <v>1303.0940000999999</v>
      </c>
      <c r="K109" s="53">
        <v>797.28800000000001</v>
      </c>
      <c r="L109" s="53">
        <v>1211.7390001000001</v>
      </c>
      <c r="M109" s="53">
        <v>86.165999999999997</v>
      </c>
      <c r="N109" s="53">
        <v>1261.7730001</v>
      </c>
      <c r="O109" s="53">
        <v>1289.8720000999999</v>
      </c>
      <c r="P109" s="53">
        <v>688.63699999999994</v>
      </c>
      <c r="Q109" s="53">
        <v>844.66150000000005</v>
      </c>
      <c r="R109" s="53">
        <v>984.07600009999999</v>
      </c>
      <c r="S109" s="53">
        <v>781.27200000000005</v>
      </c>
      <c r="T109" s="65">
        <v>898.80499999999995</v>
      </c>
    </row>
    <row r="110" spans="1:20" s="5" customFormat="1" ht="15" customHeight="1" x14ac:dyDescent="0.25">
      <c r="A110" s="46" t="s">
        <v>170</v>
      </c>
      <c r="B110" s="52">
        <v>984.84849999999994</v>
      </c>
      <c r="C110" s="53">
        <v>904.98199999999997</v>
      </c>
      <c r="D110" s="53">
        <v>292.387</v>
      </c>
      <c r="E110" s="53">
        <v>122.785</v>
      </c>
      <c r="F110" s="53">
        <v>829.58799999999997</v>
      </c>
      <c r="G110" s="53">
        <v>920.56299999999999</v>
      </c>
      <c r="H110" s="53">
        <v>468.5200001</v>
      </c>
      <c r="I110" s="53">
        <v>809.62800019999997</v>
      </c>
      <c r="J110" s="53">
        <v>945.42049999999995</v>
      </c>
      <c r="K110" s="53">
        <v>237.26300000000001</v>
      </c>
      <c r="L110" s="53">
        <v>499.95400009999997</v>
      </c>
      <c r="M110" s="53">
        <v>774.03499999999997</v>
      </c>
      <c r="N110" s="53">
        <v>904.09950000000003</v>
      </c>
      <c r="O110" s="53">
        <v>932.19849999999997</v>
      </c>
      <c r="P110" s="53">
        <v>67.424000000000007</v>
      </c>
      <c r="Q110" s="53">
        <v>393.17349999999999</v>
      </c>
      <c r="R110" s="53">
        <v>272.29100010000002</v>
      </c>
      <c r="S110" s="53">
        <v>221.24700000000001</v>
      </c>
      <c r="T110" s="65">
        <v>273.50099999999998</v>
      </c>
    </row>
    <row r="111" spans="1:20" s="5" customFormat="1" ht="15" customHeight="1" x14ac:dyDescent="0.25">
      <c r="A111" s="46" t="s">
        <v>171</v>
      </c>
      <c r="B111" s="52">
        <v>881.75049999999999</v>
      </c>
      <c r="C111" s="53">
        <v>881.80150000000003</v>
      </c>
      <c r="D111" s="53">
        <v>230.72</v>
      </c>
      <c r="E111" s="53">
        <v>247.02500000000001</v>
      </c>
      <c r="F111" s="53">
        <v>695.221</v>
      </c>
      <c r="G111" s="53">
        <v>786.19600000000003</v>
      </c>
      <c r="H111" s="53">
        <v>558.61300010000002</v>
      </c>
      <c r="I111" s="53">
        <v>843.81949999999995</v>
      </c>
      <c r="J111" s="53">
        <v>842.32249999999999</v>
      </c>
      <c r="K111" s="53">
        <v>175.596</v>
      </c>
      <c r="L111" s="53">
        <v>590.04700009999999</v>
      </c>
      <c r="M111" s="53">
        <v>639.66800000000001</v>
      </c>
      <c r="N111" s="53">
        <v>801.00149999999996</v>
      </c>
      <c r="O111" s="53">
        <v>829.10050000000001</v>
      </c>
      <c r="P111" s="53">
        <v>66.944999999999993</v>
      </c>
      <c r="Q111" s="53">
        <v>290.07549999999998</v>
      </c>
      <c r="R111" s="53">
        <v>362.38400009999998</v>
      </c>
      <c r="S111" s="53">
        <v>159.58000000000001</v>
      </c>
      <c r="T111" s="65">
        <v>344.21899999999999</v>
      </c>
    </row>
    <row r="112" spans="1:20" s="5" customFormat="1" ht="15" customHeight="1" x14ac:dyDescent="0.25">
      <c r="A112" s="46" t="s">
        <v>172</v>
      </c>
      <c r="B112" s="52">
        <v>848.19749999999999</v>
      </c>
      <c r="C112" s="53">
        <v>848.24850000000004</v>
      </c>
      <c r="D112" s="53">
        <v>264.27300000000002</v>
      </c>
      <c r="E112" s="53">
        <v>280.57799999999997</v>
      </c>
      <c r="F112" s="53">
        <v>661.66800000000001</v>
      </c>
      <c r="G112" s="53">
        <v>752.64300000000003</v>
      </c>
      <c r="H112" s="53">
        <v>592.16600010000002</v>
      </c>
      <c r="I112" s="53">
        <v>810.26649999999995</v>
      </c>
      <c r="J112" s="53">
        <v>808.76949999999999</v>
      </c>
      <c r="K112" s="53">
        <v>209.149</v>
      </c>
      <c r="L112" s="53">
        <v>623.60000009999999</v>
      </c>
      <c r="M112" s="53">
        <v>606.11500000000001</v>
      </c>
      <c r="N112" s="53">
        <v>767.44849999999997</v>
      </c>
      <c r="O112" s="53">
        <v>795.54750000000001</v>
      </c>
      <c r="P112" s="53">
        <v>100.498</v>
      </c>
      <c r="Q112" s="53">
        <v>256.52249999999998</v>
      </c>
      <c r="R112" s="53">
        <v>395.93700009999998</v>
      </c>
      <c r="S112" s="53">
        <v>193.13300000000001</v>
      </c>
      <c r="T112" s="65">
        <v>310.666</v>
      </c>
    </row>
    <row r="113" spans="1:20" s="5" customFormat="1" ht="15" customHeight="1" x14ac:dyDescent="0.25">
      <c r="A113" s="46" t="s">
        <v>173</v>
      </c>
      <c r="B113" s="52">
        <v>839.75350000000003</v>
      </c>
      <c r="C113" s="53">
        <v>839.80449999999996</v>
      </c>
      <c r="D113" s="53">
        <v>272.71699999999998</v>
      </c>
      <c r="E113" s="53">
        <v>289.02199999999999</v>
      </c>
      <c r="F113" s="53">
        <v>653.22400000000005</v>
      </c>
      <c r="G113" s="53">
        <v>761.08699999999999</v>
      </c>
      <c r="H113" s="53">
        <v>600.61000009999998</v>
      </c>
      <c r="I113" s="53">
        <v>801.82249999999999</v>
      </c>
      <c r="J113" s="53">
        <v>800.32550000000003</v>
      </c>
      <c r="K113" s="53">
        <v>217.59299999999999</v>
      </c>
      <c r="L113" s="53">
        <v>632.04400009999995</v>
      </c>
      <c r="M113" s="53">
        <v>614.55899999999997</v>
      </c>
      <c r="N113" s="53">
        <v>759.00450000000001</v>
      </c>
      <c r="O113" s="53">
        <v>787.10350000000005</v>
      </c>
      <c r="P113" s="53">
        <v>108.94199999999999</v>
      </c>
      <c r="Q113" s="53">
        <v>248.07849999999999</v>
      </c>
      <c r="R113" s="53">
        <v>404.38100009999999</v>
      </c>
      <c r="S113" s="53">
        <v>201.577</v>
      </c>
      <c r="T113" s="65">
        <v>302.22199999999998</v>
      </c>
    </row>
    <row r="114" spans="1:20" s="5" customFormat="1" ht="15" customHeight="1" x14ac:dyDescent="0.25">
      <c r="A114" s="46" t="s">
        <v>174</v>
      </c>
      <c r="B114" s="52">
        <v>796.35950000000003</v>
      </c>
      <c r="C114" s="53">
        <v>796.41049999999996</v>
      </c>
      <c r="D114" s="53">
        <v>316.11099999999999</v>
      </c>
      <c r="E114" s="53">
        <v>332.416</v>
      </c>
      <c r="F114" s="53">
        <v>609.83000000000004</v>
      </c>
      <c r="G114" s="53">
        <v>804.48099999999999</v>
      </c>
      <c r="H114" s="53">
        <v>644.00400009999998</v>
      </c>
      <c r="I114" s="53">
        <v>758.42849999999999</v>
      </c>
      <c r="J114" s="53">
        <v>756.93150000000003</v>
      </c>
      <c r="K114" s="53">
        <v>260.98700000000002</v>
      </c>
      <c r="L114" s="53">
        <v>675.43800009999995</v>
      </c>
      <c r="M114" s="53">
        <v>657.95299999999997</v>
      </c>
      <c r="N114" s="53">
        <v>715.6105</v>
      </c>
      <c r="O114" s="53">
        <v>743.70950000000005</v>
      </c>
      <c r="P114" s="53">
        <v>152.33600000000001</v>
      </c>
      <c r="Q114" s="53">
        <v>204.68450000000001</v>
      </c>
      <c r="R114" s="53">
        <v>447.7750001</v>
      </c>
      <c r="S114" s="53">
        <v>244.971</v>
      </c>
      <c r="T114" s="65">
        <v>258.82799999999997</v>
      </c>
    </row>
    <row r="115" spans="1:20" s="5" customFormat="1" ht="15" customHeight="1" x14ac:dyDescent="0.25">
      <c r="A115" s="46" t="s">
        <v>175</v>
      </c>
      <c r="B115" s="52">
        <v>754.55349999999999</v>
      </c>
      <c r="C115" s="53">
        <v>754.60450000000003</v>
      </c>
      <c r="D115" s="53">
        <v>357.91699999999997</v>
      </c>
      <c r="E115" s="53">
        <v>374.22199999999998</v>
      </c>
      <c r="F115" s="53">
        <v>568.024</v>
      </c>
      <c r="G115" s="53">
        <v>846.28700000000003</v>
      </c>
      <c r="H115" s="53">
        <v>685.81000010000002</v>
      </c>
      <c r="I115" s="53">
        <v>716.62249999999995</v>
      </c>
      <c r="J115" s="53">
        <v>715.12549999999999</v>
      </c>
      <c r="K115" s="53">
        <v>302.79300000000001</v>
      </c>
      <c r="L115" s="53">
        <v>696.5035001</v>
      </c>
      <c r="M115" s="53">
        <v>699.75900000000001</v>
      </c>
      <c r="N115" s="53">
        <v>673.80449999999996</v>
      </c>
      <c r="O115" s="53">
        <v>701.90350000000001</v>
      </c>
      <c r="P115" s="53">
        <v>194.142</v>
      </c>
      <c r="Q115" s="53">
        <v>162.8785</v>
      </c>
      <c r="R115" s="53">
        <v>489.58100009999998</v>
      </c>
      <c r="S115" s="53">
        <v>286.77699999999999</v>
      </c>
      <c r="T115" s="65">
        <v>217.02199999999999</v>
      </c>
    </row>
    <row r="116" spans="1:20" s="5" customFormat="1" ht="15" customHeight="1" x14ac:dyDescent="0.25">
      <c r="A116" s="46" t="s">
        <v>176</v>
      </c>
      <c r="B116" s="52">
        <v>624.43949999999995</v>
      </c>
      <c r="C116" s="53">
        <v>624.4905</v>
      </c>
      <c r="D116" s="53">
        <v>488.03100000000001</v>
      </c>
      <c r="E116" s="53">
        <v>473.06700000000001</v>
      </c>
      <c r="F116" s="53">
        <v>698.13800000000003</v>
      </c>
      <c r="G116" s="53">
        <v>976.40099999999995</v>
      </c>
      <c r="H116" s="53">
        <v>784.65500010000005</v>
      </c>
      <c r="I116" s="53">
        <v>586.50850000000003</v>
      </c>
      <c r="J116" s="53">
        <v>585.01149999999996</v>
      </c>
      <c r="K116" s="53">
        <v>432.90699999999998</v>
      </c>
      <c r="L116" s="53">
        <v>566.38950009999996</v>
      </c>
      <c r="M116" s="53">
        <v>829.87300000000005</v>
      </c>
      <c r="N116" s="53">
        <v>543.69050000000004</v>
      </c>
      <c r="O116" s="53">
        <v>571.78949999999998</v>
      </c>
      <c r="P116" s="53">
        <v>324.25599999999997</v>
      </c>
      <c r="Q116" s="53">
        <v>32.764499999999998</v>
      </c>
      <c r="R116" s="53">
        <v>588.42600010000001</v>
      </c>
      <c r="S116" s="53">
        <v>416.89100000000002</v>
      </c>
      <c r="T116" s="65">
        <v>86.908000000000001</v>
      </c>
    </row>
    <row r="117" spans="1:20" s="5" customFormat="1" ht="15" customHeight="1" x14ac:dyDescent="0.25">
      <c r="A117" s="46" t="s">
        <v>177</v>
      </c>
      <c r="B117" s="52">
        <v>609.58749999999998</v>
      </c>
      <c r="C117" s="53">
        <v>609.63850000000002</v>
      </c>
      <c r="D117" s="53">
        <v>502.88299999999998</v>
      </c>
      <c r="E117" s="53">
        <v>487.91899999999998</v>
      </c>
      <c r="F117" s="53">
        <v>712.99</v>
      </c>
      <c r="G117" s="53">
        <v>991.25300000000004</v>
      </c>
      <c r="H117" s="53">
        <v>799.50700010000003</v>
      </c>
      <c r="I117" s="53">
        <v>571.65650000000005</v>
      </c>
      <c r="J117" s="53">
        <v>570.15949999999998</v>
      </c>
      <c r="K117" s="53">
        <v>447.75900000000001</v>
      </c>
      <c r="L117" s="53">
        <v>551.53750009999999</v>
      </c>
      <c r="M117" s="53">
        <v>844.72500000000002</v>
      </c>
      <c r="N117" s="53">
        <v>528.83849999999995</v>
      </c>
      <c r="O117" s="53">
        <v>556.9375</v>
      </c>
      <c r="P117" s="53">
        <v>339.108</v>
      </c>
      <c r="Q117" s="53">
        <v>17.912500000000001</v>
      </c>
      <c r="R117" s="53">
        <v>603.27800009999999</v>
      </c>
      <c r="S117" s="53">
        <v>431.74299999999999</v>
      </c>
      <c r="T117" s="65">
        <v>101.76</v>
      </c>
    </row>
    <row r="118" spans="1:20" s="5" customFormat="1" ht="15" customHeight="1" x14ac:dyDescent="0.25">
      <c r="A118" s="46" t="s">
        <v>178</v>
      </c>
      <c r="B118" s="52">
        <v>598.47149999999999</v>
      </c>
      <c r="C118" s="53">
        <v>598.52250000000004</v>
      </c>
      <c r="D118" s="53">
        <v>513.99900000000002</v>
      </c>
      <c r="E118" s="53">
        <v>499.03500000000003</v>
      </c>
      <c r="F118" s="53">
        <v>724.10599999999999</v>
      </c>
      <c r="G118" s="53">
        <v>1002.369</v>
      </c>
      <c r="H118" s="53">
        <v>810.62300010000001</v>
      </c>
      <c r="I118" s="53">
        <v>560.54049999999995</v>
      </c>
      <c r="J118" s="53">
        <v>559.04349999999999</v>
      </c>
      <c r="K118" s="53">
        <v>458.875</v>
      </c>
      <c r="L118" s="53">
        <v>540.4215001</v>
      </c>
      <c r="M118" s="53">
        <v>855.84100000000001</v>
      </c>
      <c r="N118" s="53">
        <v>517.72249999999997</v>
      </c>
      <c r="O118" s="53">
        <v>545.82150000000001</v>
      </c>
      <c r="P118" s="53">
        <v>350.22399999999999</v>
      </c>
      <c r="Q118" s="53">
        <v>6.7965</v>
      </c>
      <c r="R118" s="53">
        <v>614.39400009999997</v>
      </c>
      <c r="S118" s="53">
        <v>442.85899999999998</v>
      </c>
      <c r="T118" s="65">
        <v>112.876</v>
      </c>
    </row>
    <row r="119" spans="1:20" s="5" customFormat="1" ht="15" customHeight="1" x14ac:dyDescent="0.25">
      <c r="A119" s="46" t="s">
        <v>28</v>
      </c>
      <c r="B119" s="52">
        <v>591.67499999999995</v>
      </c>
      <c r="C119" s="53">
        <v>591.726</v>
      </c>
      <c r="D119" s="53">
        <v>520.79549999999995</v>
      </c>
      <c r="E119" s="53">
        <v>505.83150000000001</v>
      </c>
      <c r="F119" s="53">
        <v>730.90250000000003</v>
      </c>
      <c r="G119" s="53">
        <v>1009.1655</v>
      </c>
      <c r="H119" s="53">
        <v>817.41950010000005</v>
      </c>
      <c r="I119" s="53">
        <v>553.74400000000003</v>
      </c>
      <c r="J119" s="53">
        <v>552.24699999999996</v>
      </c>
      <c r="K119" s="53">
        <v>465.67149999999998</v>
      </c>
      <c r="L119" s="53">
        <v>533.62500009999997</v>
      </c>
      <c r="M119" s="53">
        <v>862.63750000000005</v>
      </c>
      <c r="N119" s="53">
        <v>510.92599999999999</v>
      </c>
      <c r="O119" s="53">
        <v>539.02499999999998</v>
      </c>
      <c r="P119" s="53">
        <v>357.02050000000003</v>
      </c>
      <c r="Q119" s="53">
        <v>0</v>
      </c>
      <c r="R119" s="53">
        <v>621.19050010000001</v>
      </c>
      <c r="S119" s="53">
        <v>449.65550000000002</v>
      </c>
      <c r="T119" s="65">
        <v>119.6725</v>
      </c>
    </row>
    <row r="120" spans="1:20" s="5" customFormat="1" ht="15" customHeight="1" x14ac:dyDescent="0.25">
      <c r="A120" s="46" t="s">
        <v>179</v>
      </c>
      <c r="B120" s="52">
        <v>586.06200000000001</v>
      </c>
      <c r="C120" s="53">
        <v>586.11300000000006</v>
      </c>
      <c r="D120" s="53">
        <v>526.4085</v>
      </c>
      <c r="E120" s="53">
        <v>511.44450000000001</v>
      </c>
      <c r="F120" s="53">
        <v>736.51549999999997</v>
      </c>
      <c r="G120" s="53">
        <v>1014.7785</v>
      </c>
      <c r="H120" s="53">
        <v>823.03250009999999</v>
      </c>
      <c r="I120" s="53">
        <v>548.13099999999997</v>
      </c>
      <c r="J120" s="53">
        <v>546.63400000000001</v>
      </c>
      <c r="K120" s="53">
        <v>471.28449999999998</v>
      </c>
      <c r="L120" s="53">
        <v>528.01200010000002</v>
      </c>
      <c r="M120" s="53">
        <v>868.25049999999999</v>
      </c>
      <c r="N120" s="53">
        <v>505.31299999999999</v>
      </c>
      <c r="O120" s="53">
        <v>533.41200000000003</v>
      </c>
      <c r="P120" s="53">
        <v>362.63350000000003</v>
      </c>
      <c r="Q120" s="53">
        <v>5.6130000000000004</v>
      </c>
      <c r="R120" s="53">
        <v>626.80350009999995</v>
      </c>
      <c r="S120" s="53">
        <v>455.26850000000002</v>
      </c>
      <c r="T120" s="65">
        <v>125.2855</v>
      </c>
    </row>
    <row r="121" spans="1:20" s="5" customFormat="1" ht="15" customHeight="1" x14ac:dyDescent="0.25">
      <c r="A121" s="46" t="s">
        <v>180</v>
      </c>
      <c r="B121" s="52">
        <v>1028.6405</v>
      </c>
      <c r="C121" s="53">
        <v>1028.6914999999999</v>
      </c>
      <c r="D121" s="53">
        <v>160.80699999999999</v>
      </c>
      <c r="E121" s="53">
        <v>321.21499999999997</v>
      </c>
      <c r="F121" s="53">
        <v>842.11099999999999</v>
      </c>
      <c r="G121" s="53">
        <v>933.08600000000001</v>
      </c>
      <c r="H121" s="53">
        <v>632.80300009999996</v>
      </c>
      <c r="I121" s="53">
        <v>973.91100019999999</v>
      </c>
      <c r="J121" s="53">
        <v>989.21249999999998</v>
      </c>
      <c r="K121" s="53">
        <v>67.402000000000001</v>
      </c>
      <c r="L121" s="53">
        <v>664.23700010000005</v>
      </c>
      <c r="M121" s="53">
        <v>786.55799999999999</v>
      </c>
      <c r="N121" s="53">
        <v>947.89149999999995</v>
      </c>
      <c r="O121" s="53">
        <v>975.9905</v>
      </c>
      <c r="P121" s="53">
        <v>141.13499999999999</v>
      </c>
      <c r="Q121" s="53">
        <v>436.96550000000002</v>
      </c>
      <c r="R121" s="53">
        <v>436.57400009999998</v>
      </c>
      <c r="S121" s="53">
        <v>12.69</v>
      </c>
      <c r="T121" s="65">
        <v>437.78399999999999</v>
      </c>
    </row>
    <row r="122" spans="1:20" s="5" customFormat="1" ht="15" customHeight="1" x14ac:dyDescent="0.25">
      <c r="A122" s="46" t="s">
        <v>181</v>
      </c>
      <c r="B122" s="52">
        <v>1035.9875</v>
      </c>
      <c r="C122" s="53">
        <v>1036.0385000000001</v>
      </c>
      <c r="D122" s="53">
        <v>168.154</v>
      </c>
      <c r="E122" s="53">
        <v>328.56200000000001</v>
      </c>
      <c r="F122" s="53">
        <v>849.45799999999997</v>
      </c>
      <c r="G122" s="53">
        <v>940.43299999999999</v>
      </c>
      <c r="H122" s="53">
        <v>640.15000010000006</v>
      </c>
      <c r="I122" s="53">
        <v>981.25800019999997</v>
      </c>
      <c r="J122" s="53">
        <v>996.55949999999996</v>
      </c>
      <c r="K122" s="53">
        <v>74.748999999999995</v>
      </c>
      <c r="L122" s="53">
        <v>671.58400010000003</v>
      </c>
      <c r="M122" s="53">
        <v>793.90499999999997</v>
      </c>
      <c r="N122" s="53">
        <v>955.23850000000004</v>
      </c>
      <c r="O122" s="53">
        <v>983.33749999999998</v>
      </c>
      <c r="P122" s="53">
        <v>148.482</v>
      </c>
      <c r="Q122" s="53">
        <v>444.3125</v>
      </c>
      <c r="R122" s="53">
        <v>443.92100010000001</v>
      </c>
      <c r="S122" s="53">
        <v>5.343</v>
      </c>
      <c r="T122" s="65">
        <v>445.13099999999997</v>
      </c>
    </row>
    <row r="123" spans="1:20" s="5" customFormat="1" ht="15" customHeight="1" x14ac:dyDescent="0.25">
      <c r="A123" s="46" t="s">
        <v>182</v>
      </c>
      <c r="B123" s="52">
        <v>1005.9650001</v>
      </c>
      <c r="C123" s="53">
        <v>600.17000010000004</v>
      </c>
      <c r="D123" s="53">
        <v>1064.3150003000001</v>
      </c>
      <c r="E123" s="53">
        <v>910.6880003</v>
      </c>
      <c r="F123" s="53">
        <v>1344.7035000999999</v>
      </c>
      <c r="G123" s="53">
        <v>1622.9665001000001</v>
      </c>
      <c r="H123" s="53">
        <v>662.37400019999995</v>
      </c>
      <c r="I123" s="53">
        <v>406.05000009999998</v>
      </c>
      <c r="J123" s="53">
        <v>966.5370001</v>
      </c>
      <c r="K123" s="53">
        <v>1009.1910003</v>
      </c>
      <c r="L123" s="53">
        <v>332.44800020000002</v>
      </c>
      <c r="M123" s="53">
        <v>1476.4385001000001</v>
      </c>
      <c r="N123" s="53">
        <v>925.21600009999997</v>
      </c>
      <c r="O123" s="53">
        <v>953.31500010000002</v>
      </c>
      <c r="P123" s="53">
        <v>839.35200029999999</v>
      </c>
      <c r="Q123" s="53">
        <v>613.80100010000001</v>
      </c>
      <c r="R123" s="53">
        <v>793.03700019999997</v>
      </c>
      <c r="S123" s="53">
        <v>993.17500029999997</v>
      </c>
      <c r="T123" s="65">
        <v>653.55600010000001</v>
      </c>
    </row>
    <row r="124" spans="1:20" s="5" customFormat="1" ht="15" customHeight="1" x14ac:dyDescent="0.25">
      <c r="A124" s="46" t="s">
        <v>183</v>
      </c>
      <c r="B124" s="52">
        <v>1156.6605001</v>
      </c>
      <c r="C124" s="53">
        <v>787.6620001</v>
      </c>
      <c r="D124" s="53">
        <v>464.19900009999998</v>
      </c>
      <c r="E124" s="53">
        <v>310.57200010000003</v>
      </c>
      <c r="F124" s="53">
        <v>1001.4000001000001</v>
      </c>
      <c r="G124" s="53">
        <v>1092.3750001000001</v>
      </c>
      <c r="H124" s="53">
        <v>252.434</v>
      </c>
      <c r="I124" s="53">
        <v>593.5420001</v>
      </c>
      <c r="J124" s="53">
        <v>1117.2325000999999</v>
      </c>
      <c r="K124" s="53">
        <v>409.07500010000001</v>
      </c>
      <c r="L124" s="53">
        <v>283.86799999999999</v>
      </c>
      <c r="M124" s="53">
        <v>945.84700009999995</v>
      </c>
      <c r="N124" s="53">
        <v>1075.9115001</v>
      </c>
      <c r="O124" s="53">
        <v>1104.0105000999999</v>
      </c>
      <c r="P124" s="53">
        <v>239.23600010000001</v>
      </c>
      <c r="Q124" s="53">
        <v>564.98550009999997</v>
      </c>
      <c r="R124" s="53">
        <v>192.92099999999999</v>
      </c>
      <c r="S124" s="53">
        <v>393.05900009999999</v>
      </c>
      <c r="T124" s="65">
        <v>445.31300010000001</v>
      </c>
    </row>
    <row r="125" spans="1:20" s="5" customFormat="1" ht="15" customHeight="1" x14ac:dyDescent="0.25">
      <c r="A125" s="46" t="s">
        <v>184</v>
      </c>
      <c r="B125" s="52">
        <v>921.58900010000002</v>
      </c>
      <c r="C125" s="53">
        <v>515.79400009999995</v>
      </c>
      <c r="D125" s="53">
        <v>743.86700010000004</v>
      </c>
      <c r="E125" s="53">
        <v>590.24000009999997</v>
      </c>
      <c r="F125" s="53">
        <v>1260.3275001</v>
      </c>
      <c r="G125" s="53">
        <v>1372.0430001</v>
      </c>
      <c r="H125" s="53">
        <v>341.92599999999999</v>
      </c>
      <c r="I125" s="53">
        <v>321.6740001</v>
      </c>
      <c r="J125" s="53">
        <v>882.16100010000002</v>
      </c>
      <c r="K125" s="53">
        <v>688.74300010000002</v>
      </c>
      <c r="L125" s="53">
        <v>4.2</v>
      </c>
      <c r="M125" s="53">
        <v>1225.5150001</v>
      </c>
      <c r="N125" s="53">
        <v>840.8400001</v>
      </c>
      <c r="O125" s="53">
        <v>868.93900010000004</v>
      </c>
      <c r="P125" s="53">
        <v>518.90400009999996</v>
      </c>
      <c r="Q125" s="53">
        <v>529.42500010000003</v>
      </c>
      <c r="R125" s="53">
        <v>472.589</v>
      </c>
      <c r="S125" s="53">
        <v>672.72700010000005</v>
      </c>
      <c r="T125" s="65">
        <v>569.18000010000003</v>
      </c>
    </row>
    <row r="126" spans="1:20" s="5" customFormat="1" ht="15" customHeight="1" x14ac:dyDescent="0.25">
      <c r="A126" s="46" t="s">
        <v>185</v>
      </c>
      <c r="B126" s="52">
        <v>997.25750000000005</v>
      </c>
      <c r="C126" s="53">
        <v>917.39099999999996</v>
      </c>
      <c r="D126" s="53">
        <v>304.79599999999999</v>
      </c>
      <c r="E126" s="53">
        <v>100.249</v>
      </c>
      <c r="F126" s="53">
        <v>841.99699999999996</v>
      </c>
      <c r="G126" s="53">
        <v>932.97199999999998</v>
      </c>
      <c r="H126" s="53">
        <v>462.75700010000003</v>
      </c>
      <c r="I126" s="53">
        <v>803.86500020000005</v>
      </c>
      <c r="J126" s="53">
        <v>957.82950000000005</v>
      </c>
      <c r="K126" s="53">
        <v>249.672</v>
      </c>
      <c r="L126" s="53">
        <v>494.1910001</v>
      </c>
      <c r="M126" s="53">
        <v>786.44399999999996</v>
      </c>
      <c r="N126" s="53">
        <v>916.50850000000003</v>
      </c>
      <c r="O126" s="53">
        <v>944.60749999999996</v>
      </c>
      <c r="P126" s="53">
        <v>79.832999999999998</v>
      </c>
      <c r="Q126" s="53">
        <v>405.58249999999998</v>
      </c>
      <c r="R126" s="53">
        <v>266.52800009999999</v>
      </c>
      <c r="S126" s="53">
        <v>233.65600000000001</v>
      </c>
      <c r="T126" s="65">
        <v>285.91000000000003</v>
      </c>
    </row>
    <row r="127" spans="1:20" s="5" customFormat="1" ht="15" customHeight="1" x14ac:dyDescent="0.25">
      <c r="A127" s="46" t="s">
        <v>186</v>
      </c>
      <c r="B127" s="52">
        <v>1003.1650001</v>
      </c>
      <c r="C127" s="53">
        <v>597.37000009999997</v>
      </c>
      <c r="D127" s="53">
        <v>1061.5150003000001</v>
      </c>
      <c r="E127" s="53">
        <v>907.88800030000004</v>
      </c>
      <c r="F127" s="53">
        <v>1341.9035001</v>
      </c>
      <c r="G127" s="53">
        <v>1620.1665000999999</v>
      </c>
      <c r="H127" s="53">
        <v>659.5740002</v>
      </c>
      <c r="I127" s="53">
        <v>403.25000010000002</v>
      </c>
      <c r="J127" s="53">
        <v>963.73700010000005</v>
      </c>
      <c r="K127" s="53">
        <v>1006.3910003</v>
      </c>
      <c r="L127" s="53">
        <v>329.64800020000001</v>
      </c>
      <c r="M127" s="53">
        <v>1473.6385001000001</v>
      </c>
      <c r="N127" s="53">
        <v>922.41600010000002</v>
      </c>
      <c r="O127" s="53">
        <v>950.51500009999995</v>
      </c>
      <c r="P127" s="53">
        <v>836.55200030000003</v>
      </c>
      <c r="Q127" s="53">
        <v>611.00100010000006</v>
      </c>
      <c r="R127" s="53">
        <v>790.23700020000001</v>
      </c>
      <c r="S127" s="53">
        <v>990.37500030000001</v>
      </c>
      <c r="T127" s="65">
        <v>650.75600010000005</v>
      </c>
    </row>
    <row r="128" spans="1:20" s="5" customFormat="1" ht="15" customHeight="1" x14ac:dyDescent="0.25">
      <c r="A128" s="46" t="s">
        <v>187</v>
      </c>
      <c r="B128" s="52">
        <v>1022.9650001</v>
      </c>
      <c r="C128" s="53">
        <v>617.17000010000004</v>
      </c>
      <c r="D128" s="53">
        <v>1081.3150003000001</v>
      </c>
      <c r="E128" s="53">
        <v>927.6880003</v>
      </c>
      <c r="F128" s="53">
        <v>1361.7035000999999</v>
      </c>
      <c r="G128" s="53">
        <v>1639.9665001000001</v>
      </c>
      <c r="H128" s="53">
        <v>679.37400019999995</v>
      </c>
      <c r="I128" s="53">
        <v>423.05000009999998</v>
      </c>
      <c r="J128" s="53">
        <v>983.5370001</v>
      </c>
      <c r="K128" s="53">
        <v>1026.1910003</v>
      </c>
      <c r="L128" s="53">
        <v>349.44800020000002</v>
      </c>
      <c r="M128" s="53">
        <v>1493.4385001000001</v>
      </c>
      <c r="N128" s="53">
        <v>942.21600009999997</v>
      </c>
      <c r="O128" s="53">
        <v>970.31500010000002</v>
      </c>
      <c r="P128" s="53">
        <v>856.35200029999999</v>
      </c>
      <c r="Q128" s="53">
        <v>630.80100010000001</v>
      </c>
      <c r="R128" s="53">
        <v>810.03700019999997</v>
      </c>
      <c r="S128" s="53">
        <v>1010.1750003</v>
      </c>
      <c r="T128" s="65">
        <v>670.55600010000001</v>
      </c>
    </row>
    <row r="129" spans="1:20" s="5" customFormat="1" ht="15" customHeight="1" x14ac:dyDescent="0.25">
      <c r="A129" s="46" t="s">
        <v>188</v>
      </c>
      <c r="B129" s="52">
        <v>1255.7000000999999</v>
      </c>
      <c r="C129" s="53">
        <v>849.90500010000005</v>
      </c>
      <c r="D129" s="53">
        <v>716.61800010000002</v>
      </c>
      <c r="E129" s="53">
        <v>562.99100009999995</v>
      </c>
      <c r="F129" s="53">
        <v>1253.8190001</v>
      </c>
      <c r="G129" s="53">
        <v>1344.7940000999999</v>
      </c>
      <c r="H129" s="53">
        <v>1.4999999999999901E-2</v>
      </c>
      <c r="I129" s="53">
        <v>655.78500010000005</v>
      </c>
      <c r="J129" s="53">
        <v>1216.2720001</v>
      </c>
      <c r="K129" s="53">
        <v>661.49400009999999</v>
      </c>
      <c r="L129" s="53">
        <v>346.11099999999999</v>
      </c>
      <c r="M129" s="53">
        <v>1198.2660000999999</v>
      </c>
      <c r="N129" s="53">
        <v>1174.9510001000001</v>
      </c>
      <c r="O129" s="53">
        <v>1203.0500001</v>
      </c>
      <c r="P129" s="53">
        <v>491.6550001</v>
      </c>
      <c r="Q129" s="53">
        <v>817.40450009999995</v>
      </c>
      <c r="R129" s="53">
        <v>445.34</v>
      </c>
      <c r="S129" s="53">
        <v>645.47800010000003</v>
      </c>
      <c r="T129" s="65">
        <v>697.73200010000005</v>
      </c>
    </row>
    <row r="130" spans="1:20" s="5" customFormat="1" ht="15" customHeight="1" x14ac:dyDescent="0.25">
      <c r="A130" s="46" t="s">
        <v>189</v>
      </c>
      <c r="B130" s="52">
        <v>874.19749999999999</v>
      </c>
      <c r="C130" s="53">
        <v>874.24850000000004</v>
      </c>
      <c r="D130" s="53">
        <v>290.27300000000002</v>
      </c>
      <c r="E130" s="53">
        <v>306.57799999999997</v>
      </c>
      <c r="F130" s="53">
        <v>687.66800000000001</v>
      </c>
      <c r="G130" s="53">
        <v>726.64300000000003</v>
      </c>
      <c r="H130" s="53">
        <v>618.16600010000002</v>
      </c>
      <c r="I130" s="53">
        <v>836.26649999999995</v>
      </c>
      <c r="J130" s="53">
        <v>834.76949999999999</v>
      </c>
      <c r="K130" s="53">
        <v>235.149</v>
      </c>
      <c r="L130" s="53">
        <v>649.60000009999999</v>
      </c>
      <c r="M130" s="53">
        <v>580.11500000000001</v>
      </c>
      <c r="N130" s="53">
        <v>793.44849999999997</v>
      </c>
      <c r="O130" s="53">
        <v>821.54750000000001</v>
      </c>
      <c r="P130" s="53">
        <v>126.498</v>
      </c>
      <c r="Q130" s="53">
        <v>282.52249999999998</v>
      </c>
      <c r="R130" s="53">
        <v>421.93700009999998</v>
      </c>
      <c r="S130" s="53">
        <v>219.13300000000001</v>
      </c>
      <c r="T130" s="65">
        <v>336.666</v>
      </c>
    </row>
    <row r="131" spans="1:20" s="5" customFormat="1" ht="15" customHeight="1" x14ac:dyDescent="0.25">
      <c r="A131" s="46" t="s">
        <v>190</v>
      </c>
      <c r="B131" s="52">
        <v>924.20349999999996</v>
      </c>
      <c r="C131" s="53">
        <v>924.25450000000001</v>
      </c>
      <c r="D131" s="53">
        <v>340.279</v>
      </c>
      <c r="E131" s="53">
        <v>356.584</v>
      </c>
      <c r="F131" s="53">
        <v>737.67399999999998</v>
      </c>
      <c r="G131" s="53">
        <v>676.63699999999994</v>
      </c>
      <c r="H131" s="53">
        <v>668.17200009999999</v>
      </c>
      <c r="I131" s="53">
        <v>886.27250000000004</v>
      </c>
      <c r="J131" s="53">
        <v>884.77549999999997</v>
      </c>
      <c r="K131" s="53">
        <v>285.15499999999997</v>
      </c>
      <c r="L131" s="53">
        <v>699.60600009999996</v>
      </c>
      <c r="M131" s="53">
        <v>530.10900000000004</v>
      </c>
      <c r="N131" s="53">
        <v>843.45450000000005</v>
      </c>
      <c r="O131" s="53">
        <v>871.55349999999999</v>
      </c>
      <c r="P131" s="53">
        <v>176.50399999999999</v>
      </c>
      <c r="Q131" s="53">
        <v>332.52850000000001</v>
      </c>
      <c r="R131" s="53">
        <v>471.94300010000001</v>
      </c>
      <c r="S131" s="53">
        <v>269.13900000000001</v>
      </c>
      <c r="T131" s="65">
        <v>386.67200000000003</v>
      </c>
    </row>
    <row r="132" spans="1:20" s="5" customFormat="1" ht="15" customHeight="1" x14ac:dyDescent="0.25">
      <c r="A132" s="46" t="s">
        <v>191</v>
      </c>
      <c r="B132" s="52">
        <v>935.84649999999999</v>
      </c>
      <c r="C132" s="53">
        <v>935.89750000000004</v>
      </c>
      <c r="D132" s="53">
        <v>351.92200000000003</v>
      </c>
      <c r="E132" s="53">
        <v>368.22699999999998</v>
      </c>
      <c r="F132" s="53">
        <v>749.31700000000001</v>
      </c>
      <c r="G132" s="53">
        <v>664.99400000000003</v>
      </c>
      <c r="H132" s="53">
        <v>679.81500010000002</v>
      </c>
      <c r="I132" s="53">
        <v>897.91549999999995</v>
      </c>
      <c r="J132" s="53">
        <v>896.41849999999999</v>
      </c>
      <c r="K132" s="53">
        <v>296.798</v>
      </c>
      <c r="L132" s="53">
        <v>711.24900009999999</v>
      </c>
      <c r="M132" s="53">
        <v>518.46600000000001</v>
      </c>
      <c r="N132" s="53">
        <v>855.09749999999997</v>
      </c>
      <c r="O132" s="53">
        <v>883.19650000000001</v>
      </c>
      <c r="P132" s="53">
        <v>188.14699999999999</v>
      </c>
      <c r="Q132" s="53">
        <v>344.17149999999998</v>
      </c>
      <c r="R132" s="53">
        <v>483.58600009999998</v>
      </c>
      <c r="S132" s="53">
        <v>280.78199999999998</v>
      </c>
      <c r="T132" s="65">
        <v>398.315</v>
      </c>
    </row>
    <row r="133" spans="1:20" s="5" customFormat="1" ht="15" customHeight="1" x14ac:dyDescent="0.25">
      <c r="A133" s="46" t="s">
        <v>192</v>
      </c>
      <c r="B133" s="52">
        <v>973.99549999999999</v>
      </c>
      <c r="C133" s="53">
        <v>974.04650000000004</v>
      </c>
      <c r="D133" s="53">
        <v>390.07100000000003</v>
      </c>
      <c r="E133" s="53">
        <v>406.37599999999998</v>
      </c>
      <c r="F133" s="53">
        <v>787.46600000000001</v>
      </c>
      <c r="G133" s="53">
        <v>626.84500000000003</v>
      </c>
      <c r="H133" s="53">
        <v>717.96400010000002</v>
      </c>
      <c r="I133" s="53">
        <v>936.06449999999995</v>
      </c>
      <c r="J133" s="53">
        <v>934.5675</v>
      </c>
      <c r="K133" s="53">
        <v>334.947</v>
      </c>
      <c r="L133" s="53">
        <v>749.39800009999999</v>
      </c>
      <c r="M133" s="53">
        <v>480.31700000000001</v>
      </c>
      <c r="N133" s="53">
        <v>893.24649999999997</v>
      </c>
      <c r="O133" s="53">
        <v>921.34550000000002</v>
      </c>
      <c r="P133" s="53">
        <v>226.29599999999999</v>
      </c>
      <c r="Q133" s="53">
        <v>382.32049999999998</v>
      </c>
      <c r="R133" s="53">
        <v>521.73500009999998</v>
      </c>
      <c r="S133" s="53">
        <v>318.93099999999998</v>
      </c>
      <c r="T133" s="65">
        <v>436.464</v>
      </c>
    </row>
    <row r="134" spans="1:20" s="5" customFormat="1" ht="15" customHeight="1" x14ac:dyDescent="0.25">
      <c r="A134" s="46" t="s">
        <v>193</v>
      </c>
      <c r="B134" s="52">
        <v>985.29750000000001</v>
      </c>
      <c r="C134" s="53">
        <v>985.34849999999994</v>
      </c>
      <c r="D134" s="53">
        <v>401.37299999999999</v>
      </c>
      <c r="E134" s="53">
        <v>417.678</v>
      </c>
      <c r="F134" s="53">
        <v>798.76800000000003</v>
      </c>
      <c r="G134" s="53">
        <v>615.54300000000001</v>
      </c>
      <c r="H134" s="53">
        <v>729.26600010000004</v>
      </c>
      <c r="I134" s="53">
        <v>947.36649999999997</v>
      </c>
      <c r="J134" s="53">
        <v>945.86950000000002</v>
      </c>
      <c r="K134" s="53">
        <v>346.24900000000002</v>
      </c>
      <c r="L134" s="53">
        <v>760.70000010000001</v>
      </c>
      <c r="M134" s="53">
        <v>469.01499999999999</v>
      </c>
      <c r="N134" s="53">
        <v>904.54849999999999</v>
      </c>
      <c r="O134" s="53">
        <v>932.64750000000004</v>
      </c>
      <c r="P134" s="53">
        <v>237.59800000000001</v>
      </c>
      <c r="Q134" s="53">
        <v>393.6225</v>
      </c>
      <c r="R134" s="53">
        <v>533.0370001</v>
      </c>
      <c r="S134" s="53">
        <v>330.233</v>
      </c>
      <c r="T134" s="65">
        <v>447.76600000000002</v>
      </c>
    </row>
    <row r="135" spans="1:20" s="5" customFormat="1" ht="15" customHeight="1" x14ac:dyDescent="0.25">
      <c r="A135" s="46" t="s">
        <v>194</v>
      </c>
      <c r="B135" s="52">
        <v>1108.7194999999999</v>
      </c>
      <c r="C135" s="53">
        <v>1108.7705000000001</v>
      </c>
      <c r="D135" s="53">
        <v>240.886</v>
      </c>
      <c r="E135" s="53">
        <v>401.29399999999998</v>
      </c>
      <c r="F135" s="53">
        <v>922.19</v>
      </c>
      <c r="G135" s="53">
        <v>1013.165</v>
      </c>
      <c r="H135" s="53">
        <v>712.88200010000003</v>
      </c>
      <c r="I135" s="53">
        <v>1053.9900001999999</v>
      </c>
      <c r="J135" s="53">
        <v>1069.2915</v>
      </c>
      <c r="K135" s="53">
        <v>54.993000000000002</v>
      </c>
      <c r="L135" s="53">
        <v>744.3160001</v>
      </c>
      <c r="M135" s="53">
        <v>866.63699999999994</v>
      </c>
      <c r="N135" s="53">
        <v>1027.9704999999999</v>
      </c>
      <c r="O135" s="53">
        <v>1056.0695000000001</v>
      </c>
      <c r="P135" s="53">
        <v>221.214</v>
      </c>
      <c r="Q135" s="53">
        <v>517.04449999999997</v>
      </c>
      <c r="R135" s="53">
        <v>516.65300009999999</v>
      </c>
      <c r="S135" s="53">
        <v>131.465</v>
      </c>
      <c r="T135" s="65">
        <v>517.86300000000006</v>
      </c>
    </row>
    <row r="136" spans="1:20" s="5" customFormat="1" ht="15" customHeight="1" x14ac:dyDescent="0.25">
      <c r="A136" s="46" t="s">
        <v>195</v>
      </c>
      <c r="B136" s="52">
        <v>988.39750000000004</v>
      </c>
      <c r="C136" s="53">
        <v>988.44849999999997</v>
      </c>
      <c r="D136" s="53">
        <v>404.47300000000001</v>
      </c>
      <c r="E136" s="53">
        <v>420.77800000000002</v>
      </c>
      <c r="F136" s="53">
        <v>801.86800000000005</v>
      </c>
      <c r="G136" s="53">
        <v>612.44299999999998</v>
      </c>
      <c r="H136" s="53">
        <v>732.36600009999995</v>
      </c>
      <c r="I136" s="53">
        <v>950.4665</v>
      </c>
      <c r="J136" s="53">
        <v>948.96950000000004</v>
      </c>
      <c r="K136" s="53">
        <v>349.34899999999999</v>
      </c>
      <c r="L136" s="53">
        <v>763.80000010000003</v>
      </c>
      <c r="M136" s="53">
        <v>465.91500000000002</v>
      </c>
      <c r="N136" s="53">
        <v>907.64850000000001</v>
      </c>
      <c r="O136" s="53">
        <v>935.74749999999995</v>
      </c>
      <c r="P136" s="53">
        <v>240.69800000000001</v>
      </c>
      <c r="Q136" s="53">
        <v>396.72250000000003</v>
      </c>
      <c r="R136" s="53">
        <v>536.13700010000002</v>
      </c>
      <c r="S136" s="53">
        <v>333.33300000000003</v>
      </c>
      <c r="T136" s="65">
        <v>450.86599999999999</v>
      </c>
    </row>
    <row r="137" spans="1:20" s="5" customFormat="1" ht="15" customHeight="1" x14ac:dyDescent="0.25">
      <c r="A137" s="46" t="s">
        <v>196</v>
      </c>
      <c r="B137" s="52">
        <v>1001.6535</v>
      </c>
      <c r="C137" s="53">
        <v>1001.7045000000001</v>
      </c>
      <c r="D137" s="53">
        <v>417.72899999999998</v>
      </c>
      <c r="E137" s="53">
        <v>434.03399999999999</v>
      </c>
      <c r="F137" s="53">
        <v>792.46699999999998</v>
      </c>
      <c r="G137" s="53">
        <v>599.18700000000001</v>
      </c>
      <c r="H137" s="53">
        <v>745.62200010000004</v>
      </c>
      <c r="I137" s="53">
        <v>963.72249999999997</v>
      </c>
      <c r="J137" s="53">
        <v>962.22550000000001</v>
      </c>
      <c r="K137" s="53">
        <v>362.60500000000002</v>
      </c>
      <c r="L137" s="53">
        <v>777.05600010000001</v>
      </c>
      <c r="M137" s="53">
        <v>452.65899999999999</v>
      </c>
      <c r="N137" s="53">
        <v>920.90449999999998</v>
      </c>
      <c r="O137" s="53">
        <v>949.00350000000003</v>
      </c>
      <c r="P137" s="53">
        <v>253.95400000000001</v>
      </c>
      <c r="Q137" s="53">
        <v>409.9785</v>
      </c>
      <c r="R137" s="53">
        <v>549.39300009999999</v>
      </c>
      <c r="S137" s="53">
        <v>346.589</v>
      </c>
      <c r="T137" s="65">
        <v>464.12200000000001</v>
      </c>
    </row>
    <row r="138" spans="1:20" s="5" customFormat="1" ht="15" customHeight="1" x14ac:dyDescent="0.25">
      <c r="A138" s="46" t="s">
        <v>197</v>
      </c>
      <c r="B138" s="52">
        <v>1014.7975</v>
      </c>
      <c r="C138" s="53">
        <v>1014.8484999999999</v>
      </c>
      <c r="D138" s="53">
        <v>430.87299999999999</v>
      </c>
      <c r="E138" s="53">
        <v>447.178</v>
      </c>
      <c r="F138" s="53">
        <v>779.32299999999998</v>
      </c>
      <c r="G138" s="53">
        <v>586.04300000000001</v>
      </c>
      <c r="H138" s="53">
        <v>758.76600010000004</v>
      </c>
      <c r="I138" s="53">
        <v>976.86649999999997</v>
      </c>
      <c r="J138" s="53">
        <v>975.36950000000002</v>
      </c>
      <c r="K138" s="53">
        <v>375.74900000000002</v>
      </c>
      <c r="L138" s="53">
        <v>790.20000010000001</v>
      </c>
      <c r="M138" s="53">
        <v>439.51499999999999</v>
      </c>
      <c r="N138" s="53">
        <v>934.04849999999999</v>
      </c>
      <c r="O138" s="53">
        <v>962.14750000000004</v>
      </c>
      <c r="P138" s="53">
        <v>267.09800000000001</v>
      </c>
      <c r="Q138" s="53">
        <v>423.1225</v>
      </c>
      <c r="R138" s="53">
        <v>562.5370001</v>
      </c>
      <c r="S138" s="53">
        <v>359.733</v>
      </c>
      <c r="T138" s="65">
        <v>477.26600000000002</v>
      </c>
    </row>
    <row r="139" spans="1:20" s="5" customFormat="1" ht="15" customHeight="1" x14ac:dyDescent="0.25">
      <c r="A139" s="46" t="s">
        <v>198</v>
      </c>
      <c r="B139" s="52">
        <v>1046.7845</v>
      </c>
      <c r="C139" s="53">
        <v>1046.8354999999999</v>
      </c>
      <c r="D139" s="53">
        <v>462.86</v>
      </c>
      <c r="E139" s="53">
        <v>479.16500000000002</v>
      </c>
      <c r="F139" s="53">
        <v>747.33600000000001</v>
      </c>
      <c r="G139" s="53">
        <v>554.05600000000004</v>
      </c>
      <c r="H139" s="53">
        <v>790.75300010000001</v>
      </c>
      <c r="I139" s="53">
        <v>1008.8535000000001</v>
      </c>
      <c r="J139" s="53">
        <v>1007.3565</v>
      </c>
      <c r="K139" s="53">
        <v>407.73599999999999</v>
      </c>
      <c r="L139" s="53">
        <v>822.18700009999998</v>
      </c>
      <c r="M139" s="53">
        <v>407.52800000000002</v>
      </c>
      <c r="N139" s="53">
        <v>966.03549999999996</v>
      </c>
      <c r="O139" s="53">
        <v>994.1345</v>
      </c>
      <c r="P139" s="53">
        <v>299.08499999999998</v>
      </c>
      <c r="Q139" s="53">
        <v>455.10950000000003</v>
      </c>
      <c r="R139" s="53">
        <v>594.52400009999997</v>
      </c>
      <c r="S139" s="53">
        <v>391.72</v>
      </c>
      <c r="T139" s="65">
        <v>509.25299999999999</v>
      </c>
    </row>
    <row r="140" spans="1:20" s="5" customFormat="1" ht="15" customHeight="1" x14ac:dyDescent="0.25">
      <c r="A140" s="46" t="s">
        <v>199</v>
      </c>
      <c r="B140" s="52">
        <v>1079.7055</v>
      </c>
      <c r="C140" s="53">
        <v>1079.7565</v>
      </c>
      <c r="D140" s="53">
        <v>495.78100000000001</v>
      </c>
      <c r="E140" s="53">
        <v>512.08600000000001</v>
      </c>
      <c r="F140" s="53">
        <v>714.41499999999996</v>
      </c>
      <c r="G140" s="53">
        <v>521.13499999999999</v>
      </c>
      <c r="H140" s="53">
        <v>823.67400009999994</v>
      </c>
      <c r="I140" s="53">
        <v>1041.7745</v>
      </c>
      <c r="J140" s="53">
        <v>1040.2774999999999</v>
      </c>
      <c r="K140" s="53">
        <v>440.65699999999998</v>
      </c>
      <c r="L140" s="53">
        <v>855.10800010000003</v>
      </c>
      <c r="M140" s="53">
        <v>374.60700000000003</v>
      </c>
      <c r="N140" s="53">
        <v>998.95650000000001</v>
      </c>
      <c r="O140" s="53">
        <v>1027.0554999999999</v>
      </c>
      <c r="P140" s="53">
        <v>332.00599999999997</v>
      </c>
      <c r="Q140" s="53">
        <v>488.03050000000002</v>
      </c>
      <c r="R140" s="53">
        <v>627.44500010000002</v>
      </c>
      <c r="S140" s="53">
        <v>424.64100000000002</v>
      </c>
      <c r="T140" s="65">
        <v>542.17399999999998</v>
      </c>
    </row>
    <row r="141" spans="1:20" s="5" customFormat="1" ht="15" customHeight="1" x14ac:dyDescent="0.25">
      <c r="A141" s="46" t="s">
        <v>200</v>
      </c>
      <c r="B141" s="52">
        <v>1092.3634999999999</v>
      </c>
      <c r="C141" s="53">
        <v>1092.4145000000001</v>
      </c>
      <c r="D141" s="53">
        <v>508.43900000000002</v>
      </c>
      <c r="E141" s="53">
        <v>524.74400000000003</v>
      </c>
      <c r="F141" s="53">
        <v>701.75699999999995</v>
      </c>
      <c r="G141" s="53">
        <v>508.47699999999998</v>
      </c>
      <c r="H141" s="53">
        <v>836.33200009999996</v>
      </c>
      <c r="I141" s="53">
        <v>1054.4324999999999</v>
      </c>
      <c r="J141" s="53">
        <v>1052.9355</v>
      </c>
      <c r="K141" s="53">
        <v>453.315</v>
      </c>
      <c r="L141" s="53">
        <v>867.76600010000004</v>
      </c>
      <c r="M141" s="53">
        <v>361.94900000000001</v>
      </c>
      <c r="N141" s="53">
        <v>1011.6145</v>
      </c>
      <c r="O141" s="53">
        <v>1039.7135000000001</v>
      </c>
      <c r="P141" s="53">
        <v>344.66399999999999</v>
      </c>
      <c r="Q141" s="53">
        <v>500.68849999999998</v>
      </c>
      <c r="R141" s="53">
        <v>640.10300010000003</v>
      </c>
      <c r="S141" s="53">
        <v>437.29899999999998</v>
      </c>
      <c r="T141" s="65">
        <v>554.83199999999999</v>
      </c>
    </row>
    <row r="142" spans="1:20" s="5" customFormat="1" ht="15" customHeight="1" x14ac:dyDescent="0.25">
      <c r="A142" s="46" t="s">
        <v>201</v>
      </c>
      <c r="B142" s="52">
        <v>1098.9135000000001</v>
      </c>
      <c r="C142" s="53">
        <v>1098.9645</v>
      </c>
      <c r="D142" s="53">
        <v>514.98900000000003</v>
      </c>
      <c r="E142" s="53">
        <v>531.29399999999998</v>
      </c>
      <c r="F142" s="53">
        <v>695.20699999999999</v>
      </c>
      <c r="G142" s="53">
        <v>501.92700000000002</v>
      </c>
      <c r="H142" s="53">
        <v>842.88200010000003</v>
      </c>
      <c r="I142" s="53">
        <v>1060.9825000000001</v>
      </c>
      <c r="J142" s="53">
        <v>1059.4855</v>
      </c>
      <c r="K142" s="53">
        <v>459.86500000000001</v>
      </c>
      <c r="L142" s="53">
        <v>874.3160001</v>
      </c>
      <c r="M142" s="53">
        <v>355.399</v>
      </c>
      <c r="N142" s="53">
        <v>1018.1645</v>
      </c>
      <c r="O142" s="53">
        <v>1046.2635</v>
      </c>
      <c r="P142" s="53">
        <v>351.214</v>
      </c>
      <c r="Q142" s="53">
        <v>507.23849999999999</v>
      </c>
      <c r="R142" s="53">
        <v>646.65300009999999</v>
      </c>
      <c r="S142" s="53">
        <v>443.84899999999999</v>
      </c>
      <c r="T142" s="65">
        <v>561.38199999999995</v>
      </c>
    </row>
    <row r="143" spans="1:20" s="5" customFormat="1" ht="15" customHeight="1" x14ac:dyDescent="0.25">
      <c r="A143" s="46" t="s">
        <v>202</v>
      </c>
      <c r="B143" s="52">
        <v>1088.2780001000001</v>
      </c>
      <c r="C143" s="53">
        <v>1110.0454999999999</v>
      </c>
      <c r="D143" s="53">
        <v>526.07000000000005</v>
      </c>
      <c r="E143" s="53">
        <v>542.375</v>
      </c>
      <c r="F143" s="53">
        <v>684.12599999999998</v>
      </c>
      <c r="G143" s="53">
        <v>490.846</v>
      </c>
      <c r="H143" s="53">
        <v>853.96300010000004</v>
      </c>
      <c r="I143" s="53">
        <v>1072.0635</v>
      </c>
      <c r="J143" s="53">
        <v>1048.8500001</v>
      </c>
      <c r="K143" s="53">
        <v>470.94600000000003</v>
      </c>
      <c r="L143" s="53">
        <v>885.39700010000001</v>
      </c>
      <c r="M143" s="53">
        <v>344.31799999999998</v>
      </c>
      <c r="N143" s="53">
        <v>1007.5290001</v>
      </c>
      <c r="O143" s="53">
        <v>1035.6280001</v>
      </c>
      <c r="P143" s="53">
        <v>362.29500000000002</v>
      </c>
      <c r="Q143" s="53">
        <v>518.31949999999995</v>
      </c>
      <c r="R143" s="53">
        <v>657.7340001</v>
      </c>
      <c r="S143" s="53">
        <v>454.93</v>
      </c>
      <c r="T143" s="65">
        <v>572.46299999999997</v>
      </c>
    </row>
    <row r="144" spans="1:20" s="5" customFormat="1" ht="15" customHeight="1" x14ac:dyDescent="0.25">
      <c r="A144" s="46" t="s">
        <v>203</v>
      </c>
      <c r="B144" s="52">
        <v>1068.7660000999999</v>
      </c>
      <c r="C144" s="53">
        <v>1129.5574999999999</v>
      </c>
      <c r="D144" s="53">
        <v>545.58199999999999</v>
      </c>
      <c r="E144" s="53">
        <v>561.88699999999994</v>
      </c>
      <c r="F144" s="53">
        <v>664.61400000000003</v>
      </c>
      <c r="G144" s="53">
        <v>471.334</v>
      </c>
      <c r="H144" s="53">
        <v>873.47500009999999</v>
      </c>
      <c r="I144" s="53">
        <v>1091.5754999999999</v>
      </c>
      <c r="J144" s="53">
        <v>1029.3380001</v>
      </c>
      <c r="K144" s="53">
        <v>490.45800000000003</v>
      </c>
      <c r="L144" s="53">
        <v>904.90900009999996</v>
      </c>
      <c r="M144" s="53">
        <v>324.80599999999998</v>
      </c>
      <c r="N144" s="53">
        <v>988.01700010000002</v>
      </c>
      <c r="O144" s="53">
        <v>1016.1160001</v>
      </c>
      <c r="P144" s="53">
        <v>381.80700000000002</v>
      </c>
      <c r="Q144" s="53">
        <v>537.83150000000001</v>
      </c>
      <c r="R144" s="53">
        <v>677.24600009999995</v>
      </c>
      <c r="S144" s="53">
        <v>474.44200000000001</v>
      </c>
      <c r="T144" s="65">
        <v>591.97500000000002</v>
      </c>
    </row>
    <row r="145" spans="1:20" s="5" customFormat="1" ht="15" customHeight="1" x14ac:dyDescent="0.25">
      <c r="A145" s="46" t="s">
        <v>204</v>
      </c>
      <c r="B145" s="52">
        <v>1052.2300001000001</v>
      </c>
      <c r="C145" s="53">
        <v>1146.0934999999999</v>
      </c>
      <c r="D145" s="53">
        <v>562.11800000000005</v>
      </c>
      <c r="E145" s="53">
        <v>578.423</v>
      </c>
      <c r="F145" s="53">
        <v>648.07799999999997</v>
      </c>
      <c r="G145" s="53">
        <v>454.798</v>
      </c>
      <c r="H145" s="53">
        <v>890.01100010000005</v>
      </c>
      <c r="I145" s="53">
        <v>1108.1115</v>
      </c>
      <c r="J145" s="53">
        <v>1012.8020001</v>
      </c>
      <c r="K145" s="53">
        <v>506.99400000000003</v>
      </c>
      <c r="L145" s="53">
        <v>921.44500010000002</v>
      </c>
      <c r="M145" s="53">
        <v>308.27</v>
      </c>
      <c r="N145" s="53">
        <v>971.48100009999996</v>
      </c>
      <c r="O145" s="53">
        <v>999.58000010000001</v>
      </c>
      <c r="P145" s="53">
        <v>398.34300000000002</v>
      </c>
      <c r="Q145" s="53">
        <v>554.36749999999995</v>
      </c>
      <c r="R145" s="53">
        <v>693.7820001</v>
      </c>
      <c r="S145" s="53">
        <v>490.97800000000001</v>
      </c>
      <c r="T145" s="65">
        <v>608.51099999999997</v>
      </c>
    </row>
    <row r="146" spans="1:20" s="5" customFormat="1" ht="15" customHeight="1" x14ac:dyDescent="0.25">
      <c r="A146" s="46" t="s">
        <v>205</v>
      </c>
      <c r="B146" s="52">
        <v>974.60749999999996</v>
      </c>
      <c r="C146" s="53">
        <v>894.74099999999999</v>
      </c>
      <c r="D146" s="53">
        <v>282.14600000000002</v>
      </c>
      <c r="E146" s="53">
        <v>122.899</v>
      </c>
      <c r="F146" s="53">
        <v>819.34699999999998</v>
      </c>
      <c r="G146" s="53">
        <v>910.322</v>
      </c>
      <c r="H146" s="53">
        <v>440.10700009999999</v>
      </c>
      <c r="I146" s="53">
        <v>781.21500019999996</v>
      </c>
      <c r="J146" s="53">
        <v>935.17949999999996</v>
      </c>
      <c r="K146" s="53">
        <v>227.02199999999999</v>
      </c>
      <c r="L146" s="53">
        <v>471.54100010000002</v>
      </c>
      <c r="M146" s="53">
        <v>763.79399999999998</v>
      </c>
      <c r="N146" s="53">
        <v>893.85850000000005</v>
      </c>
      <c r="O146" s="53">
        <v>921.95749999999998</v>
      </c>
      <c r="P146" s="53">
        <v>57.183</v>
      </c>
      <c r="Q146" s="53">
        <v>382.9325</v>
      </c>
      <c r="R146" s="53">
        <v>243.87800010000001</v>
      </c>
      <c r="S146" s="53">
        <v>211.006</v>
      </c>
      <c r="T146" s="65">
        <v>263.26</v>
      </c>
    </row>
    <row r="147" spans="1:20" s="5" customFormat="1" ht="15" customHeight="1" x14ac:dyDescent="0.25">
      <c r="A147" s="46" t="s">
        <v>206</v>
      </c>
      <c r="B147" s="52">
        <v>979.48350000000005</v>
      </c>
      <c r="C147" s="53">
        <v>899.61699999999996</v>
      </c>
      <c r="D147" s="53">
        <v>287.02199999999999</v>
      </c>
      <c r="E147" s="53">
        <v>118.023</v>
      </c>
      <c r="F147" s="53">
        <v>824.22299999999996</v>
      </c>
      <c r="G147" s="53">
        <v>915.19799999999998</v>
      </c>
      <c r="H147" s="53">
        <v>444.98300010000003</v>
      </c>
      <c r="I147" s="53">
        <v>786.09100020000005</v>
      </c>
      <c r="J147" s="53">
        <v>940.05550000000005</v>
      </c>
      <c r="K147" s="53">
        <v>231.898</v>
      </c>
      <c r="L147" s="53">
        <v>476.4170001</v>
      </c>
      <c r="M147" s="53">
        <v>768.67</v>
      </c>
      <c r="N147" s="53">
        <v>898.73450000000003</v>
      </c>
      <c r="O147" s="53">
        <v>926.83349999999996</v>
      </c>
      <c r="P147" s="53">
        <v>62.058999999999997</v>
      </c>
      <c r="Q147" s="53">
        <v>387.80849999999998</v>
      </c>
      <c r="R147" s="53">
        <v>248.75400010000001</v>
      </c>
      <c r="S147" s="53">
        <v>215.88200000000001</v>
      </c>
      <c r="T147" s="65">
        <v>268.13600000000002</v>
      </c>
    </row>
    <row r="148" spans="1:20" s="5" customFormat="1" ht="15" customHeight="1" x14ac:dyDescent="0.25">
      <c r="A148" s="46" t="s">
        <v>207</v>
      </c>
      <c r="B148" s="52">
        <v>1026.7655</v>
      </c>
      <c r="C148" s="53">
        <v>946.899</v>
      </c>
      <c r="D148" s="53">
        <v>334.30399999999997</v>
      </c>
      <c r="E148" s="53">
        <v>70.741</v>
      </c>
      <c r="F148" s="53">
        <v>871.505</v>
      </c>
      <c r="G148" s="53">
        <v>962.48</v>
      </c>
      <c r="H148" s="53">
        <v>492.26500010000001</v>
      </c>
      <c r="I148" s="53">
        <v>833.37300019999998</v>
      </c>
      <c r="J148" s="53">
        <v>987.33749999999998</v>
      </c>
      <c r="K148" s="53">
        <v>279.18</v>
      </c>
      <c r="L148" s="53">
        <v>523.69900010000003</v>
      </c>
      <c r="M148" s="53">
        <v>815.952</v>
      </c>
      <c r="N148" s="53">
        <v>946.01649999999995</v>
      </c>
      <c r="O148" s="53">
        <v>974.1155</v>
      </c>
      <c r="P148" s="53">
        <v>109.34099999999999</v>
      </c>
      <c r="Q148" s="53">
        <v>435.09050000000002</v>
      </c>
      <c r="R148" s="53">
        <v>296.03600010000002</v>
      </c>
      <c r="S148" s="53">
        <v>263.16399999999999</v>
      </c>
      <c r="T148" s="65">
        <v>315.41800000000001</v>
      </c>
    </row>
    <row r="149" spans="1:20" s="5" customFormat="1" ht="15" customHeight="1" x14ac:dyDescent="0.25">
      <c r="A149" s="46" t="s">
        <v>208</v>
      </c>
      <c r="B149" s="52">
        <v>1186.5850000999999</v>
      </c>
      <c r="C149" s="53">
        <v>780.79000010000004</v>
      </c>
      <c r="D149" s="53">
        <v>647.50300010000001</v>
      </c>
      <c r="E149" s="53">
        <v>493.8760001</v>
      </c>
      <c r="F149" s="53">
        <v>1184.7040001</v>
      </c>
      <c r="G149" s="53">
        <v>1275.6790000999999</v>
      </c>
      <c r="H149" s="53">
        <v>69.13</v>
      </c>
      <c r="I149" s="53">
        <v>586.67000010000004</v>
      </c>
      <c r="J149" s="53">
        <v>1147.1570001</v>
      </c>
      <c r="K149" s="53">
        <v>592.37900009999998</v>
      </c>
      <c r="L149" s="53">
        <v>276.99599999999998</v>
      </c>
      <c r="M149" s="53">
        <v>1129.1510000999999</v>
      </c>
      <c r="N149" s="53">
        <v>1105.8360001000001</v>
      </c>
      <c r="O149" s="53">
        <v>1133.9350001</v>
      </c>
      <c r="P149" s="53">
        <v>422.54000009999999</v>
      </c>
      <c r="Q149" s="53">
        <v>748.28950010000005</v>
      </c>
      <c r="R149" s="53">
        <v>376.22500000000002</v>
      </c>
      <c r="S149" s="53">
        <v>576.36300010000002</v>
      </c>
      <c r="T149" s="65">
        <v>628.61700010000004</v>
      </c>
    </row>
    <row r="150" spans="1:20" s="5" customFormat="1" ht="15" customHeight="1" x14ac:dyDescent="0.25">
      <c r="A150" s="46" t="s">
        <v>209</v>
      </c>
      <c r="B150" s="52">
        <v>1166.3065001</v>
      </c>
      <c r="C150" s="53">
        <v>934.02400009999997</v>
      </c>
      <c r="D150" s="53">
        <v>473.84500009999999</v>
      </c>
      <c r="E150" s="53">
        <v>320.21800009999998</v>
      </c>
      <c r="F150" s="53">
        <v>1011.0460001</v>
      </c>
      <c r="G150" s="53">
        <v>1102.0210001</v>
      </c>
      <c r="H150" s="53">
        <v>398.79599999999999</v>
      </c>
      <c r="I150" s="53">
        <v>739.90400009999996</v>
      </c>
      <c r="J150" s="53">
        <v>1126.8785001000001</v>
      </c>
      <c r="K150" s="53">
        <v>418.72100010000003</v>
      </c>
      <c r="L150" s="53">
        <v>430.23</v>
      </c>
      <c r="M150" s="53">
        <v>955.49300010000002</v>
      </c>
      <c r="N150" s="53">
        <v>1085.5575001</v>
      </c>
      <c r="O150" s="53">
        <v>1113.6565000999999</v>
      </c>
      <c r="P150" s="53">
        <v>248.8820001</v>
      </c>
      <c r="Q150" s="53">
        <v>574.63150010000004</v>
      </c>
      <c r="R150" s="53">
        <v>46.558999999999997</v>
      </c>
      <c r="S150" s="53">
        <v>402.70500010000001</v>
      </c>
      <c r="T150" s="65">
        <v>454.95900010000003</v>
      </c>
    </row>
    <row r="151" spans="1:20" s="5" customFormat="1" ht="15" customHeight="1" x14ac:dyDescent="0.25">
      <c r="A151" s="46" t="s">
        <v>210</v>
      </c>
      <c r="B151" s="52">
        <v>515.85799999999995</v>
      </c>
      <c r="C151" s="53">
        <v>944.42200000000003</v>
      </c>
      <c r="D151" s="53">
        <v>1073.0025000000001</v>
      </c>
      <c r="E151" s="53">
        <v>1058.0385000000001</v>
      </c>
      <c r="F151" s="53">
        <v>1283.1095</v>
      </c>
      <c r="G151" s="53">
        <v>1561.3724999999999</v>
      </c>
      <c r="H151" s="53">
        <v>1216.2470000999999</v>
      </c>
      <c r="I151" s="53">
        <v>906.44</v>
      </c>
      <c r="J151" s="53">
        <v>0.04</v>
      </c>
      <c r="K151" s="53">
        <v>1017.8785</v>
      </c>
      <c r="L151" s="53">
        <v>886.32100009999999</v>
      </c>
      <c r="M151" s="53">
        <v>1414.8444999999999</v>
      </c>
      <c r="N151" s="53">
        <v>41.280999999999999</v>
      </c>
      <c r="O151" s="53">
        <v>13.182</v>
      </c>
      <c r="P151" s="53">
        <v>909.22749999999996</v>
      </c>
      <c r="Q151" s="53">
        <v>552.20699999999999</v>
      </c>
      <c r="R151" s="53">
        <v>1173.3975000999999</v>
      </c>
      <c r="S151" s="53">
        <v>1001.8625</v>
      </c>
      <c r="T151" s="65">
        <v>671.87950000000001</v>
      </c>
    </row>
    <row r="152" spans="1:20" s="5" customFormat="1" ht="15" customHeight="1" x14ac:dyDescent="0.25">
      <c r="A152" s="46" t="s">
        <v>211</v>
      </c>
      <c r="B152" s="52">
        <v>513.90599999999995</v>
      </c>
      <c r="C152" s="53">
        <v>942.47</v>
      </c>
      <c r="D152" s="53">
        <v>1071.0505000000001</v>
      </c>
      <c r="E152" s="53">
        <v>1056.0864999999999</v>
      </c>
      <c r="F152" s="53">
        <v>1281.1575</v>
      </c>
      <c r="G152" s="53">
        <v>1559.4204999999999</v>
      </c>
      <c r="H152" s="53">
        <v>1214.2950000999999</v>
      </c>
      <c r="I152" s="53">
        <v>904.48800000000006</v>
      </c>
      <c r="J152" s="53">
        <v>1.992</v>
      </c>
      <c r="K152" s="53">
        <v>1015.9265</v>
      </c>
      <c r="L152" s="53">
        <v>884.36900009999999</v>
      </c>
      <c r="M152" s="53">
        <v>1412.8924999999999</v>
      </c>
      <c r="N152" s="53">
        <v>39.329000000000001</v>
      </c>
      <c r="O152" s="53">
        <v>11.23</v>
      </c>
      <c r="P152" s="53">
        <v>907.27549999999997</v>
      </c>
      <c r="Q152" s="53">
        <v>550.255</v>
      </c>
      <c r="R152" s="53">
        <v>1171.4455000999999</v>
      </c>
      <c r="S152" s="53">
        <v>999.91049999999996</v>
      </c>
      <c r="T152" s="65">
        <v>669.92750000000001</v>
      </c>
    </row>
    <row r="153" spans="1:20" s="5" customFormat="1" ht="15" customHeight="1" x14ac:dyDescent="0.25">
      <c r="A153" s="46" t="s">
        <v>212</v>
      </c>
      <c r="B153" s="52">
        <v>438.053</v>
      </c>
      <c r="C153" s="53">
        <v>866.61699999999996</v>
      </c>
      <c r="D153" s="53">
        <v>995.19749999999999</v>
      </c>
      <c r="E153" s="53">
        <v>980.23350000000005</v>
      </c>
      <c r="F153" s="53">
        <v>1205.3045</v>
      </c>
      <c r="G153" s="53">
        <v>1483.5675000000001</v>
      </c>
      <c r="H153" s="53">
        <v>1138.4420001000001</v>
      </c>
      <c r="I153" s="53">
        <v>828.63499999999999</v>
      </c>
      <c r="J153" s="53">
        <v>77.844999999999999</v>
      </c>
      <c r="K153" s="53">
        <v>940.07349999999997</v>
      </c>
      <c r="L153" s="53">
        <v>808.51600010000004</v>
      </c>
      <c r="M153" s="53">
        <v>1337.0395000000001</v>
      </c>
      <c r="N153" s="53">
        <v>36.524000000000001</v>
      </c>
      <c r="O153" s="53">
        <v>64.623000000000005</v>
      </c>
      <c r="P153" s="53">
        <v>831.42250000000001</v>
      </c>
      <c r="Q153" s="53">
        <v>474.40199999999999</v>
      </c>
      <c r="R153" s="53">
        <v>1095.5925001000001</v>
      </c>
      <c r="S153" s="53">
        <v>924.0575</v>
      </c>
      <c r="T153" s="65">
        <v>594.07449999999994</v>
      </c>
    </row>
    <row r="154" spans="1:20" s="5" customFormat="1" ht="15" customHeight="1" x14ac:dyDescent="0.25">
      <c r="A154" s="46" t="s">
        <v>213</v>
      </c>
      <c r="B154" s="52">
        <v>419.59800000000001</v>
      </c>
      <c r="C154" s="53">
        <v>848.16200000000003</v>
      </c>
      <c r="D154" s="53">
        <v>976.74249999999995</v>
      </c>
      <c r="E154" s="53">
        <v>961.77850000000001</v>
      </c>
      <c r="F154" s="53">
        <v>1186.8495</v>
      </c>
      <c r="G154" s="53">
        <v>1465.1125</v>
      </c>
      <c r="H154" s="53">
        <v>1119.9870000999999</v>
      </c>
      <c r="I154" s="53">
        <v>810.18</v>
      </c>
      <c r="J154" s="53">
        <v>99.778999999999996</v>
      </c>
      <c r="K154" s="53">
        <v>921.61850000000004</v>
      </c>
      <c r="L154" s="53">
        <v>790.0610001</v>
      </c>
      <c r="M154" s="53">
        <v>1318.5844999999999</v>
      </c>
      <c r="N154" s="53">
        <v>58.457999999999998</v>
      </c>
      <c r="O154" s="53">
        <v>86.557000000000002</v>
      </c>
      <c r="P154" s="53">
        <v>812.96749999999997</v>
      </c>
      <c r="Q154" s="53">
        <v>455.947</v>
      </c>
      <c r="R154" s="53">
        <v>1077.1375000999999</v>
      </c>
      <c r="S154" s="53">
        <v>905.60249999999996</v>
      </c>
      <c r="T154" s="65">
        <v>575.61950000000002</v>
      </c>
    </row>
    <row r="155" spans="1:20" s="5" customFormat="1" ht="15" customHeight="1" x14ac:dyDescent="0.25">
      <c r="A155" s="46" t="s">
        <v>214</v>
      </c>
      <c r="B155" s="52">
        <v>345.13</v>
      </c>
      <c r="C155" s="53">
        <v>773.69399999999996</v>
      </c>
      <c r="D155" s="53">
        <v>902.27449999999999</v>
      </c>
      <c r="E155" s="53">
        <v>887.31050000000005</v>
      </c>
      <c r="F155" s="53">
        <v>1112.3815</v>
      </c>
      <c r="G155" s="53">
        <v>1390.6445000000001</v>
      </c>
      <c r="H155" s="53">
        <v>1045.5190001000001</v>
      </c>
      <c r="I155" s="53">
        <v>735.71199999999999</v>
      </c>
      <c r="J155" s="53">
        <v>174.24700000000001</v>
      </c>
      <c r="K155" s="53">
        <v>847.15049999999997</v>
      </c>
      <c r="L155" s="53">
        <v>715.59300010000004</v>
      </c>
      <c r="M155" s="53">
        <v>1244.1165000000001</v>
      </c>
      <c r="N155" s="53">
        <v>132.92599999999999</v>
      </c>
      <c r="O155" s="53">
        <v>161.02500000000001</v>
      </c>
      <c r="P155" s="53">
        <v>738.49950000000001</v>
      </c>
      <c r="Q155" s="53">
        <v>381.47899999999998</v>
      </c>
      <c r="R155" s="53">
        <v>1002.6695001000001</v>
      </c>
      <c r="S155" s="53">
        <v>831.1345</v>
      </c>
      <c r="T155" s="65">
        <v>501.1515</v>
      </c>
    </row>
    <row r="156" spans="1:20" s="5" customFormat="1" ht="15" customHeight="1" x14ac:dyDescent="0.25">
      <c r="A156" s="46" t="s">
        <v>215</v>
      </c>
      <c r="B156" s="52">
        <v>430.5</v>
      </c>
      <c r="C156" s="53">
        <v>859.06399999999996</v>
      </c>
      <c r="D156" s="53">
        <v>987.64449999999999</v>
      </c>
      <c r="E156" s="53">
        <v>972.68050000000005</v>
      </c>
      <c r="F156" s="53">
        <v>1197.7515000000001</v>
      </c>
      <c r="G156" s="53">
        <v>1476.0145</v>
      </c>
      <c r="H156" s="53">
        <v>1130.8890001</v>
      </c>
      <c r="I156" s="53">
        <v>821.08199999999999</v>
      </c>
      <c r="J156" s="53">
        <v>85.397999999999996</v>
      </c>
      <c r="K156" s="53">
        <v>932.52049999999997</v>
      </c>
      <c r="L156" s="53">
        <v>800.96300010000004</v>
      </c>
      <c r="M156" s="53">
        <v>1329.4865</v>
      </c>
      <c r="N156" s="53">
        <v>44.076999999999998</v>
      </c>
      <c r="O156" s="53">
        <v>72.176000000000002</v>
      </c>
      <c r="P156" s="53">
        <v>823.86950000000002</v>
      </c>
      <c r="Q156" s="53">
        <v>466.84899999999999</v>
      </c>
      <c r="R156" s="53">
        <v>1088.0395000999999</v>
      </c>
      <c r="S156" s="53">
        <v>916.50450000000001</v>
      </c>
      <c r="T156" s="65">
        <v>586.52149999999995</v>
      </c>
    </row>
    <row r="157" spans="1:20" s="5" customFormat="1" ht="15" customHeight="1" x14ac:dyDescent="0.25">
      <c r="A157" s="46" t="s">
        <v>216</v>
      </c>
      <c r="B157" s="52">
        <v>415.09800000000001</v>
      </c>
      <c r="C157" s="53">
        <v>843.66200000000003</v>
      </c>
      <c r="D157" s="53">
        <v>972.24249999999995</v>
      </c>
      <c r="E157" s="53">
        <v>957.27850000000001</v>
      </c>
      <c r="F157" s="53">
        <v>1182.3495</v>
      </c>
      <c r="G157" s="53">
        <v>1460.6125</v>
      </c>
      <c r="H157" s="53">
        <v>1115.4870000999999</v>
      </c>
      <c r="I157" s="53">
        <v>805.68</v>
      </c>
      <c r="J157" s="53">
        <v>100.8</v>
      </c>
      <c r="K157" s="53">
        <v>917.11850000000004</v>
      </c>
      <c r="L157" s="53">
        <v>785.5610001</v>
      </c>
      <c r="M157" s="53">
        <v>1314.0844999999999</v>
      </c>
      <c r="N157" s="53">
        <v>59.478999999999999</v>
      </c>
      <c r="O157" s="53">
        <v>87.578000000000003</v>
      </c>
      <c r="P157" s="53">
        <v>808.46749999999997</v>
      </c>
      <c r="Q157" s="53">
        <v>451.447</v>
      </c>
      <c r="R157" s="53">
        <v>1072.6375000999999</v>
      </c>
      <c r="S157" s="53">
        <v>901.10249999999996</v>
      </c>
      <c r="T157" s="65">
        <v>571.11950000000002</v>
      </c>
    </row>
    <row r="158" spans="1:20" s="5" customFormat="1" ht="15" customHeight="1" x14ac:dyDescent="0.25">
      <c r="A158" s="46" t="s">
        <v>217</v>
      </c>
      <c r="B158" s="52">
        <v>393.91199999999998</v>
      </c>
      <c r="C158" s="53">
        <v>822.476</v>
      </c>
      <c r="D158" s="53">
        <v>951.05650000000003</v>
      </c>
      <c r="E158" s="53">
        <v>936.09249999999997</v>
      </c>
      <c r="F158" s="53">
        <v>1161.1635000000001</v>
      </c>
      <c r="G158" s="53">
        <v>1439.4265</v>
      </c>
      <c r="H158" s="53">
        <v>1094.3010001</v>
      </c>
      <c r="I158" s="53">
        <v>784.49400000000003</v>
      </c>
      <c r="J158" s="53">
        <v>121.986</v>
      </c>
      <c r="K158" s="53">
        <v>895.9325</v>
      </c>
      <c r="L158" s="53">
        <v>764.37500009999997</v>
      </c>
      <c r="M158" s="53">
        <v>1292.8985</v>
      </c>
      <c r="N158" s="53">
        <v>80.665000000000006</v>
      </c>
      <c r="O158" s="53">
        <v>108.764</v>
      </c>
      <c r="P158" s="53">
        <v>787.28150000000005</v>
      </c>
      <c r="Q158" s="53">
        <v>430.26100000000002</v>
      </c>
      <c r="R158" s="53">
        <v>1051.4515001</v>
      </c>
      <c r="S158" s="53">
        <v>879.91650000000004</v>
      </c>
      <c r="T158" s="65">
        <v>549.93349999999998</v>
      </c>
    </row>
    <row r="159" spans="1:20" s="5" customFormat="1" ht="15" customHeight="1" x14ac:dyDescent="0.25">
      <c r="A159" s="46" t="s">
        <v>218</v>
      </c>
      <c r="B159" s="52">
        <v>344.94400000000002</v>
      </c>
      <c r="C159" s="53">
        <v>773.50800000000004</v>
      </c>
      <c r="D159" s="53">
        <v>902.08849999999995</v>
      </c>
      <c r="E159" s="53">
        <v>887.12450000000001</v>
      </c>
      <c r="F159" s="53">
        <v>1112.1955</v>
      </c>
      <c r="G159" s="53">
        <v>1390.4585</v>
      </c>
      <c r="H159" s="53">
        <v>1045.3330000999999</v>
      </c>
      <c r="I159" s="53">
        <v>735.52599999999995</v>
      </c>
      <c r="J159" s="53">
        <v>170.95400000000001</v>
      </c>
      <c r="K159" s="53">
        <v>846.96450000000004</v>
      </c>
      <c r="L159" s="53">
        <v>715.4070001</v>
      </c>
      <c r="M159" s="53">
        <v>1243.9304999999999</v>
      </c>
      <c r="N159" s="53">
        <v>129.63300000000001</v>
      </c>
      <c r="O159" s="53">
        <v>157.732</v>
      </c>
      <c r="P159" s="53">
        <v>738.31349999999998</v>
      </c>
      <c r="Q159" s="53">
        <v>381.29300000000001</v>
      </c>
      <c r="R159" s="53">
        <v>1002.4835001</v>
      </c>
      <c r="S159" s="53">
        <v>830.94849999999997</v>
      </c>
      <c r="T159" s="65">
        <v>500.96550000000002</v>
      </c>
    </row>
    <row r="160" spans="1:20" s="5" customFormat="1" ht="15" customHeight="1" x14ac:dyDescent="0.25">
      <c r="A160" s="46" t="s">
        <v>219</v>
      </c>
      <c r="B160" s="52">
        <v>302.83499999999998</v>
      </c>
      <c r="C160" s="53">
        <v>731.399</v>
      </c>
      <c r="D160" s="53">
        <v>859.97950000000003</v>
      </c>
      <c r="E160" s="53">
        <v>845.01549999999997</v>
      </c>
      <c r="F160" s="53">
        <v>1070.0864999999999</v>
      </c>
      <c r="G160" s="53">
        <v>1348.3495</v>
      </c>
      <c r="H160" s="53">
        <v>1003.2240001</v>
      </c>
      <c r="I160" s="53">
        <v>693.41700000000003</v>
      </c>
      <c r="J160" s="53">
        <v>213.06299999999999</v>
      </c>
      <c r="K160" s="53">
        <v>804.85550000000001</v>
      </c>
      <c r="L160" s="53">
        <v>673.29800009999997</v>
      </c>
      <c r="M160" s="53">
        <v>1201.8215</v>
      </c>
      <c r="N160" s="53">
        <v>171.74199999999999</v>
      </c>
      <c r="O160" s="53">
        <v>199.84100000000001</v>
      </c>
      <c r="P160" s="53">
        <v>696.20450000000005</v>
      </c>
      <c r="Q160" s="53">
        <v>339.18400000000003</v>
      </c>
      <c r="R160" s="53">
        <v>960.37450009999998</v>
      </c>
      <c r="S160" s="53">
        <v>788.83950000000004</v>
      </c>
      <c r="T160" s="65">
        <v>458.85649999999998</v>
      </c>
    </row>
    <row r="161" spans="1:20" s="5" customFormat="1" ht="15" customHeight="1" x14ac:dyDescent="0.25">
      <c r="A161" s="46" t="s">
        <v>220</v>
      </c>
      <c r="B161" s="52">
        <v>277.66399999999999</v>
      </c>
      <c r="C161" s="53">
        <v>706.22799999999995</v>
      </c>
      <c r="D161" s="53">
        <v>834.80849999999998</v>
      </c>
      <c r="E161" s="53">
        <v>819.84450000000004</v>
      </c>
      <c r="F161" s="53">
        <v>1044.9155000000001</v>
      </c>
      <c r="G161" s="53">
        <v>1323.1785</v>
      </c>
      <c r="H161" s="53">
        <v>978.05300009999996</v>
      </c>
      <c r="I161" s="53">
        <v>668.24599999999998</v>
      </c>
      <c r="J161" s="53">
        <v>238.23599999999999</v>
      </c>
      <c r="K161" s="53">
        <v>779.68449999999996</v>
      </c>
      <c r="L161" s="53">
        <v>648.12700010000003</v>
      </c>
      <c r="M161" s="53">
        <v>1176.6505</v>
      </c>
      <c r="N161" s="53">
        <v>196.91499999999999</v>
      </c>
      <c r="O161" s="53">
        <v>225.01400000000001</v>
      </c>
      <c r="P161" s="53">
        <v>671.0335</v>
      </c>
      <c r="Q161" s="53">
        <v>314.01299999999998</v>
      </c>
      <c r="R161" s="53">
        <v>935.20350010000004</v>
      </c>
      <c r="S161" s="53">
        <v>763.66849999999999</v>
      </c>
      <c r="T161" s="65">
        <v>433.68549999999999</v>
      </c>
    </row>
    <row r="162" spans="1:20" s="5" customFormat="1" ht="15" customHeight="1" x14ac:dyDescent="0.25">
      <c r="A162" s="46" t="s">
        <v>221</v>
      </c>
      <c r="B162" s="52">
        <v>404.79700000000003</v>
      </c>
      <c r="C162" s="53">
        <v>790.93</v>
      </c>
      <c r="D162" s="53">
        <v>731.22550000000001</v>
      </c>
      <c r="E162" s="53">
        <v>716.26149999999996</v>
      </c>
      <c r="F162" s="53">
        <v>941.33249999999998</v>
      </c>
      <c r="G162" s="53">
        <v>1219.5954999999999</v>
      </c>
      <c r="H162" s="53">
        <v>1027.8495000999999</v>
      </c>
      <c r="I162" s="53">
        <v>752.94799999999998</v>
      </c>
      <c r="J162" s="53">
        <v>365.36900000000003</v>
      </c>
      <c r="K162" s="53">
        <v>676.10149999999999</v>
      </c>
      <c r="L162" s="53">
        <v>732.82900010000003</v>
      </c>
      <c r="M162" s="53">
        <v>1073.0675000000001</v>
      </c>
      <c r="N162" s="53">
        <v>324.048</v>
      </c>
      <c r="O162" s="53">
        <v>352.14699999999999</v>
      </c>
      <c r="P162" s="53">
        <v>567.45050000000003</v>
      </c>
      <c r="Q162" s="53">
        <v>210.43</v>
      </c>
      <c r="R162" s="53">
        <v>831.62050009999996</v>
      </c>
      <c r="S162" s="53">
        <v>660.08550000000002</v>
      </c>
      <c r="T162" s="65">
        <v>330.10250000000002</v>
      </c>
    </row>
    <row r="163" spans="1:20" s="5" customFormat="1" ht="15" customHeight="1" x14ac:dyDescent="0.25">
      <c r="A163" s="46" t="s">
        <v>222</v>
      </c>
      <c r="B163" s="52">
        <v>393.02100000000002</v>
      </c>
      <c r="C163" s="53">
        <v>779.154</v>
      </c>
      <c r="D163" s="53">
        <v>719.44949999999994</v>
      </c>
      <c r="E163" s="53">
        <v>704.4855</v>
      </c>
      <c r="F163" s="53">
        <v>929.55650000000003</v>
      </c>
      <c r="G163" s="53">
        <v>1207.8195000000001</v>
      </c>
      <c r="H163" s="53">
        <v>1016.0735001</v>
      </c>
      <c r="I163" s="53">
        <v>741.17200000000003</v>
      </c>
      <c r="J163" s="53">
        <v>353.59300000000002</v>
      </c>
      <c r="K163" s="53">
        <v>664.32550000000003</v>
      </c>
      <c r="L163" s="53">
        <v>721.05300009999996</v>
      </c>
      <c r="M163" s="53">
        <v>1061.2915</v>
      </c>
      <c r="N163" s="53">
        <v>312.27199999999999</v>
      </c>
      <c r="O163" s="53">
        <v>340.37099999999998</v>
      </c>
      <c r="P163" s="53">
        <v>555.67449999999997</v>
      </c>
      <c r="Q163" s="53">
        <v>198.654</v>
      </c>
      <c r="R163" s="53">
        <v>819.8445001</v>
      </c>
      <c r="S163" s="53">
        <v>648.30949999999996</v>
      </c>
      <c r="T163" s="65">
        <v>318.32650000000001</v>
      </c>
    </row>
    <row r="164" spans="1:20" s="5" customFormat="1" ht="15" customHeight="1" x14ac:dyDescent="0.25">
      <c r="A164" s="46" t="s">
        <v>223</v>
      </c>
      <c r="B164" s="52">
        <v>431.19600000000003</v>
      </c>
      <c r="C164" s="53">
        <v>740.97900000000004</v>
      </c>
      <c r="D164" s="53">
        <v>681.27449999999999</v>
      </c>
      <c r="E164" s="53">
        <v>666.31050000000005</v>
      </c>
      <c r="F164" s="53">
        <v>891.38149999999996</v>
      </c>
      <c r="G164" s="53">
        <v>1169.6445000000001</v>
      </c>
      <c r="H164" s="53">
        <v>977.89850009999998</v>
      </c>
      <c r="I164" s="53">
        <v>702.99699999999996</v>
      </c>
      <c r="J164" s="53">
        <v>391.76799999999997</v>
      </c>
      <c r="K164" s="53">
        <v>626.15049999999997</v>
      </c>
      <c r="L164" s="53">
        <v>682.87800010000001</v>
      </c>
      <c r="M164" s="53">
        <v>1023.1165</v>
      </c>
      <c r="N164" s="53">
        <v>350.447</v>
      </c>
      <c r="O164" s="53">
        <v>378.54599999999999</v>
      </c>
      <c r="P164" s="53">
        <v>517.49950000000001</v>
      </c>
      <c r="Q164" s="53">
        <v>160.47900000000001</v>
      </c>
      <c r="R164" s="53">
        <v>781.66950010000005</v>
      </c>
      <c r="S164" s="53">
        <v>610.1345</v>
      </c>
      <c r="T164" s="65">
        <v>280.1515</v>
      </c>
    </row>
    <row r="165" spans="1:20" s="5" customFormat="1" ht="15" customHeight="1" x14ac:dyDescent="0.25">
      <c r="A165" s="46" t="s">
        <v>224</v>
      </c>
      <c r="B165" s="52">
        <v>513.28800000000001</v>
      </c>
      <c r="C165" s="53">
        <v>658.88699999999994</v>
      </c>
      <c r="D165" s="53">
        <v>599.1825</v>
      </c>
      <c r="E165" s="53">
        <v>584.21849999999995</v>
      </c>
      <c r="F165" s="53">
        <v>809.28949999999998</v>
      </c>
      <c r="G165" s="53">
        <v>1087.5525</v>
      </c>
      <c r="H165" s="53">
        <v>895.80650009999999</v>
      </c>
      <c r="I165" s="53">
        <v>620.90499999999997</v>
      </c>
      <c r="J165" s="53">
        <v>473.86</v>
      </c>
      <c r="K165" s="53">
        <v>544.05849999999998</v>
      </c>
      <c r="L165" s="53">
        <v>600.78600010000002</v>
      </c>
      <c r="M165" s="53">
        <v>941.02449999999999</v>
      </c>
      <c r="N165" s="53">
        <v>432.53899999999999</v>
      </c>
      <c r="O165" s="53">
        <v>460.63799999999998</v>
      </c>
      <c r="P165" s="53">
        <v>435.40750000000003</v>
      </c>
      <c r="Q165" s="53">
        <v>78.387</v>
      </c>
      <c r="R165" s="53">
        <v>699.57750009999995</v>
      </c>
      <c r="S165" s="53">
        <v>528.04250000000002</v>
      </c>
      <c r="T165" s="65">
        <v>198.05950000000001</v>
      </c>
    </row>
    <row r="166" spans="1:20" s="5" customFormat="1" ht="15" customHeight="1" x14ac:dyDescent="0.25">
      <c r="A166" s="46" t="s">
        <v>225</v>
      </c>
      <c r="B166" s="52">
        <v>538.76</v>
      </c>
      <c r="C166" s="53">
        <v>633.41499999999996</v>
      </c>
      <c r="D166" s="53">
        <v>573.71050000000002</v>
      </c>
      <c r="E166" s="53">
        <v>558.74649999999997</v>
      </c>
      <c r="F166" s="53">
        <v>783.8175</v>
      </c>
      <c r="G166" s="53">
        <v>1062.0805</v>
      </c>
      <c r="H166" s="53">
        <v>870.33450010000001</v>
      </c>
      <c r="I166" s="53">
        <v>595.43299999999999</v>
      </c>
      <c r="J166" s="53">
        <v>499.33199999999999</v>
      </c>
      <c r="K166" s="53">
        <v>518.5865</v>
      </c>
      <c r="L166" s="53">
        <v>575.31400010000004</v>
      </c>
      <c r="M166" s="53">
        <v>915.55250000000001</v>
      </c>
      <c r="N166" s="53">
        <v>458.01100000000002</v>
      </c>
      <c r="O166" s="53">
        <v>486.11</v>
      </c>
      <c r="P166" s="53">
        <v>409.93549999999999</v>
      </c>
      <c r="Q166" s="53">
        <v>52.914999999999999</v>
      </c>
      <c r="R166" s="53">
        <v>674.10550009999997</v>
      </c>
      <c r="S166" s="53">
        <v>502.57049999999998</v>
      </c>
      <c r="T166" s="65">
        <v>172.58750000000001</v>
      </c>
    </row>
    <row r="167" spans="1:20" s="5" customFormat="1" ht="15" customHeight="1" x14ac:dyDescent="0.25">
      <c r="A167" s="46" t="s">
        <v>226</v>
      </c>
      <c r="B167" s="52">
        <v>534.84299999999996</v>
      </c>
      <c r="C167" s="53">
        <v>637.33199999999999</v>
      </c>
      <c r="D167" s="53">
        <v>577.62750000000005</v>
      </c>
      <c r="E167" s="53">
        <v>562.6635</v>
      </c>
      <c r="F167" s="53">
        <v>787.73450000000003</v>
      </c>
      <c r="G167" s="53">
        <v>1065.9974999999999</v>
      </c>
      <c r="H167" s="53">
        <v>874.25150010000004</v>
      </c>
      <c r="I167" s="53">
        <v>599.35</v>
      </c>
      <c r="J167" s="53">
        <v>495.41500000000002</v>
      </c>
      <c r="K167" s="53">
        <v>522.50350000000003</v>
      </c>
      <c r="L167" s="53">
        <v>579.23100009999996</v>
      </c>
      <c r="M167" s="53">
        <v>919.46950000000004</v>
      </c>
      <c r="N167" s="53">
        <v>454.09399999999999</v>
      </c>
      <c r="O167" s="53">
        <v>482.19299999999998</v>
      </c>
      <c r="P167" s="53">
        <v>413.85250000000002</v>
      </c>
      <c r="Q167" s="53">
        <v>56.832000000000001</v>
      </c>
      <c r="R167" s="53">
        <v>678.0225001</v>
      </c>
      <c r="S167" s="53">
        <v>506.48750000000001</v>
      </c>
      <c r="T167" s="65">
        <v>176.50450000000001</v>
      </c>
    </row>
    <row r="168" spans="1:20" s="5" customFormat="1" ht="15" customHeight="1" x14ac:dyDescent="0.25">
      <c r="A168" s="46" t="s">
        <v>227</v>
      </c>
      <c r="B168" s="52">
        <v>546.09400000000005</v>
      </c>
      <c r="C168" s="53">
        <v>626.08100000000002</v>
      </c>
      <c r="D168" s="53">
        <v>566.37649999999996</v>
      </c>
      <c r="E168" s="53">
        <v>551.41250000000002</v>
      </c>
      <c r="F168" s="53">
        <v>776.48350000000005</v>
      </c>
      <c r="G168" s="53">
        <v>1054.7465</v>
      </c>
      <c r="H168" s="53">
        <v>863.00050009999995</v>
      </c>
      <c r="I168" s="53">
        <v>588.09900000000005</v>
      </c>
      <c r="J168" s="53">
        <v>506.666</v>
      </c>
      <c r="K168" s="53">
        <v>511.2525</v>
      </c>
      <c r="L168" s="53">
        <v>567.98000009999998</v>
      </c>
      <c r="M168" s="53">
        <v>908.21849999999995</v>
      </c>
      <c r="N168" s="53">
        <v>465.34500000000003</v>
      </c>
      <c r="O168" s="53">
        <v>493.44400000000002</v>
      </c>
      <c r="P168" s="53">
        <v>402.60149999999999</v>
      </c>
      <c r="Q168" s="53">
        <v>45.581000000000003</v>
      </c>
      <c r="R168" s="53">
        <v>666.77150010000003</v>
      </c>
      <c r="S168" s="53">
        <v>495.23649999999998</v>
      </c>
      <c r="T168" s="65">
        <v>165.2535</v>
      </c>
    </row>
    <row r="169" spans="1:20" s="5" customFormat="1" ht="15" customHeight="1" x14ac:dyDescent="0.25">
      <c r="A169" s="46" t="s">
        <v>228</v>
      </c>
      <c r="B169" s="52">
        <v>558.30600000000004</v>
      </c>
      <c r="C169" s="53">
        <v>613.86900000000003</v>
      </c>
      <c r="D169" s="53">
        <v>554.16449999999998</v>
      </c>
      <c r="E169" s="53">
        <v>539.20050000000003</v>
      </c>
      <c r="F169" s="53">
        <v>764.27149999999995</v>
      </c>
      <c r="G169" s="53">
        <v>1042.5345</v>
      </c>
      <c r="H169" s="53">
        <v>850.78850009999996</v>
      </c>
      <c r="I169" s="53">
        <v>575.88699999999994</v>
      </c>
      <c r="J169" s="53">
        <v>518.87800000000004</v>
      </c>
      <c r="K169" s="53">
        <v>499.04050000000001</v>
      </c>
      <c r="L169" s="53">
        <v>555.76800009999999</v>
      </c>
      <c r="M169" s="53">
        <v>896.00649999999996</v>
      </c>
      <c r="N169" s="53">
        <v>477.55700000000002</v>
      </c>
      <c r="O169" s="53">
        <v>505.65600000000001</v>
      </c>
      <c r="P169" s="53">
        <v>390.3895</v>
      </c>
      <c r="Q169" s="53">
        <v>33.369</v>
      </c>
      <c r="R169" s="53">
        <v>654.55950010000004</v>
      </c>
      <c r="S169" s="53">
        <v>483.02449999999999</v>
      </c>
      <c r="T169" s="65">
        <v>153.04150000000001</v>
      </c>
    </row>
    <row r="170" spans="1:20" s="5" customFormat="1" ht="15" customHeight="1" x14ac:dyDescent="0.25">
      <c r="A170" s="46" t="s">
        <v>229</v>
      </c>
      <c r="B170" s="52">
        <v>576.20600000000002</v>
      </c>
      <c r="C170" s="53">
        <v>595.96900000000005</v>
      </c>
      <c r="D170" s="53">
        <v>536.2645</v>
      </c>
      <c r="E170" s="53">
        <v>521.30050000000006</v>
      </c>
      <c r="F170" s="53">
        <v>746.37149999999997</v>
      </c>
      <c r="G170" s="53">
        <v>1024.6344999999999</v>
      </c>
      <c r="H170" s="53">
        <v>832.88850009999999</v>
      </c>
      <c r="I170" s="53">
        <v>557.98699999999997</v>
      </c>
      <c r="J170" s="53">
        <v>536.77800000000002</v>
      </c>
      <c r="K170" s="53">
        <v>481.14049999999997</v>
      </c>
      <c r="L170" s="53">
        <v>537.86800010000002</v>
      </c>
      <c r="M170" s="53">
        <v>878.10649999999998</v>
      </c>
      <c r="N170" s="53">
        <v>495.45699999999999</v>
      </c>
      <c r="O170" s="53">
        <v>523.55600000000004</v>
      </c>
      <c r="P170" s="53">
        <v>372.48950000000002</v>
      </c>
      <c r="Q170" s="53">
        <v>15.468999999999999</v>
      </c>
      <c r="R170" s="53">
        <v>636.65950009999995</v>
      </c>
      <c r="S170" s="53">
        <v>465.12450000000001</v>
      </c>
      <c r="T170" s="65">
        <v>135.14150000000001</v>
      </c>
    </row>
    <row r="171" spans="1:20" s="5" customFormat="1" ht="15" customHeight="1" x14ac:dyDescent="0.25">
      <c r="A171" s="46" t="s">
        <v>230</v>
      </c>
      <c r="B171" s="52">
        <v>1034.6555000000001</v>
      </c>
      <c r="C171" s="53">
        <v>954.78899999999999</v>
      </c>
      <c r="D171" s="53">
        <v>342.19400000000002</v>
      </c>
      <c r="E171" s="53">
        <v>62.850999999999999</v>
      </c>
      <c r="F171" s="53">
        <v>879.39499999999998</v>
      </c>
      <c r="G171" s="53">
        <v>970.37</v>
      </c>
      <c r="H171" s="53">
        <v>500.1550001</v>
      </c>
      <c r="I171" s="53">
        <v>841.26300019999996</v>
      </c>
      <c r="J171" s="53">
        <v>995.22749999999996</v>
      </c>
      <c r="K171" s="53">
        <v>287.07</v>
      </c>
      <c r="L171" s="53">
        <v>531.58900010000002</v>
      </c>
      <c r="M171" s="53">
        <v>823.84199999999998</v>
      </c>
      <c r="N171" s="53">
        <v>953.90650000000005</v>
      </c>
      <c r="O171" s="53">
        <v>982.00549999999998</v>
      </c>
      <c r="P171" s="53">
        <v>117.23099999999999</v>
      </c>
      <c r="Q171" s="53">
        <v>442.98050000000001</v>
      </c>
      <c r="R171" s="53">
        <v>303.92600010000001</v>
      </c>
      <c r="S171" s="53">
        <v>271.05399999999997</v>
      </c>
      <c r="T171" s="65">
        <v>323.30799999999999</v>
      </c>
    </row>
    <row r="172" spans="1:20" s="5" customFormat="1" ht="15" customHeight="1" x14ac:dyDescent="0.25">
      <c r="A172" s="46" t="s">
        <v>231</v>
      </c>
      <c r="B172" s="52">
        <v>944.90800000000002</v>
      </c>
      <c r="C172" s="53">
        <v>215.92</v>
      </c>
      <c r="D172" s="53">
        <v>1056.7410001999999</v>
      </c>
      <c r="E172" s="53">
        <v>903.11400019999996</v>
      </c>
      <c r="F172" s="53">
        <v>1283.6465000000001</v>
      </c>
      <c r="G172" s="53">
        <v>1561.9095</v>
      </c>
      <c r="H172" s="53">
        <v>654.80000010000003</v>
      </c>
      <c r="I172" s="53">
        <v>1</v>
      </c>
      <c r="J172" s="53">
        <v>905.48</v>
      </c>
      <c r="K172" s="53">
        <v>1001.6170002</v>
      </c>
      <c r="L172" s="53">
        <v>324.87400009999999</v>
      </c>
      <c r="M172" s="53">
        <v>1415.3815</v>
      </c>
      <c r="N172" s="53">
        <v>864.15899999999999</v>
      </c>
      <c r="O172" s="53">
        <v>892.25800000000004</v>
      </c>
      <c r="P172" s="53">
        <v>831.77800019999995</v>
      </c>
      <c r="Q172" s="53">
        <v>552.74400000000003</v>
      </c>
      <c r="R172" s="53">
        <v>785.46300010000004</v>
      </c>
      <c r="S172" s="53">
        <v>985.60100020000004</v>
      </c>
      <c r="T172" s="65">
        <v>592.49900000000002</v>
      </c>
    </row>
    <row r="173" spans="1:20" s="5" customFormat="1" ht="15" customHeight="1" x14ac:dyDescent="0.25">
      <c r="A173" s="46" t="s">
        <v>232</v>
      </c>
      <c r="B173" s="52">
        <v>1063.3640001000001</v>
      </c>
      <c r="C173" s="53">
        <v>1157.2294999999999</v>
      </c>
      <c r="D173" s="53">
        <v>573.25400000000002</v>
      </c>
      <c r="E173" s="53">
        <v>589.55899999999997</v>
      </c>
      <c r="F173" s="53">
        <v>659.21199999999999</v>
      </c>
      <c r="G173" s="53">
        <v>443.66199999999998</v>
      </c>
      <c r="H173" s="53">
        <v>901.14700010000001</v>
      </c>
      <c r="I173" s="53">
        <v>1119.2474999999999</v>
      </c>
      <c r="J173" s="53">
        <v>1023.9360001</v>
      </c>
      <c r="K173" s="53">
        <v>518.13</v>
      </c>
      <c r="L173" s="53">
        <v>932.58100009999998</v>
      </c>
      <c r="M173" s="53">
        <v>297.13400000000001</v>
      </c>
      <c r="N173" s="53">
        <v>982.61500009999997</v>
      </c>
      <c r="O173" s="53">
        <v>1010.7140001</v>
      </c>
      <c r="P173" s="53">
        <v>409.47899999999998</v>
      </c>
      <c r="Q173" s="53">
        <v>565.50350000000003</v>
      </c>
      <c r="R173" s="53">
        <v>704.91800009999997</v>
      </c>
      <c r="S173" s="53">
        <v>502.11399999999998</v>
      </c>
      <c r="T173" s="65">
        <v>619.64700000000005</v>
      </c>
    </row>
    <row r="174" spans="1:20" s="5" customFormat="1" ht="15" customHeight="1" x14ac:dyDescent="0.25">
      <c r="A174" s="46" t="s">
        <v>233</v>
      </c>
      <c r="B174" s="52">
        <v>1097.4830001</v>
      </c>
      <c r="C174" s="53">
        <v>1191.3485000000001</v>
      </c>
      <c r="D174" s="53">
        <v>607.37300000000005</v>
      </c>
      <c r="E174" s="53">
        <v>623.678</v>
      </c>
      <c r="F174" s="53">
        <v>693.33100000000002</v>
      </c>
      <c r="G174" s="53">
        <v>409.54300000000001</v>
      </c>
      <c r="H174" s="53">
        <v>935.26600010000004</v>
      </c>
      <c r="I174" s="53">
        <v>1153.3665000000001</v>
      </c>
      <c r="J174" s="53">
        <v>1058.0550000999999</v>
      </c>
      <c r="K174" s="53">
        <v>552.24900000000002</v>
      </c>
      <c r="L174" s="53">
        <v>966.70000010000001</v>
      </c>
      <c r="M174" s="53">
        <v>263.01499999999999</v>
      </c>
      <c r="N174" s="53">
        <v>1016.7340001</v>
      </c>
      <c r="O174" s="53">
        <v>1044.8330000999999</v>
      </c>
      <c r="P174" s="53">
        <v>443.59800000000001</v>
      </c>
      <c r="Q174" s="53">
        <v>599.62249999999995</v>
      </c>
      <c r="R174" s="53">
        <v>739.0370001</v>
      </c>
      <c r="S174" s="53">
        <v>536.23299999999995</v>
      </c>
      <c r="T174" s="65">
        <v>653.76599999999996</v>
      </c>
    </row>
    <row r="175" spans="1:20" s="5" customFormat="1" ht="15" customHeight="1" x14ac:dyDescent="0.25">
      <c r="A175" s="46" t="s">
        <v>234</v>
      </c>
      <c r="B175" s="52">
        <v>1123.4330001000001</v>
      </c>
      <c r="C175" s="53">
        <v>1217.2985000000001</v>
      </c>
      <c r="D175" s="53">
        <v>633.32299999999998</v>
      </c>
      <c r="E175" s="53">
        <v>649.62800000000004</v>
      </c>
      <c r="F175" s="53">
        <v>719.28099999999995</v>
      </c>
      <c r="G175" s="53">
        <v>383.59300000000002</v>
      </c>
      <c r="H175" s="53">
        <v>961.21600009999997</v>
      </c>
      <c r="I175" s="53">
        <v>1179.3164999999999</v>
      </c>
      <c r="J175" s="53">
        <v>1084.0050001</v>
      </c>
      <c r="K175" s="53">
        <v>578.19899999999996</v>
      </c>
      <c r="L175" s="53">
        <v>992.65000010000006</v>
      </c>
      <c r="M175" s="53">
        <v>237.065</v>
      </c>
      <c r="N175" s="53">
        <v>1042.6840001</v>
      </c>
      <c r="O175" s="53">
        <v>1070.7830001</v>
      </c>
      <c r="P175" s="53">
        <v>469.548</v>
      </c>
      <c r="Q175" s="53">
        <v>625.57249999999999</v>
      </c>
      <c r="R175" s="53">
        <v>764.98700010000005</v>
      </c>
      <c r="S175" s="53">
        <v>562.18299999999999</v>
      </c>
      <c r="T175" s="65">
        <v>679.71600000000001</v>
      </c>
    </row>
    <row r="176" spans="1:20" s="5" customFormat="1" ht="15" customHeight="1" x14ac:dyDescent="0.25">
      <c r="A176" s="46" t="s">
        <v>235</v>
      </c>
      <c r="B176" s="52">
        <v>1142.9080001</v>
      </c>
      <c r="C176" s="53">
        <v>1236.7735</v>
      </c>
      <c r="D176" s="53">
        <v>652.798</v>
      </c>
      <c r="E176" s="53">
        <v>669.10299999999995</v>
      </c>
      <c r="F176" s="53">
        <v>738.75599999999997</v>
      </c>
      <c r="G176" s="53">
        <v>364.11799999999999</v>
      </c>
      <c r="H176" s="53">
        <v>980.6910001</v>
      </c>
      <c r="I176" s="53">
        <v>1198.7915</v>
      </c>
      <c r="J176" s="53">
        <v>1103.4800001000001</v>
      </c>
      <c r="K176" s="53">
        <v>597.67399999999998</v>
      </c>
      <c r="L176" s="53">
        <v>1012.1250001</v>
      </c>
      <c r="M176" s="53">
        <v>217.59</v>
      </c>
      <c r="N176" s="53">
        <v>1062.1590001</v>
      </c>
      <c r="O176" s="53">
        <v>1090.2580000999999</v>
      </c>
      <c r="P176" s="53">
        <v>489.02300000000002</v>
      </c>
      <c r="Q176" s="53">
        <v>645.04750000000001</v>
      </c>
      <c r="R176" s="53">
        <v>784.46200009999995</v>
      </c>
      <c r="S176" s="53">
        <v>581.65800000000002</v>
      </c>
      <c r="T176" s="65">
        <v>699.19100000000003</v>
      </c>
    </row>
    <row r="177" spans="1:20" s="5" customFormat="1" ht="15" customHeight="1" x14ac:dyDescent="0.25">
      <c r="A177" s="46" t="s">
        <v>236</v>
      </c>
      <c r="B177" s="52">
        <v>1161.8800001</v>
      </c>
      <c r="C177" s="53">
        <v>1255.7455</v>
      </c>
      <c r="D177" s="53">
        <v>671.77</v>
      </c>
      <c r="E177" s="53">
        <v>688.07500000000005</v>
      </c>
      <c r="F177" s="53">
        <v>757.72799999999995</v>
      </c>
      <c r="G177" s="53">
        <v>345.14600000000002</v>
      </c>
      <c r="H177" s="53">
        <v>999.66300009999998</v>
      </c>
      <c r="I177" s="53">
        <v>1217.7635</v>
      </c>
      <c r="J177" s="53">
        <v>1122.4520001000001</v>
      </c>
      <c r="K177" s="53">
        <v>616.64599999999996</v>
      </c>
      <c r="L177" s="53">
        <v>1031.0970001000001</v>
      </c>
      <c r="M177" s="53">
        <v>198.61799999999999</v>
      </c>
      <c r="N177" s="53">
        <v>1081.1310000999999</v>
      </c>
      <c r="O177" s="53">
        <v>1109.2300001000001</v>
      </c>
      <c r="P177" s="53">
        <v>507.995</v>
      </c>
      <c r="Q177" s="53">
        <v>664.01949999999999</v>
      </c>
      <c r="R177" s="53">
        <v>803.43400010000005</v>
      </c>
      <c r="S177" s="53">
        <v>600.63</v>
      </c>
      <c r="T177" s="65">
        <v>718.16300000000001</v>
      </c>
    </row>
    <row r="178" spans="1:20" s="5" customFormat="1" ht="15" customHeight="1" x14ac:dyDescent="0.25">
      <c r="A178" s="46" t="s">
        <v>237</v>
      </c>
      <c r="B178" s="52">
        <v>1294.9590000999999</v>
      </c>
      <c r="C178" s="53">
        <v>1388.8244999999999</v>
      </c>
      <c r="D178" s="53">
        <v>804.84900000000005</v>
      </c>
      <c r="E178" s="53">
        <v>821.154</v>
      </c>
      <c r="F178" s="53">
        <v>890.80700000000002</v>
      </c>
      <c r="G178" s="53">
        <v>212.06700000000001</v>
      </c>
      <c r="H178" s="53">
        <v>1132.7420001</v>
      </c>
      <c r="I178" s="53">
        <v>1350.8425</v>
      </c>
      <c r="J178" s="53">
        <v>1255.5310001</v>
      </c>
      <c r="K178" s="53">
        <v>749.72500000000002</v>
      </c>
      <c r="L178" s="53">
        <v>1164.1760001</v>
      </c>
      <c r="M178" s="53">
        <v>65.539000000000001</v>
      </c>
      <c r="N178" s="53">
        <v>1214.2100000999999</v>
      </c>
      <c r="O178" s="53">
        <v>1242.3090001</v>
      </c>
      <c r="P178" s="53">
        <v>641.07399999999996</v>
      </c>
      <c r="Q178" s="53">
        <v>797.09849999999994</v>
      </c>
      <c r="R178" s="53">
        <v>936.5130001</v>
      </c>
      <c r="S178" s="53">
        <v>733.70899999999995</v>
      </c>
      <c r="T178" s="65">
        <v>851.24199999999996</v>
      </c>
    </row>
    <row r="179" spans="1:20" s="5" customFormat="1" ht="15" customHeight="1" x14ac:dyDescent="0.25">
      <c r="A179" s="46" t="s">
        <v>238</v>
      </c>
      <c r="B179" s="52">
        <v>1326.1870001</v>
      </c>
      <c r="C179" s="53">
        <v>1420.0525</v>
      </c>
      <c r="D179" s="53">
        <v>836.077</v>
      </c>
      <c r="E179" s="53">
        <v>852.38199999999995</v>
      </c>
      <c r="F179" s="53">
        <v>922.03499999999997</v>
      </c>
      <c r="G179" s="53">
        <v>180.839</v>
      </c>
      <c r="H179" s="53">
        <v>1163.9700001000001</v>
      </c>
      <c r="I179" s="53">
        <v>1382.0705</v>
      </c>
      <c r="J179" s="53">
        <v>1286.7590001000001</v>
      </c>
      <c r="K179" s="53">
        <v>780.95299999999997</v>
      </c>
      <c r="L179" s="53">
        <v>1195.4040001000001</v>
      </c>
      <c r="M179" s="53">
        <v>69.831000000000003</v>
      </c>
      <c r="N179" s="53">
        <v>1245.4380001</v>
      </c>
      <c r="O179" s="53">
        <v>1273.5370000999999</v>
      </c>
      <c r="P179" s="53">
        <v>672.30200000000002</v>
      </c>
      <c r="Q179" s="53">
        <v>828.32650000000001</v>
      </c>
      <c r="R179" s="53">
        <v>967.74100009999995</v>
      </c>
      <c r="S179" s="53">
        <v>764.93700000000001</v>
      </c>
      <c r="T179" s="65">
        <v>882.47</v>
      </c>
    </row>
    <row r="180" spans="1:20" s="5" customFormat="1" ht="15" customHeight="1" x14ac:dyDescent="0.25">
      <c r="A180" s="46" t="s">
        <v>239</v>
      </c>
      <c r="B180" s="52">
        <v>1342.5230001</v>
      </c>
      <c r="C180" s="53">
        <v>1436.3885</v>
      </c>
      <c r="D180" s="53">
        <v>852.41300000000001</v>
      </c>
      <c r="E180" s="53">
        <v>868.71799999999996</v>
      </c>
      <c r="F180" s="53">
        <v>938.37099999999998</v>
      </c>
      <c r="G180" s="53">
        <v>164.50299999999999</v>
      </c>
      <c r="H180" s="53">
        <v>1180.3060000999999</v>
      </c>
      <c r="I180" s="53">
        <v>1398.4065000000001</v>
      </c>
      <c r="J180" s="53">
        <v>1303.0950001000001</v>
      </c>
      <c r="K180" s="53">
        <v>797.28899999999999</v>
      </c>
      <c r="L180" s="53">
        <v>1211.7400001000001</v>
      </c>
      <c r="M180" s="53">
        <v>86.167000000000002</v>
      </c>
      <c r="N180" s="53">
        <v>1261.7740001</v>
      </c>
      <c r="O180" s="53">
        <v>1289.8730000999999</v>
      </c>
      <c r="P180" s="53">
        <v>688.63800000000003</v>
      </c>
      <c r="Q180" s="53">
        <v>844.66250000000002</v>
      </c>
      <c r="R180" s="53">
        <v>984.07700009999996</v>
      </c>
      <c r="S180" s="53">
        <v>781.27300000000002</v>
      </c>
      <c r="T180" s="65">
        <v>898.80600000000004</v>
      </c>
    </row>
    <row r="181" spans="1:20" s="5" customFormat="1" ht="15" customHeight="1" x14ac:dyDescent="0.25">
      <c r="A181" s="46" t="s">
        <v>240</v>
      </c>
      <c r="B181" s="52">
        <v>1355.2790001000001</v>
      </c>
      <c r="C181" s="53">
        <v>1449.1445000000001</v>
      </c>
      <c r="D181" s="53">
        <v>865.16899999999998</v>
      </c>
      <c r="E181" s="53">
        <v>881.47400000000005</v>
      </c>
      <c r="F181" s="53">
        <v>951.12699999999995</v>
      </c>
      <c r="G181" s="53">
        <v>151.74700000000001</v>
      </c>
      <c r="H181" s="53">
        <v>1193.0620001</v>
      </c>
      <c r="I181" s="53">
        <v>1411.1624999999999</v>
      </c>
      <c r="J181" s="53">
        <v>1315.8510001</v>
      </c>
      <c r="K181" s="53">
        <v>810.04499999999996</v>
      </c>
      <c r="L181" s="53">
        <v>1224.4960000999999</v>
      </c>
      <c r="M181" s="53">
        <v>98.923000000000002</v>
      </c>
      <c r="N181" s="53">
        <v>1274.5300001000001</v>
      </c>
      <c r="O181" s="53">
        <v>1302.6290001</v>
      </c>
      <c r="P181" s="53">
        <v>701.39400000000001</v>
      </c>
      <c r="Q181" s="53">
        <v>857.41849999999999</v>
      </c>
      <c r="R181" s="53">
        <v>996.83300010000005</v>
      </c>
      <c r="S181" s="53">
        <v>794.029</v>
      </c>
      <c r="T181" s="65">
        <v>911.56200000000001</v>
      </c>
    </row>
    <row r="182" spans="1:20" s="5" customFormat="1" ht="15" customHeight="1" x14ac:dyDescent="0.25">
      <c r="A182" s="46" t="s">
        <v>241</v>
      </c>
      <c r="B182" s="52">
        <v>1388.6110001</v>
      </c>
      <c r="C182" s="53">
        <v>1482.4765</v>
      </c>
      <c r="D182" s="53">
        <v>898.50099999999998</v>
      </c>
      <c r="E182" s="53">
        <v>914.80600000000004</v>
      </c>
      <c r="F182" s="53">
        <v>984.45899999999995</v>
      </c>
      <c r="G182" s="53">
        <v>118.41500000000001</v>
      </c>
      <c r="H182" s="53">
        <v>1226.3940001000001</v>
      </c>
      <c r="I182" s="53">
        <v>1444.4945</v>
      </c>
      <c r="J182" s="53">
        <v>1349.1830001000001</v>
      </c>
      <c r="K182" s="53">
        <v>843.37699999999995</v>
      </c>
      <c r="L182" s="53">
        <v>1257.8280001000001</v>
      </c>
      <c r="M182" s="53">
        <v>132.255</v>
      </c>
      <c r="N182" s="53">
        <v>1307.8620000999999</v>
      </c>
      <c r="O182" s="53">
        <v>1335.9610001000001</v>
      </c>
      <c r="P182" s="53">
        <v>734.726</v>
      </c>
      <c r="Q182" s="53">
        <v>890.75049999999999</v>
      </c>
      <c r="R182" s="53">
        <v>1030.1650001</v>
      </c>
      <c r="S182" s="53">
        <v>827.36099999999999</v>
      </c>
      <c r="T182" s="65">
        <v>944.89400000000001</v>
      </c>
    </row>
    <row r="183" spans="1:20" s="5" customFormat="1" ht="15" customHeight="1" x14ac:dyDescent="0.25">
      <c r="A183" s="46" t="s">
        <v>242</v>
      </c>
      <c r="B183" s="52">
        <v>1405.6500000999999</v>
      </c>
      <c r="C183" s="53">
        <v>1499.5155</v>
      </c>
      <c r="D183" s="53">
        <v>915.54</v>
      </c>
      <c r="E183" s="53">
        <v>931.84500000000003</v>
      </c>
      <c r="F183" s="53">
        <v>1001.498</v>
      </c>
      <c r="G183" s="53">
        <v>101.376</v>
      </c>
      <c r="H183" s="53">
        <v>1243.4330001000001</v>
      </c>
      <c r="I183" s="53">
        <v>1461.5335</v>
      </c>
      <c r="J183" s="53">
        <v>1366.2220001000001</v>
      </c>
      <c r="K183" s="53">
        <v>860.41600000000005</v>
      </c>
      <c r="L183" s="53">
        <v>1274.8670001</v>
      </c>
      <c r="M183" s="53">
        <v>149.29400000000001</v>
      </c>
      <c r="N183" s="53">
        <v>1324.9010000999999</v>
      </c>
      <c r="O183" s="53">
        <v>1353.0000001000001</v>
      </c>
      <c r="P183" s="53">
        <v>751.76499999999999</v>
      </c>
      <c r="Q183" s="53">
        <v>907.78949999999998</v>
      </c>
      <c r="R183" s="53">
        <v>1047.2040001</v>
      </c>
      <c r="S183" s="53">
        <v>844.4</v>
      </c>
      <c r="T183" s="65">
        <v>961.93299999999999</v>
      </c>
    </row>
    <row r="184" spans="1:20" s="5" customFormat="1" ht="15" customHeight="1" x14ac:dyDescent="0.25">
      <c r="A184" s="46" t="s">
        <v>243</v>
      </c>
      <c r="B184" s="52">
        <v>1421.1900000999999</v>
      </c>
      <c r="C184" s="53">
        <v>1515.0554999999999</v>
      </c>
      <c r="D184" s="53">
        <v>931.08</v>
      </c>
      <c r="E184" s="53">
        <v>947.38499999999999</v>
      </c>
      <c r="F184" s="53">
        <v>1017.038</v>
      </c>
      <c r="G184" s="53">
        <v>85.835999999999999</v>
      </c>
      <c r="H184" s="53">
        <v>1258.9730001</v>
      </c>
      <c r="I184" s="53">
        <v>1477.0735</v>
      </c>
      <c r="J184" s="53">
        <v>1381.7620001</v>
      </c>
      <c r="K184" s="53">
        <v>875.95600000000002</v>
      </c>
      <c r="L184" s="53">
        <v>1290.4070001</v>
      </c>
      <c r="M184" s="53">
        <v>164.834</v>
      </c>
      <c r="N184" s="53">
        <v>1340.4410001000001</v>
      </c>
      <c r="O184" s="53">
        <v>1368.5400001</v>
      </c>
      <c r="P184" s="53">
        <v>767.30499999999995</v>
      </c>
      <c r="Q184" s="53">
        <v>923.32950000000005</v>
      </c>
      <c r="R184" s="53">
        <v>1062.7440001</v>
      </c>
      <c r="S184" s="53">
        <v>859.94</v>
      </c>
      <c r="T184" s="65">
        <v>977.47299999999996</v>
      </c>
    </row>
    <row r="185" spans="1:20" s="5" customFormat="1" ht="15" customHeight="1" x14ac:dyDescent="0.25">
      <c r="A185" s="46" t="s">
        <v>244</v>
      </c>
      <c r="B185" s="52">
        <v>1434.2200001000001</v>
      </c>
      <c r="C185" s="53">
        <v>1528.0854999999999</v>
      </c>
      <c r="D185" s="53">
        <v>944.11</v>
      </c>
      <c r="E185" s="53">
        <v>960.41499999999996</v>
      </c>
      <c r="F185" s="53">
        <v>1030.068</v>
      </c>
      <c r="G185" s="53">
        <v>72.805999999999997</v>
      </c>
      <c r="H185" s="53">
        <v>1272.0030001</v>
      </c>
      <c r="I185" s="53">
        <v>1490.1034999999999</v>
      </c>
      <c r="J185" s="53">
        <v>1394.7920001</v>
      </c>
      <c r="K185" s="53">
        <v>888.98599999999999</v>
      </c>
      <c r="L185" s="53">
        <v>1303.4370001</v>
      </c>
      <c r="M185" s="53">
        <v>177.864</v>
      </c>
      <c r="N185" s="53">
        <v>1353.4710001000001</v>
      </c>
      <c r="O185" s="53">
        <v>1381.5700001</v>
      </c>
      <c r="P185" s="53">
        <v>780.33500000000004</v>
      </c>
      <c r="Q185" s="53">
        <v>936.35950000000003</v>
      </c>
      <c r="R185" s="53">
        <v>1075.7740001</v>
      </c>
      <c r="S185" s="53">
        <v>872.97</v>
      </c>
      <c r="T185" s="65">
        <v>990.50300000000004</v>
      </c>
    </row>
    <row r="186" spans="1:20" s="5" customFormat="1" ht="15" customHeight="1" x14ac:dyDescent="0.25">
      <c r="A186" s="46" t="s">
        <v>245</v>
      </c>
      <c r="B186" s="52">
        <v>1457.9750001</v>
      </c>
      <c r="C186" s="53">
        <v>1551.8405</v>
      </c>
      <c r="D186" s="53">
        <v>967.86500000000001</v>
      </c>
      <c r="E186" s="53">
        <v>984.17</v>
      </c>
      <c r="F186" s="53">
        <v>1053.8230000000001</v>
      </c>
      <c r="G186" s="53">
        <v>49.051000000000002</v>
      </c>
      <c r="H186" s="53">
        <v>1295.7580000999999</v>
      </c>
      <c r="I186" s="53">
        <v>1513.8585</v>
      </c>
      <c r="J186" s="53">
        <v>1418.5470001000001</v>
      </c>
      <c r="K186" s="53">
        <v>912.74099999999999</v>
      </c>
      <c r="L186" s="53">
        <v>1327.1920001000001</v>
      </c>
      <c r="M186" s="53">
        <v>201.619</v>
      </c>
      <c r="N186" s="53">
        <v>1377.2260001</v>
      </c>
      <c r="O186" s="53">
        <v>1405.3250000999999</v>
      </c>
      <c r="P186" s="53">
        <v>804.09</v>
      </c>
      <c r="Q186" s="53">
        <v>960.11450000000002</v>
      </c>
      <c r="R186" s="53">
        <v>1099.5290001000001</v>
      </c>
      <c r="S186" s="53">
        <v>896.72500000000002</v>
      </c>
      <c r="T186" s="65">
        <v>1014.258</v>
      </c>
    </row>
    <row r="187" spans="1:20" s="5" customFormat="1" ht="15" customHeight="1" x14ac:dyDescent="0.25">
      <c r="A187" s="46" t="s">
        <v>246</v>
      </c>
      <c r="B187" s="52">
        <v>1477.5980001</v>
      </c>
      <c r="C187" s="53">
        <v>1571.4635000000001</v>
      </c>
      <c r="D187" s="53">
        <v>987.48800000000006</v>
      </c>
      <c r="E187" s="53">
        <v>1003.793</v>
      </c>
      <c r="F187" s="53">
        <v>1073.4459999999999</v>
      </c>
      <c r="G187" s="53">
        <v>29.428000000000001</v>
      </c>
      <c r="H187" s="53">
        <v>1315.3810000999999</v>
      </c>
      <c r="I187" s="53">
        <v>1533.4815000000001</v>
      </c>
      <c r="J187" s="53">
        <v>1438.1700000999999</v>
      </c>
      <c r="K187" s="53">
        <v>932.36400000000003</v>
      </c>
      <c r="L187" s="53">
        <v>1346.8150000999999</v>
      </c>
      <c r="M187" s="53">
        <v>221.24199999999999</v>
      </c>
      <c r="N187" s="53">
        <v>1396.8490001</v>
      </c>
      <c r="O187" s="53">
        <v>1424.9480000999999</v>
      </c>
      <c r="P187" s="53">
        <v>823.71299999999997</v>
      </c>
      <c r="Q187" s="53">
        <v>979.73749999999995</v>
      </c>
      <c r="R187" s="53">
        <v>1119.1520000999999</v>
      </c>
      <c r="S187" s="53">
        <v>916.34799999999996</v>
      </c>
      <c r="T187" s="65">
        <v>1033.8810000000001</v>
      </c>
    </row>
    <row r="188" spans="1:20" s="5" customFormat="1" ht="15" customHeight="1" x14ac:dyDescent="0.25">
      <c r="A188" s="46" t="s">
        <v>247</v>
      </c>
      <c r="B188" s="52">
        <v>1496.2750000999999</v>
      </c>
      <c r="C188" s="53">
        <v>1590.1405</v>
      </c>
      <c r="D188" s="53">
        <v>1006.165</v>
      </c>
      <c r="E188" s="53">
        <v>1022.47</v>
      </c>
      <c r="F188" s="53">
        <v>1092.123</v>
      </c>
      <c r="G188" s="53">
        <v>10.750999999999999</v>
      </c>
      <c r="H188" s="53">
        <v>1334.0580001000001</v>
      </c>
      <c r="I188" s="53">
        <v>1552.1585</v>
      </c>
      <c r="J188" s="53">
        <v>1456.8470001000001</v>
      </c>
      <c r="K188" s="53">
        <v>951.04100000000005</v>
      </c>
      <c r="L188" s="53">
        <v>1365.4920001</v>
      </c>
      <c r="M188" s="53">
        <v>239.91900000000001</v>
      </c>
      <c r="N188" s="53">
        <v>1415.5260000999999</v>
      </c>
      <c r="O188" s="53">
        <v>1443.6250001000001</v>
      </c>
      <c r="P188" s="53">
        <v>842.39</v>
      </c>
      <c r="Q188" s="53">
        <v>998.41449999999998</v>
      </c>
      <c r="R188" s="53">
        <v>1137.8290001</v>
      </c>
      <c r="S188" s="53">
        <v>935.02499999999998</v>
      </c>
      <c r="T188" s="65">
        <v>1052.558</v>
      </c>
    </row>
    <row r="189" spans="1:20" s="5" customFormat="1" ht="15" customHeight="1" x14ac:dyDescent="0.25">
      <c r="A189" s="46" t="s">
        <v>248</v>
      </c>
      <c r="B189" s="52">
        <v>1507.0250000999999</v>
      </c>
      <c r="C189" s="53">
        <v>1600.8905</v>
      </c>
      <c r="D189" s="53">
        <v>1016.915</v>
      </c>
      <c r="E189" s="53">
        <v>1033.22</v>
      </c>
      <c r="F189" s="53">
        <v>1102.873</v>
      </c>
      <c r="G189" s="53">
        <v>9.9999999999989008E-4</v>
      </c>
      <c r="H189" s="53">
        <v>1344.8080001000001</v>
      </c>
      <c r="I189" s="53">
        <v>1562.9085</v>
      </c>
      <c r="J189" s="53">
        <v>1467.5970001000001</v>
      </c>
      <c r="K189" s="53">
        <v>961.79100000000005</v>
      </c>
      <c r="L189" s="53">
        <v>1376.2420001</v>
      </c>
      <c r="M189" s="53">
        <v>250.66900000000001</v>
      </c>
      <c r="N189" s="53">
        <v>1426.2760000999999</v>
      </c>
      <c r="O189" s="53">
        <v>1454.3750001000001</v>
      </c>
      <c r="P189" s="53">
        <v>853.14</v>
      </c>
      <c r="Q189" s="53">
        <v>1009.1645</v>
      </c>
      <c r="R189" s="53">
        <v>1148.5790001</v>
      </c>
      <c r="S189" s="53">
        <v>945.77499999999998</v>
      </c>
      <c r="T189" s="65">
        <v>1063.308</v>
      </c>
    </row>
    <row r="190" spans="1:20" s="5" customFormat="1" ht="15" customHeight="1" x14ac:dyDescent="0.25">
      <c r="A190" s="46" t="s">
        <v>249</v>
      </c>
      <c r="B190" s="52">
        <v>655.74749999999995</v>
      </c>
      <c r="C190" s="53">
        <v>655.79849999999999</v>
      </c>
      <c r="D190" s="53">
        <v>519.33900000000006</v>
      </c>
      <c r="E190" s="53">
        <v>441.75900000000001</v>
      </c>
      <c r="F190" s="53">
        <v>729.44600000000003</v>
      </c>
      <c r="G190" s="53">
        <v>1007.7089999999999</v>
      </c>
      <c r="H190" s="53">
        <v>753.34700009999995</v>
      </c>
      <c r="I190" s="53">
        <v>617.81650000000002</v>
      </c>
      <c r="J190" s="53">
        <v>616.31949999999995</v>
      </c>
      <c r="K190" s="53">
        <v>464.21499999999997</v>
      </c>
      <c r="L190" s="53">
        <v>597.69750009999996</v>
      </c>
      <c r="M190" s="53">
        <v>861.18100000000004</v>
      </c>
      <c r="N190" s="53">
        <v>574.99850000000004</v>
      </c>
      <c r="O190" s="53">
        <v>603.09749999999997</v>
      </c>
      <c r="P190" s="53">
        <v>352.25099999999998</v>
      </c>
      <c r="Q190" s="53">
        <v>64.072500000000005</v>
      </c>
      <c r="R190" s="53">
        <v>557.11800010000002</v>
      </c>
      <c r="S190" s="53">
        <v>448.19900000000001</v>
      </c>
      <c r="T190" s="65">
        <v>55.6</v>
      </c>
    </row>
    <row r="191" spans="1:20" s="5" customFormat="1" ht="15" customHeight="1" x14ac:dyDescent="0.25">
      <c r="A191" s="46" t="s">
        <v>250</v>
      </c>
      <c r="B191" s="52">
        <v>7.84</v>
      </c>
      <c r="C191" s="53">
        <v>976.05</v>
      </c>
      <c r="D191" s="53">
        <v>1104.6305</v>
      </c>
      <c r="E191" s="53">
        <v>1089.6665</v>
      </c>
      <c r="F191" s="53">
        <v>1314.7375</v>
      </c>
      <c r="G191" s="53">
        <v>1593.0005000000001</v>
      </c>
      <c r="H191" s="53">
        <v>1247.8750001000001</v>
      </c>
      <c r="I191" s="53">
        <v>938.06799999999998</v>
      </c>
      <c r="J191" s="53">
        <v>508.05799999999999</v>
      </c>
      <c r="K191" s="53">
        <v>1049.5065</v>
      </c>
      <c r="L191" s="53">
        <v>917.94900010000003</v>
      </c>
      <c r="M191" s="53">
        <v>1446.4725000000001</v>
      </c>
      <c r="N191" s="53">
        <v>466.73700000000002</v>
      </c>
      <c r="O191" s="53">
        <v>494.83600000000001</v>
      </c>
      <c r="P191" s="53">
        <v>940.85550000000001</v>
      </c>
      <c r="Q191" s="53">
        <v>583.83500000000004</v>
      </c>
      <c r="R191" s="53">
        <v>1205.0255001</v>
      </c>
      <c r="S191" s="53">
        <v>1033.4905000000001</v>
      </c>
      <c r="T191" s="65">
        <v>703.50750000000005</v>
      </c>
    </row>
    <row r="192" spans="1:20" s="5" customFormat="1" ht="15" customHeight="1" x14ac:dyDescent="0.25">
      <c r="A192" s="46" t="s">
        <v>251</v>
      </c>
      <c r="B192" s="52">
        <v>27.29</v>
      </c>
      <c r="C192" s="53">
        <v>956.6</v>
      </c>
      <c r="D192" s="53">
        <v>1085.1804999999999</v>
      </c>
      <c r="E192" s="53">
        <v>1070.2165</v>
      </c>
      <c r="F192" s="53">
        <v>1295.2874999999999</v>
      </c>
      <c r="G192" s="53">
        <v>1573.5505000000001</v>
      </c>
      <c r="H192" s="53">
        <v>1228.4250001</v>
      </c>
      <c r="I192" s="53">
        <v>918.61800000000005</v>
      </c>
      <c r="J192" s="53">
        <v>488.608</v>
      </c>
      <c r="K192" s="53">
        <v>1030.0564999999999</v>
      </c>
      <c r="L192" s="53">
        <v>898.49900009999999</v>
      </c>
      <c r="M192" s="53">
        <v>1427.0225</v>
      </c>
      <c r="N192" s="53">
        <v>447.28699999999998</v>
      </c>
      <c r="O192" s="53">
        <v>475.38600000000002</v>
      </c>
      <c r="P192" s="53">
        <v>921.40549999999996</v>
      </c>
      <c r="Q192" s="53">
        <v>564.38499999999999</v>
      </c>
      <c r="R192" s="53">
        <v>1185.5755001</v>
      </c>
      <c r="S192" s="53">
        <v>1014.0405</v>
      </c>
      <c r="T192" s="65">
        <v>684.0575</v>
      </c>
    </row>
    <row r="193" spans="1:20" s="5" customFormat="1" ht="15" customHeight="1" x14ac:dyDescent="0.25">
      <c r="A193" s="46" t="s">
        <v>252</v>
      </c>
      <c r="B193" s="52">
        <v>41.95</v>
      </c>
      <c r="C193" s="53">
        <v>941.94</v>
      </c>
      <c r="D193" s="53">
        <v>1070.5205000000001</v>
      </c>
      <c r="E193" s="53">
        <v>1055.5564999999999</v>
      </c>
      <c r="F193" s="53">
        <v>1280.6275000000001</v>
      </c>
      <c r="G193" s="53">
        <v>1558.8905</v>
      </c>
      <c r="H193" s="53">
        <v>1213.7650001</v>
      </c>
      <c r="I193" s="53">
        <v>903.95799999999997</v>
      </c>
      <c r="J193" s="53">
        <v>473.94799999999998</v>
      </c>
      <c r="K193" s="53">
        <v>1015.3964999999999</v>
      </c>
      <c r="L193" s="53">
        <v>883.83900010000002</v>
      </c>
      <c r="M193" s="53">
        <v>1412.3625</v>
      </c>
      <c r="N193" s="53">
        <v>432.62700000000001</v>
      </c>
      <c r="O193" s="53">
        <v>460.726</v>
      </c>
      <c r="P193" s="53">
        <v>906.74549999999999</v>
      </c>
      <c r="Q193" s="53">
        <v>549.72500000000002</v>
      </c>
      <c r="R193" s="53">
        <v>1170.9155000999999</v>
      </c>
      <c r="S193" s="53">
        <v>999.38049999999998</v>
      </c>
      <c r="T193" s="65">
        <v>669.39750000000004</v>
      </c>
    </row>
    <row r="194" spans="1:20" s="5" customFormat="1" ht="15" customHeight="1" x14ac:dyDescent="0.25">
      <c r="A194" s="46" t="s">
        <v>253</v>
      </c>
      <c r="B194" s="52">
        <v>71.849999999999994</v>
      </c>
      <c r="C194" s="53">
        <v>912.04</v>
      </c>
      <c r="D194" s="53">
        <v>1040.6205</v>
      </c>
      <c r="E194" s="53">
        <v>1025.6565000000001</v>
      </c>
      <c r="F194" s="53">
        <v>1250.7275</v>
      </c>
      <c r="G194" s="53">
        <v>1528.9905000000001</v>
      </c>
      <c r="H194" s="53">
        <v>1183.8650001000001</v>
      </c>
      <c r="I194" s="53">
        <v>874.05799999999999</v>
      </c>
      <c r="J194" s="53">
        <v>444.048</v>
      </c>
      <c r="K194" s="53">
        <v>985.49649999999997</v>
      </c>
      <c r="L194" s="53">
        <v>853.93900010000004</v>
      </c>
      <c r="M194" s="53">
        <v>1382.4625000000001</v>
      </c>
      <c r="N194" s="53">
        <v>402.72699999999998</v>
      </c>
      <c r="O194" s="53">
        <v>430.82600000000002</v>
      </c>
      <c r="P194" s="53">
        <v>876.84550000000002</v>
      </c>
      <c r="Q194" s="53">
        <v>519.82500000000005</v>
      </c>
      <c r="R194" s="53">
        <v>1141.0155001000001</v>
      </c>
      <c r="S194" s="53">
        <v>969.48050000000001</v>
      </c>
      <c r="T194" s="65">
        <v>639.49749999999995</v>
      </c>
    </row>
    <row r="195" spans="1:20" s="5" customFormat="1" ht="15" customHeight="1" x14ac:dyDescent="0.25">
      <c r="A195" s="46" t="s">
        <v>254</v>
      </c>
      <c r="B195" s="52">
        <v>132.94999999999999</v>
      </c>
      <c r="C195" s="53">
        <v>850.94</v>
      </c>
      <c r="D195" s="53">
        <v>979.52049999999997</v>
      </c>
      <c r="E195" s="53">
        <v>964.55650000000003</v>
      </c>
      <c r="F195" s="53">
        <v>1189.6275000000001</v>
      </c>
      <c r="G195" s="53">
        <v>1467.8905</v>
      </c>
      <c r="H195" s="53">
        <v>1122.7650001</v>
      </c>
      <c r="I195" s="53">
        <v>812.95799999999997</v>
      </c>
      <c r="J195" s="53">
        <v>382.94799999999998</v>
      </c>
      <c r="K195" s="53">
        <v>924.39649999999995</v>
      </c>
      <c r="L195" s="53">
        <v>792.83900010000002</v>
      </c>
      <c r="M195" s="53">
        <v>1321.3625</v>
      </c>
      <c r="N195" s="53">
        <v>341.62700000000001</v>
      </c>
      <c r="O195" s="53">
        <v>369.726</v>
      </c>
      <c r="P195" s="53">
        <v>815.74549999999999</v>
      </c>
      <c r="Q195" s="53">
        <v>458.72500000000002</v>
      </c>
      <c r="R195" s="53">
        <v>1079.9155000999999</v>
      </c>
      <c r="S195" s="53">
        <v>908.38049999999998</v>
      </c>
      <c r="T195" s="65">
        <v>578.39750000000004</v>
      </c>
    </row>
    <row r="196" spans="1:20" s="5" customFormat="1" ht="15" customHeight="1" x14ac:dyDescent="0.25">
      <c r="A196" s="46" t="s">
        <v>255</v>
      </c>
      <c r="B196" s="52">
        <v>175.845</v>
      </c>
      <c r="C196" s="53">
        <v>808.04499999999996</v>
      </c>
      <c r="D196" s="53">
        <v>936.62549999999999</v>
      </c>
      <c r="E196" s="53">
        <v>921.66150000000005</v>
      </c>
      <c r="F196" s="53">
        <v>1146.7325000000001</v>
      </c>
      <c r="G196" s="53">
        <v>1424.9955</v>
      </c>
      <c r="H196" s="53">
        <v>1079.8700001</v>
      </c>
      <c r="I196" s="53">
        <v>770.06299999999999</v>
      </c>
      <c r="J196" s="53">
        <v>340.053</v>
      </c>
      <c r="K196" s="53">
        <v>881.50149999999996</v>
      </c>
      <c r="L196" s="53">
        <v>749.94400010000004</v>
      </c>
      <c r="M196" s="53">
        <v>1278.4675</v>
      </c>
      <c r="N196" s="53">
        <v>298.73200000000003</v>
      </c>
      <c r="O196" s="53">
        <v>326.83100000000002</v>
      </c>
      <c r="P196" s="53">
        <v>772.85050000000001</v>
      </c>
      <c r="Q196" s="53">
        <v>415.83</v>
      </c>
      <c r="R196" s="53">
        <v>1037.0205000999999</v>
      </c>
      <c r="S196" s="53">
        <v>865.4855</v>
      </c>
      <c r="T196" s="65">
        <v>535.50250000000005</v>
      </c>
    </row>
    <row r="197" spans="1:20" s="5" customFormat="1" ht="15" customHeight="1" x14ac:dyDescent="0.25">
      <c r="A197" s="46" t="s">
        <v>256</v>
      </c>
      <c r="B197" s="52">
        <v>202.35499999999999</v>
      </c>
      <c r="C197" s="53">
        <v>781.53499999999997</v>
      </c>
      <c r="D197" s="53">
        <v>910.1155</v>
      </c>
      <c r="E197" s="53">
        <v>895.15150000000006</v>
      </c>
      <c r="F197" s="53">
        <v>1120.2225000000001</v>
      </c>
      <c r="G197" s="53">
        <v>1398.4855</v>
      </c>
      <c r="H197" s="53">
        <v>1053.3600001</v>
      </c>
      <c r="I197" s="53">
        <v>743.553</v>
      </c>
      <c r="J197" s="53">
        <v>313.54300000000001</v>
      </c>
      <c r="K197" s="53">
        <v>854.99149999999997</v>
      </c>
      <c r="L197" s="53">
        <v>723.43400010000005</v>
      </c>
      <c r="M197" s="53">
        <v>1251.9575</v>
      </c>
      <c r="N197" s="53">
        <v>272.22199999999998</v>
      </c>
      <c r="O197" s="53">
        <v>300.32100000000003</v>
      </c>
      <c r="P197" s="53">
        <v>746.34050000000002</v>
      </c>
      <c r="Q197" s="53">
        <v>389.32</v>
      </c>
      <c r="R197" s="53">
        <v>1010.5105000999999</v>
      </c>
      <c r="S197" s="53">
        <v>838.97550000000001</v>
      </c>
      <c r="T197" s="65">
        <v>508.99250000000001</v>
      </c>
    </row>
    <row r="198" spans="1:20" s="5" customFormat="1" ht="15" customHeight="1" x14ac:dyDescent="0.25">
      <c r="A198" s="46" t="s">
        <v>257</v>
      </c>
      <c r="B198" s="52">
        <v>216.08699999999999</v>
      </c>
      <c r="C198" s="53">
        <v>767.803</v>
      </c>
      <c r="D198" s="53">
        <v>896.38350000000003</v>
      </c>
      <c r="E198" s="53">
        <v>881.41949999999997</v>
      </c>
      <c r="F198" s="53">
        <v>1106.4905000000001</v>
      </c>
      <c r="G198" s="53">
        <v>1384.7535</v>
      </c>
      <c r="H198" s="53">
        <v>1039.6280001</v>
      </c>
      <c r="I198" s="53">
        <v>729.82100000000003</v>
      </c>
      <c r="J198" s="53">
        <v>299.81099999999998</v>
      </c>
      <c r="K198" s="53">
        <v>841.2595</v>
      </c>
      <c r="L198" s="53">
        <v>709.70200009999996</v>
      </c>
      <c r="M198" s="53">
        <v>1238.2255</v>
      </c>
      <c r="N198" s="53">
        <v>258.49</v>
      </c>
      <c r="O198" s="53">
        <v>286.589</v>
      </c>
      <c r="P198" s="53">
        <v>732.60850000000005</v>
      </c>
      <c r="Q198" s="53">
        <v>375.58800000000002</v>
      </c>
      <c r="R198" s="53">
        <v>996.77850009999997</v>
      </c>
      <c r="S198" s="53">
        <v>825.24350000000004</v>
      </c>
      <c r="T198" s="65">
        <v>495.26049999999998</v>
      </c>
    </row>
    <row r="199" spans="1:20" s="5" customFormat="1" ht="15" customHeight="1" x14ac:dyDescent="0.25">
      <c r="A199" s="46" t="s">
        <v>258</v>
      </c>
      <c r="B199" s="52">
        <v>258.31400000000002</v>
      </c>
      <c r="C199" s="53">
        <v>725.57600000000002</v>
      </c>
      <c r="D199" s="53">
        <v>854.15650000000005</v>
      </c>
      <c r="E199" s="53">
        <v>839.1925</v>
      </c>
      <c r="F199" s="53">
        <v>1064.2635</v>
      </c>
      <c r="G199" s="53">
        <v>1342.5264999999999</v>
      </c>
      <c r="H199" s="53">
        <v>997.40100010000003</v>
      </c>
      <c r="I199" s="53">
        <v>687.59400000000005</v>
      </c>
      <c r="J199" s="53">
        <v>257.584</v>
      </c>
      <c r="K199" s="53">
        <v>799.03250000000003</v>
      </c>
      <c r="L199" s="53">
        <v>667.47500009999999</v>
      </c>
      <c r="M199" s="53">
        <v>1195.9984999999999</v>
      </c>
      <c r="N199" s="53">
        <v>216.26300000000001</v>
      </c>
      <c r="O199" s="53">
        <v>244.36199999999999</v>
      </c>
      <c r="P199" s="53">
        <v>690.38149999999996</v>
      </c>
      <c r="Q199" s="53">
        <v>333.36099999999999</v>
      </c>
      <c r="R199" s="53">
        <v>954.5515001</v>
      </c>
      <c r="S199" s="53">
        <v>783.01649999999995</v>
      </c>
      <c r="T199" s="65">
        <v>453.0335</v>
      </c>
    </row>
    <row r="200" spans="1:20" s="5" customFormat="1" ht="15" customHeight="1" x14ac:dyDescent="0.25">
      <c r="A200" s="46" t="s">
        <v>259</v>
      </c>
      <c r="B200" s="52">
        <v>383.55700000000002</v>
      </c>
      <c r="C200" s="53">
        <v>600.33299999999997</v>
      </c>
      <c r="D200" s="53">
        <v>813.38850000000002</v>
      </c>
      <c r="E200" s="53">
        <v>718.50699999999995</v>
      </c>
      <c r="F200" s="53">
        <v>1023.4955</v>
      </c>
      <c r="G200" s="53">
        <v>1301.7584999999999</v>
      </c>
      <c r="H200" s="53">
        <v>872.15800009999998</v>
      </c>
      <c r="I200" s="53">
        <v>562.351</v>
      </c>
      <c r="J200" s="53">
        <v>344.12900000000002</v>
      </c>
      <c r="K200" s="53">
        <v>758.2645</v>
      </c>
      <c r="L200" s="53">
        <v>542.23200010000005</v>
      </c>
      <c r="M200" s="53">
        <v>1155.2304999999999</v>
      </c>
      <c r="N200" s="53">
        <v>302.80799999999999</v>
      </c>
      <c r="O200" s="53">
        <v>330.90699999999998</v>
      </c>
      <c r="P200" s="53">
        <v>628.99900000000002</v>
      </c>
      <c r="Q200" s="53">
        <v>292.59300000000002</v>
      </c>
      <c r="R200" s="53">
        <v>833.86600009999995</v>
      </c>
      <c r="S200" s="53">
        <v>742.24850000000004</v>
      </c>
      <c r="T200" s="65">
        <v>332.34800000000001</v>
      </c>
    </row>
    <row r="201" spans="1:20" s="5" customFormat="1" ht="15" customHeight="1" x14ac:dyDescent="0.25">
      <c r="A201" s="46" t="s">
        <v>260</v>
      </c>
      <c r="B201" s="52">
        <v>450.65699999999998</v>
      </c>
      <c r="C201" s="53">
        <v>533.23299999999995</v>
      </c>
      <c r="D201" s="53">
        <v>746.2885</v>
      </c>
      <c r="E201" s="53">
        <v>651.40700000000004</v>
      </c>
      <c r="F201" s="53">
        <v>956.39549999999997</v>
      </c>
      <c r="G201" s="53">
        <v>1234.6585</v>
      </c>
      <c r="H201" s="53">
        <v>805.05800009999996</v>
      </c>
      <c r="I201" s="53">
        <v>495.25099999999998</v>
      </c>
      <c r="J201" s="53">
        <v>411.22899999999998</v>
      </c>
      <c r="K201" s="53">
        <v>691.16449999999998</v>
      </c>
      <c r="L201" s="53">
        <v>475.13200010000003</v>
      </c>
      <c r="M201" s="53">
        <v>1088.1305</v>
      </c>
      <c r="N201" s="53">
        <v>369.90800000000002</v>
      </c>
      <c r="O201" s="53">
        <v>398.00700000000001</v>
      </c>
      <c r="P201" s="53">
        <v>561.899</v>
      </c>
      <c r="Q201" s="53">
        <v>225.49299999999999</v>
      </c>
      <c r="R201" s="53">
        <v>766.76600010000004</v>
      </c>
      <c r="S201" s="53">
        <v>675.14850000000001</v>
      </c>
      <c r="T201" s="65">
        <v>265.24799999999999</v>
      </c>
    </row>
    <row r="202" spans="1:20" s="5" customFormat="1" ht="15" customHeight="1" x14ac:dyDescent="0.25">
      <c r="A202" s="46" t="s">
        <v>261</v>
      </c>
      <c r="B202" s="52">
        <v>466.35700000000003</v>
      </c>
      <c r="C202" s="53">
        <v>517.53300000000002</v>
      </c>
      <c r="D202" s="53">
        <v>730.58849999999995</v>
      </c>
      <c r="E202" s="53">
        <v>635.70699999999999</v>
      </c>
      <c r="F202" s="53">
        <v>940.69550000000004</v>
      </c>
      <c r="G202" s="53">
        <v>1218.9585</v>
      </c>
      <c r="H202" s="53">
        <v>789.35800010000003</v>
      </c>
      <c r="I202" s="53">
        <v>479.55099999999999</v>
      </c>
      <c r="J202" s="53">
        <v>426.92899999999997</v>
      </c>
      <c r="K202" s="53">
        <v>675.46450000000004</v>
      </c>
      <c r="L202" s="53">
        <v>459.43200009999998</v>
      </c>
      <c r="M202" s="53">
        <v>1072.4304999999999</v>
      </c>
      <c r="N202" s="53">
        <v>385.608</v>
      </c>
      <c r="O202" s="53">
        <v>413.70699999999999</v>
      </c>
      <c r="P202" s="53">
        <v>546.19899999999996</v>
      </c>
      <c r="Q202" s="53">
        <v>209.79300000000001</v>
      </c>
      <c r="R202" s="53">
        <v>751.0660001</v>
      </c>
      <c r="S202" s="53">
        <v>659.44849999999997</v>
      </c>
      <c r="T202" s="65">
        <v>249.548</v>
      </c>
    </row>
    <row r="203" spans="1:20" s="5" customFormat="1" ht="15" customHeight="1" x14ac:dyDescent="0.25">
      <c r="A203" s="46" t="s">
        <v>262</v>
      </c>
      <c r="B203" s="52">
        <v>496.25700000000001</v>
      </c>
      <c r="C203" s="53">
        <v>487.63299999999998</v>
      </c>
      <c r="D203" s="53">
        <v>700.68849999999998</v>
      </c>
      <c r="E203" s="53">
        <v>605.80700000000002</v>
      </c>
      <c r="F203" s="53">
        <v>910.79549999999995</v>
      </c>
      <c r="G203" s="53">
        <v>1189.0585000000001</v>
      </c>
      <c r="H203" s="53">
        <v>759.45800010000005</v>
      </c>
      <c r="I203" s="53">
        <v>449.65100000000001</v>
      </c>
      <c r="J203" s="53">
        <v>456.82900000000001</v>
      </c>
      <c r="K203" s="53">
        <v>645.56449999999995</v>
      </c>
      <c r="L203" s="53">
        <v>429.5320001</v>
      </c>
      <c r="M203" s="53">
        <v>1042.5305000000001</v>
      </c>
      <c r="N203" s="53">
        <v>415.50799999999998</v>
      </c>
      <c r="O203" s="53">
        <v>443.60700000000003</v>
      </c>
      <c r="P203" s="53">
        <v>516.29899999999998</v>
      </c>
      <c r="Q203" s="53">
        <v>179.893</v>
      </c>
      <c r="R203" s="53">
        <v>721.16600010000002</v>
      </c>
      <c r="S203" s="53">
        <v>629.54849999999999</v>
      </c>
      <c r="T203" s="65">
        <v>219.648</v>
      </c>
    </row>
    <row r="204" spans="1:20" s="5" customFormat="1" ht="15" customHeight="1" x14ac:dyDescent="0.25">
      <c r="A204" s="46" t="s">
        <v>263</v>
      </c>
      <c r="B204" s="52">
        <v>513.65700000000004</v>
      </c>
      <c r="C204" s="53">
        <v>470.233</v>
      </c>
      <c r="D204" s="53">
        <v>683.2885</v>
      </c>
      <c r="E204" s="53">
        <v>588.40700000000004</v>
      </c>
      <c r="F204" s="53">
        <v>893.39549999999997</v>
      </c>
      <c r="G204" s="53">
        <v>1171.6585</v>
      </c>
      <c r="H204" s="53">
        <v>742.05800009999996</v>
      </c>
      <c r="I204" s="53">
        <v>432.25099999999998</v>
      </c>
      <c r="J204" s="53">
        <v>474.22899999999998</v>
      </c>
      <c r="K204" s="53">
        <v>628.16449999999998</v>
      </c>
      <c r="L204" s="53">
        <v>412.13200010000003</v>
      </c>
      <c r="M204" s="53">
        <v>1025.1305</v>
      </c>
      <c r="N204" s="53">
        <v>432.90800000000002</v>
      </c>
      <c r="O204" s="53">
        <v>461.00700000000001</v>
      </c>
      <c r="P204" s="53">
        <v>498.899</v>
      </c>
      <c r="Q204" s="53">
        <v>162.49299999999999</v>
      </c>
      <c r="R204" s="53">
        <v>703.76600010000004</v>
      </c>
      <c r="S204" s="53">
        <v>612.14850000000001</v>
      </c>
      <c r="T204" s="65">
        <v>202.24799999999999</v>
      </c>
    </row>
    <row r="205" spans="1:20" s="5" customFormat="1" ht="15" customHeight="1" x14ac:dyDescent="0.25">
      <c r="A205" s="46" t="s">
        <v>264</v>
      </c>
      <c r="B205" s="52">
        <v>579.44799999999998</v>
      </c>
      <c r="C205" s="53">
        <v>404.44200000000001</v>
      </c>
      <c r="D205" s="53">
        <v>708.07950000000005</v>
      </c>
      <c r="E205" s="53">
        <v>613.19799999999998</v>
      </c>
      <c r="F205" s="53">
        <v>918.18650000000002</v>
      </c>
      <c r="G205" s="53">
        <v>1196.4494999999999</v>
      </c>
      <c r="H205" s="53">
        <v>676.26700010000002</v>
      </c>
      <c r="I205" s="53">
        <v>366.46</v>
      </c>
      <c r="J205" s="53">
        <v>540.02</v>
      </c>
      <c r="K205" s="53">
        <v>652.95550000000003</v>
      </c>
      <c r="L205" s="53">
        <v>346.34100009999997</v>
      </c>
      <c r="M205" s="53">
        <v>1049.9214999999999</v>
      </c>
      <c r="N205" s="53">
        <v>498.69900000000001</v>
      </c>
      <c r="O205" s="53">
        <v>526.798</v>
      </c>
      <c r="P205" s="53">
        <v>523.69000000000005</v>
      </c>
      <c r="Q205" s="53">
        <v>187.28399999999999</v>
      </c>
      <c r="R205" s="53">
        <v>728.55700009999998</v>
      </c>
      <c r="S205" s="53">
        <v>636.93949999999995</v>
      </c>
      <c r="T205" s="65">
        <v>227.03899999999999</v>
      </c>
    </row>
    <row r="206" spans="1:20" s="5" customFormat="1" ht="15" customHeight="1" x14ac:dyDescent="0.25">
      <c r="A206" s="46" t="s">
        <v>265</v>
      </c>
      <c r="B206" s="52">
        <v>596.07299999999998</v>
      </c>
      <c r="C206" s="53">
        <v>387.81700000000001</v>
      </c>
      <c r="D206" s="53">
        <v>724.70450000000005</v>
      </c>
      <c r="E206" s="53">
        <v>629.82299999999998</v>
      </c>
      <c r="F206" s="53">
        <v>934.81150000000002</v>
      </c>
      <c r="G206" s="53">
        <v>1213.0744999999999</v>
      </c>
      <c r="H206" s="53">
        <v>659.64200010000002</v>
      </c>
      <c r="I206" s="53">
        <v>349.83499999999998</v>
      </c>
      <c r="J206" s="53">
        <v>556.64499999999998</v>
      </c>
      <c r="K206" s="53">
        <v>669.58050000000003</v>
      </c>
      <c r="L206" s="53">
        <v>329.71600009999997</v>
      </c>
      <c r="M206" s="53">
        <v>1066.5464999999999</v>
      </c>
      <c r="N206" s="53">
        <v>515.32399999999996</v>
      </c>
      <c r="O206" s="53">
        <v>543.423</v>
      </c>
      <c r="P206" s="53">
        <v>540.31500000000005</v>
      </c>
      <c r="Q206" s="53">
        <v>203.90899999999999</v>
      </c>
      <c r="R206" s="53">
        <v>745.18200009999998</v>
      </c>
      <c r="S206" s="53">
        <v>653.56449999999995</v>
      </c>
      <c r="T206" s="65">
        <v>243.66399999999999</v>
      </c>
    </row>
    <row r="207" spans="1:20" s="5" customFormat="1" ht="15" customHeight="1" x14ac:dyDescent="0.25">
      <c r="A207" s="46" t="s">
        <v>266</v>
      </c>
      <c r="B207" s="52">
        <v>639.74900000000002</v>
      </c>
      <c r="C207" s="53">
        <v>344.14100000000002</v>
      </c>
      <c r="D207" s="53">
        <v>768.38049999999998</v>
      </c>
      <c r="E207" s="53">
        <v>673.49900000000002</v>
      </c>
      <c r="F207" s="53">
        <v>978.48749999999995</v>
      </c>
      <c r="G207" s="53">
        <v>1256.7505000000001</v>
      </c>
      <c r="H207" s="53">
        <v>615.96600009999997</v>
      </c>
      <c r="I207" s="53">
        <v>306.15899999999999</v>
      </c>
      <c r="J207" s="53">
        <v>600.32100000000003</v>
      </c>
      <c r="K207" s="53">
        <v>713.25649999999996</v>
      </c>
      <c r="L207" s="53">
        <v>286.04000009999999</v>
      </c>
      <c r="M207" s="53">
        <v>1110.2225000000001</v>
      </c>
      <c r="N207" s="53">
        <v>559</v>
      </c>
      <c r="O207" s="53">
        <v>587.09900000000005</v>
      </c>
      <c r="P207" s="53">
        <v>583.99099999999999</v>
      </c>
      <c r="Q207" s="53">
        <v>247.58500000000001</v>
      </c>
      <c r="R207" s="53">
        <v>746.62900009999998</v>
      </c>
      <c r="S207" s="53">
        <v>697.2405</v>
      </c>
      <c r="T207" s="65">
        <v>287.33999999999997</v>
      </c>
    </row>
    <row r="208" spans="1:20" s="5" customFormat="1" ht="15" customHeight="1" x14ac:dyDescent="0.25">
      <c r="A208" s="46" t="s">
        <v>267</v>
      </c>
      <c r="B208" s="52">
        <v>668.95399999999995</v>
      </c>
      <c r="C208" s="53">
        <v>314.93599999999998</v>
      </c>
      <c r="D208" s="53">
        <v>797.58550000000002</v>
      </c>
      <c r="E208" s="53">
        <v>702.70399999999995</v>
      </c>
      <c r="F208" s="53">
        <v>1007.6925</v>
      </c>
      <c r="G208" s="53">
        <v>1285.9555</v>
      </c>
      <c r="H208" s="53">
        <v>586.76100010000005</v>
      </c>
      <c r="I208" s="53">
        <v>276.95400000000001</v>
      </c>
      <c r="J208" s="53">
        <v>629.52599999999995</v>
      </c>
      <c r="K208" s="53">
        <v>742.4615</v>
      </c>
      <c r="L208" s="53">
        <v>256.8350001</v>
      </c>
      <c r="M208" s="53">
        <v>1139.4275</v>
      </c>
      <c r="N208" s="53">
        <v>588.20500000000004</v>
      </c>
      <c r="O208" s="53">
        <v>616.30399999999997</v>
      </c>
      <c r="P208" s="53">
        <v>613.19600000000003</v>
      </c>
      <c r="Q208" s="53">
        <v>276.79000000000002</v>
      </c>
      <c r="R208" s="53">
        <v>717.42400009999994</v>
      </c>
      <c r="S208" s="53">
        <v>726.44550000000004</v>
      </c>
      <c r="T208" s="65">
        <v>316.54500000000002</v>
      </c>
    </row>
    <row r="209" spans="1:20" s="5" customFormat="1" ht="15" customHeight="1" x14ac:dyDescent="0.25">
      <c r="A209" s="46" t="s">
        <v>268</v>
      </c>
      <c r="B209" s="52">
        <v>689.77700000000004</v>
      </c>
      <c r="C209" s="53">
        <v>294.113</v>
      </c>
      <c r="D209" s="53">
        <v>818.4085</v>
      </c>
      <c r="E209" s="53">
        <v>723.52700000000004</v>
      </c>
      <c r="F209" s="53">
        <v>1028.5155</v>
      </c>
      <c r="G209" s="53">
        <v>1306.7784999999999</v>
      </c>
      <c r="H209" s="53">
        <v>565.93800009999995</v>
      </c>
      <c r="I209" s="53">
        <v>256.13099999999997</v>
      </c>
      <c r="J209" s="53">
        <v>650.34900000000005</v>
      </c>
      <c r="K209" s="53">
        <v>763.28449999999998</v>
      </c>
      <c r="L209" s="53">
        <v>236.01200009999999</v>
      </c>
      <c r="M209" s="53">
        <v>1160.2505000000001</v>
      </c>
      <c r="N209" s="53">
        <v>609.02800000000002</v>
      </c>
      <c r="O209" s="53">
        <v>637.12699999999995</v>
      </c>
      <c r="P209" s="53">
        <v>634.01900000000001</v>
      </c>
      <c r="Q209" s="53">
        <v>297.613</v>
      </c>
      <c r="R209" s="53">
        <v>696.60100009999996</v>
      </c>
      <c r="S209" s="53">
        <v>747.26850000000002</v>
      </c>
      <c r="T209" s="65">
        <v>337.36799999999999</v>
      </c>
    </row>
    <row r="210" spans="1:20" s="5" customFormat="1" ht="15" customHeight="1" x14ac:dyDescent="0.25">
      <c r="A210" s="46" t="s">
        <v>269</v>
      </c>
      <c r="B210" s="52">
        <v>744.76700000000005</v>
      </c>
      <c r="C210" s="53">
        <v>349.10300000000001</v>
      </c>
      <c r="D210" s="53">
        <v>873.39850000000001</v>
      </c>
      <c r="E210" s="53">
        <v>759.26200019999999</v>
      </c>
      <c r="F210" s="53">
        <v>1083.5055</v>
      </c>
      <c r="G210" s="53">
        <v>1361.7684999999999</v>
      </c>
      <c r="H210" s="53">
        <v>510.9480001</v>
      </c>
      <c r="I210" s="53">
        <v>254.62200000000001</v>
      </c>
      <c r="J210" s="53">
        <v>705.33900000000006</v>
      </c>
      <c r="K210" s="53">
        <v>818.27449999999999</v>
      </c>
      <c r="L210" s="53">
        <v>181.02200010000001</v>
      </c>
      <c r="M210" s="53">
        <v>1215.2405000000001</v>
      </c>
      <c r="N210" s="53">
        <v>664.01800000000003</v>
      </c>
      <c r="O210" s="53">
        <v>692.11699999999996</v>
      </c>
      <c r="P210" s="53">
        <v>687.92600019999998</v>
      </c>
      <c r="Q210" s="53">
        <v>352.60300000000001</v>
      </c>
      <c r="R210" s="53">
        <v>641.61100009999996</v>
      </c>
      <c r="S210" s="53">
        <v>802.25850000000003</v>
      </c>
      <c r="T210" s="65">
        <v>392.358</v>
      </c>
    </row>
    <row r="211" spans="1:20" s="5" customFormat="1" ht="15" customHeight="1" x14ac:dyDescent="0.25">
      <c r="A211" s="46" t="s">
        <v>270</v>
      </c>
      <c r="B211" s="52">
        <v>534.15700000000004</v>
      </c>
      <c r="C211" s="53">
        <v>449.733</v>
      </c>
      <c r="D211" s="53">
        <v>662.7885</v>
      </c>
      <c r="E211" s="53">
        <v>567.90700000000004</v>
      </c>
      <c r="F211" s="53">
        <v>872.89549999999997</v>
      </c>
      <c r="G211" s="53">
        <v>1151.1585</v>
      </c>
      <c r="H211" s="53">
        <v>721.55800009999996</v>
      </c>
      <c r="I211" s="53">
        <v>411.75099999999998</v>
      </c>
      <c r="J211" s="53">
        <v>494.72899999999998</v>
      </c>
      <c r="K211" s="53">
        <v>607.66449999999998</v>
      </c>
      <c r="L211" s="53">
        <v>391.63200010000003</v>
      </c>
      <c r="M211" s="53">
        <v>1004.6305</v>
      </c>
      <c r="N211" s="53">
        <v>453.40800000000002</v>
      </c>
      <c r="O211" s="53">
        <v>481.50700000000001</v>
      </c>
      <c r="P211" s="53">
        <v>478.399</v>
      </c>
      <c r="Q211" s="53">
        <v>141.99299999999999</v>
      </c>
      <c r="R211" s="53">
        <v>683.26600010000004</v>
      </c>
      <c r="S211" s="53">
        <v>591.64850000000001</v>
      </c>
      <c r="T211" s="65">
        <v>181.74799999999999</v>
      </c>
    </row>
    <row r="212" spans="1:20" s="5" customFormat="1" ht="15" customHeight="1" x14ac:dyDescent="0.25">
      <c r="A212" s="46" t="s">
        <v>271</v>
      </c>
      <c r="B212" s="52">
        <v>563.65700000000004</v>
      </c>
      <c r="C212" s="53">
        <v>479.233</v>
      </c>
      <c r="D212" s="53">
        <v>633.2885</v>
      </c>
      <c r="E212" s="53">
        <v>538.40700000000004</v>
      </c>
      <c r="F212" s="53">
        <v>843.39549999999997</v>
      </c>
      <c r="G212" s="53">
        <v>1121.6585</v>
      </c>
      <c r="H212" s="53">
        <v>751.05800009999996</v>
      </c>
      <c r="I212" s="53">
        <v>441.25099999999998</v>
      </c>
      <c r="J212" s="53">
        <v>524.22900000000004</v>
      </c>
      <c r="K212" s="53">
        <v>578.16449999999998</v>
      </c>
      <c r="L212" s="53">
        <v>421.13200010000003</v>
      </c>
      <c r="M212" s="53">
        <v>975.13049999999998</v>
      </c>
      <c r="N212" s="53">
        <v>482.90800000000002</v>
      </c>
      <c r="O212" s="53">
        <v>511.00700000000001</v>
      </c>
      <c r="P212" s="53">
        <v>448.899</v>
      </c>
      <c r="Q212" s="53">
        <v>112.49299999999999</v>
      </c>
      <c r="R212" s="53">
        <v>653.76600010000004</v>
      </c>
      <c r="S212" s="53">
        <v>562.14850000000001</v>
      </c>
      <c r="T212" s="65">
        <v>152.24799999999999</v>
      </c>
    </row>
    <row r="213" spans="1:20" s="5" customFormat="1" ht="15" customHeight="1" x14ac:dyDescent="0.25">
      <c r="A213" s="46" t="s">
        <v>272</v>
      </c>
      <c r="B213" s="52">
        <v>626.322</v>
      </c>
      <c r="C213" s="53">
        <v>545.85299999999995</v>
      </c>
      <c r="D213" s="53">
        <v>566.66849999999999</v>
      </c>
      <c r="E213" s="53">
        <v>514.22699999999998</v>
      </c>
      <c r="F213" s="53">
        <v>776.77549999999997</v>
      </c>
      <c r="G213" s="53">
        <v>1055.0385000000001</v>
      </c>
      <c r="H213" s="53">
        <v>817.67800009999996</v>
      </c>
      <c r="I213" s="53">
        <v>507.87099999999998</v>
      </c>
      <c r="J213" s="53">
        <v>586.89400000000001</v>
      </c>
      <c r="K213" s="53">
        <v>511.54450000000003</v>
      </c>
      <c r="L213" s="53">
        <v>487.75200009999998</v>
      </c>
      <c r="M213" s="53">
        <v>908.51049999999998</v>
      </c>
      <c r="N213" s="53">
        <v>545.57299999999998</v>
      </c>
      <c r="O213" s="53">
        <v>573.67200000000003</v>
      </c>
      <c r="P213" s="53">
        <v>402.89350000000002</v>
      </c>
      <c r="Q213" s="53">
        <v>45.872999999999998</v>
      </c>
      <c r="R213" s="53">
        <v>629.58600009999998</v>
      </c>
      <c r="S213" s="53">
        <v>495.52850000000001</v>
      </c>
      <c r="T213" s="65">
        <v>128.06800000000001</v>
      </c>
    </row>
    <row r="214" spans="1:20" s="5" customFormat="1" ht="15" customHeight="1" x14ac:dyDescent="0.25">
      <c r="A214" s="46" t="s">
        <v>273</v>
      </c>
      <c r="B214" s="52">
        <v>983.88900000000001</v>
      </c>
      <c r="C214" s="53">
        <v>9.9999999999989008E-4</v>
      </c>
      <c r="D214" s="53">
        <v>1112.5205000000001</v>
      </c>
      <c r="E214" s="53">
        <v>1017.639</v>
      </c>
      <c r="F214" s="53">
        <v>1322.6275000000001</v>
      </c>
      <c r="G214" s="53">
        <v>1600.8905</v>
      </c>
      <c r="H214" s="53">
        <v>849.91900009999995</v>
      </c>
      <c r="I214" s="53">
        <v>216.91900000000001</v>
      </c>
      <c r="J214" s="53">
        <v>944.46100000000001</v>
      </c>
      <c r="K214" s="53">
        <v>1057.3965000000001</v>
      </c>
      <c r="L214" s="53">
        <v>519.99300010000002</v>
      </c>
      <c r="M214" s="53">
        <v>1454.3625</v>
      </c>
      <c r="N214" s="53">
        <v>903.14</v>
      </c>
      <c r="O214" s="53">
        <v>931.23900000000003</v>
      </c>
      <c r="P214" s="53">
        <v>928.13099999999997</v>
      </c>
      <c r="Q214" s="53">
        <v>591.72500000000002</v>
      </c>
      <c r="R214" s="53">
        <v>980.58200009999996</v>
      </c>
      <c r="S214" s="53">
        <v>1041.3805</v>
      </c>
      <c r="T214" s="65">
        <v>631.48</v>
      </c>
    </row>
    <row r="215" spans="1:20" s="5" customFormat="1" ht="15" customHeight="1" x14ac:dyDescent="0.25">
      <c r="A215" s="46" t="s">
        <v>274</v>
      </c>
      <c r="B215" s="52">
        <v>882.05100000000004</v>
      </c>
      <c r="C215" s="53">
        <v>101.839</v>
      </c>
      <c r="D215" s="53">
        <v>1010.6825</v>
      </c>
      <c r="E215" s="53">
        <v>915.80100000000004</v>
      </c>
      <c r="F215" s="53">
        <v>1220.7895000000001</v>
      </c>
      <c r="G215" s="53">
        <v>1499.0525</v>
      </c>
      <c r="H215" s="53">
        <v>748.08100009999998</v>
      </c>
      <c r="I215" s="53">
        <v>115.081</v>
      </c>
      <c r="J215" s="53">
        <v>842.62300000000005</v>
      </c>
      <c r="K215" s="53">
        <v>955.55849999999998</v>
      </c>
      <c r="L215" s="53">
        <v>418.1550001</v>
      </c>
      <c r="M215" s="53">
        <v>1352.5245</v>
      </c>
      <c r="N215" s="53">
        <v>801.30200000000002</v>
      </c>
      <c r="O215" s="53">
        <v>829.40099999999995</v>
      </c>
      <c r="P215" s="53">
        <v>826.29300000000001</v>
      </c>
      <c r="Q215" s="53">
        <v>489.887</v>
      </c>
      <c r="R215" s="53">
        <v>878.74400009999999</v>
      </c>
      <c r="S215" s="53">
        <v>939.54250000000002</v>
      </c>
      <c r="T215" s="65">
        <v>529.64200000000005</v>
      </c>
    </row>
    <row r="216" spans="1:20" s="5" customFormat="1" ht="15" customHeight="1" x14ac:dyDescent="0.25">
      <c r="A216" s="46" t="s">
        <v>275</v>
      </c>
      <c r="B216" s="52">
        <v>781.76</v>
      </c>
      <c r="C216" s="53">
        <v>202.13</v>
      </c>
      <c r="D216" s="53">
        <v>910.39149999999995</v>
      </c>
      <c r="E216" s="53">
        <v>815.51</v>
      </c>
      <c r="F216" s="53">
        <v>1120.4984999999999</v>
      </c>
      <c r="G216" s="53">
        <v>1398.7615000000001</v>
      </c>
      <c r="H216" s="53">
        <v>657.92100010000001</v>
      </c>
      <c r="I216" s="53">
        <v>164.148</v>
      </c>
      <c r="J216" s="53">
        <v>742.33199999999999</v>
      </c>
      <c r="K216" s="53">
        <v>855.26750000000004</v>
      </c>
      <c r="L216" s="53">
        <v>327.99500010000003</v>
      </c>
      <c r="M216" s="53">
        <v>1252.2335</v>
      </c>
      <c r="N216" s="53">
        <v>701.01099999999997</v>
      </c>
      <c r="O216" s="53">
        <v>729.11</v>
      </c>
      <c r="P216" s="53">
        <v>726.00199999999995</v>
      </c>
      <c r="Q216" s="53">
        <v>389.596</v>
      </c>
      <c r="R216" s="53">
        <v>788.58400010000003</v>
      </c>
      <c r="S216" s="53">
        <v>839.25149999999996</v>
      </c>
      <c r="T216" s="65">
        <v>429.351</v>
      </c>
    </row>
    <row r="217" spans="1:20" s="5" customFormat="1" ht="15" customHeight="1" x14ac:dyDescent="0.25">
      <c r="A217" s="46" t="s">
        <v>276</v>
      </c>
      <c r="B217" s="52">
        <v>447.08800000000002</v>
      </c>
      <c r="C217" s="53">
        <v>725.08699999999999</v>
      </c>
      <c r="D217" s="53">
        <v>665.38250000000005</v>
      </c>
      <c r="E217" s="53">
        <v>650.41849999999999</v>
      </c>
      <c r="F217" s="53">
        <v>875.48950000000002</v>
      </c>
      <c r="G217" s="53">
        <v>1153.7525000000001</v>
      </c>
      <c r="H217" s="53">
        <v>962.00650010000004</v>
      </c>
      <c r="I217" s="53">
        <v>687.10500000000002</v>
      </c>
      <c r="J217" s="53">
        <v>407.66</v>
      </c>
      <c r="K217" s="53">
        <v>610.25850000000003</v>
      </c>
      <c r="L217" s="53">
        <v>666.98600009999996</v>
      </c>
      <c r="M217" s="53">
        <v>1007.2245</v>
      </c>
      <c r="N217" s="53">
        <v>366.339</v>
      </c>
      <c r="O217" s="53">
        <v>394.43799999999999</v>
      </c>
      <c r="P217" s="53">
        <v>501.60750000000002</v>
      </c>
      <c r="Q217" s="53">
        <v>144.58699999999999</v>
      </c>
      <c r="R217" s="53">
        <v>765.7775001</v>
      </c>
      <c r="S217" s="53">
        <v>594.24249999999995</v>
      </c>
      <c r="T217" s="65">
        <v>264.2595</v>
      </c>
    </row>
    <row r="218" spans="1:20" s="5" customFormat="1" ht="15" customHeight="1" x14ac:dyDescent="0.25">
      <c r="A218" s="46" t="s">
        <v>277</v>
      </c>
      <c r="B218" s="52">
        <v>466.20299999999997</v>
      </c>
      <c r="C218" s="53">
        <v>894.76700000000005</v>
      </c>
      <c r="D218" s="53">
        <v>1023.3475</v>
      </c>
      <c r="E218" s="53">
        <v>1008.3835</v>
      </c>
      <c r="F218" s="53">
        <v>1233.4545000000001</v>
      </c>
      <c r="G218" s="53">
        <v>1511.7175</v>
      </c>
      <c r="H218" s="53">
        <v>1166.5920001</v>
      </c>
      <c r="I218" s="53">
        <v>856.78499999999997</v>
      </c>
      <c r="J218" s="53">
        <v>426.77499999999998</v>
      </c>
      <c r="K218" s="53">
        <v>968.22349999999994</v>
      </c>
      <c r="L218" s="53">
        <v>836.66600010000002</v>
      </c>
      <c r="M218" s="53">
        <v>1365.1895</v>
      </c>
      <c r="N218" s="53">
        <v>385.45400000000001</v>
      </c>
      <c r="O218" s="53">
        <v>413.553</v>
      </c>
      <c r="P218" s="53">
        <v>859.57249999999999</v>
      </c>
      <c r="Q218" s="53">
        <v>502.55200000000002</v>
      </c>
      <c r="R218" s="53">
        <v>1123.7425000999999</v>
      </c>
      <c r="S218" s="53">
        <v>952.20749999999998</v>
      </c>
      <c r="T218" s="65">
        <v>622.22450000000003</v>
      </c>
    </row>
    <row r="219" spans="1:20" s="5" customFormat="1" ht="15" customHeight="1" x14ac:dyDescent="0.25">
      <c r="A219" s="46" t="s">
        <v>278</v>
      </c>
      <c r="B219" s="52">
        <v>490.21300009999999</v>
      </c>
      <c r="C219" s="53">
        <v>918.77700010000001</v>
      </c>
      <c r="D219" s="53">
        <v>887.9</v>
      </c>
      <c r="E219" s="53">
        <v>904.20500000000004</v>
      </c>
      <c r="F219" s="53">
        <v>38.040999999999997</v>
      </c>
      <c r="G219" s="53">
        <v>1064.8330000000001</v>
      </c>
      <c r="H219" s="53">
        <v>1190.6020002</v>
      </c>
      <c r="I219" s="53">
        <v>880.79500010000004</v>
      </c>
      <c r="J219" s="53">
        <v>450.78500009999999</v>
      </c>
      <c r="K219" s="53">
        <v>832.77599999999995</v>
      </c>
      <c r="L219" s="53">
        <v>860.67600019999998</v>
      </c>
      <c r="M219" s="53">
        <v>918.30499999999995</v>
      </c>
      <c r="N219" s="53">
        <v>409.46400010000002</v>
      </c>
      <c r="O219" s="53">
        <v>437.56300010000001</v>
      </c>
      <c r="P219" s="53">
        <v>724.125</v>
      </c>
      <c r="Q219" s="53">
        <v>526.56200009999998</v>
      </c>
      <c r="R219" s="53">
        <v>1019.5640001</v>
      </c>
      <c r="S219" s="53">
        <v>816.76</v>
      </c>
      <c r="T219" s="65">
        <v>646.23450009999999</v>
      </c>
    </row>
    <row r="220" spans="1:20" s="5" customFormat="1" ht="15" customHeight="1" x14ac:dyDescent="0.25">
      <c r="A220" s="46" t="s">
        <v>279</v>
      </c>
      <c r="B220" s="52">
        <v>513.71300010000004</v>
      </c>
      <c r="C220" s="53">
        <v>942.27700010000001</v>
      </c>
      <c r="D220" s="53">
        <v>911.4</v>
      </c>
      <c r="E220" s="53">
        <v>927.70500000000004</v>
      </c>
      <c r="F220" s="53">
        <v>14.541</v>
      </c>
      <c r="G220" s="53">
        <v>1088.3330000000001</v>
      </c>
      <c r="H220" s="53">
        <v>1214.1020002</v>
      </c>
      <c r="I220" s="53">
        <v>904.29500010000004</v>
      </c>
      <c r="J220" s="53">
        <v>474.28500009999999</v>
      </c>
      <c r="K220" s="53">
        <v>856.27599999999995</v>
      </c>
      <c r="L220" s="53">
        <v>884.17600019999998</v>
      </c>
      <c r="M220" s="53">
        <v>941.80499999999995</v>
      </c>
      <c r="N220" s="53">
        <v>432.96400010000002</v>
      </c>
      <c r="O220" s="53">
        <v>461.06300010000001</v>
      </c>
      <c r="P220" s="53">
        <v>747.625</v>
      </c>
      <c r="Q220" s="53">
        <v>550.06200009999998</v>
      </c>
      <c r="R220" s="53">
        <v>1043.0640000999999</v>
      </c>
      <c r="S220" s="53">
        <v>840.26</v>
      </c>
      <c r="T220" s="65">
        <v>669.73450009999999</v>
      </c>
    </row>
    <row r="221" spans="1:20" s="5" customFormat="1" ht="15" customHeight="1" x14ac:dyDescent="0.25">
      <c r="A221" s="46" t="s">
        <v>280</v>
      </c>
      <c r="B221" s="52">
        <v>528.25300010000001</v>
      </c>
      <c r="C221" s="53">
        <v>956.81700009999997</v>
      </c>
      <c r="D221" s="53">
        <v>925.94</v>
      </c>
      <c r="E221" s="53">
        <v>942.245</v>
      </c>
      <c r="F221" s="53">
        <v>9.9999999999989008E-4</v>
      </c>
      <c r="G221" s="53">
        <v>1102.873</v>
      </c>
      <c r="H221" s="53">
        <v>1228.6420002</v>
      </c>
      <c r="I221" s="53">
        <v>918.8350001</v>
      </c>
      <c r="J221" s="53">
        <v>488.82500010000001</v>
      </c>
      <c r="K221" s="53">
        <v>870.81600000000003</v>
      </c>
      <c r="L221" s="53">
        <v>898.71600020000005</v>
      </c>
      <c r="M221" s="53">
        <v>956.34500000000003</v>
      </c>
      <c r="N221" s="53">
        <v>447.50400009999998</v>
      </c>
      <c r="O221" s="53">
        <v>475.60300009999997</v>
      </c>
      <c r="P221" s="53">
        <v>762.16499999999996</v>
      </c>
      <c r="Q221" s="53">
        <v>564.60200010000005</v>
      </c>
      <c r="R221" s="53">
        <v>1057.6040000999999</v>
      </c>
      <c r="S221" s="53">
        <v>854.8</v>
      </c>
      <c r="T221" s="65">
        <v>684.27450009999995</v>
      </c>
    </row>
    <row r="222" spans="1:20" s="5" customFormat="1" ht="15" customHeight="1" x14ac:dyDescent="0.25">
      <c r="A222" s="46" t="s">
        <v>281</v>
      </c>
      <c r="B222" s="52">
        <v>1040.5790001</v>
      </c>
      <c r="C222" s="53">
        <v>1151.0495000000001</v>
      </c>
      <c r="D222" s="53">
        <v>573.76900000000001</v>
      </c>
      <c r="E222" s="53">
        <v>590.07399999999996</v>
      </c>
      <c r="F222" s="53">
        <v>636.42700000000002</v>
      </c>
      <c r="G222" s="53">
        <v>466.447</v>
      </c>
      <c r="H222" s="53">
        <v>901.6620001</v>
      </c>
      <c r="I222" s="53">
        <v>1113.0675000000001</v>
      </c>
      <c r="J222" s="53">
        <v>1001.1510001</v>
      </c>
      <c r="K222" s="53">
        <v>518.64499999999998</v>
      </c>
      <c r="L222" s="53">
        <v>933.09600009999997</v>
      </c>
      <c r="M222" s="53">
        <v>319.91899999999998</v>
      </c>
      <c r="N222" s="53">
        <v>959.83000010000001</v>
      </c>
      <c r="O222" s="53">
        <v>987.92900010000005</v>
      </c>
      <c r="P222" s="53">
        <v>409.99400000000003</v>
      </c>
      <c r="Q222" s="53">
        <v>559.32349999999997</v>
      </c>
      <c r="R222" s="53">
        <v>705.43300009999996</v>
      </c>
      <c r="S222" s="53">
        <v>502.62900000000002</v>
      </c>
      <c r="T222" s="65">
        <v>613.46699999999998</v>
      </c>
    </row>
    <row r="223" spans="1:20" s="5" customFormat="1" ht="15" customHeight="1" x14ac:dyDescent="0.25">
      <c r="A223" s="46" t="s">
        <v>282</v>
      </c>
      <c r="B223" s="52">
        <v>1023.0540001000001</v>
      </c>
      <c r="C223" s="53">
        <v>1133.5245</v>
      </c>
      <c r="D223" s="53">
        <v>591.29399999999998</v>
      </c>
      <c r="E223" s="53">
        <v>607.59900000000005</v>
      </c>
      <c r="F223" s="53">
        <v>618.90200000000004</v>
      </c>
      <c r="G223" s="53">
        <v>483.97199999999998</v>
      </c>
      <c r="H223" s="53">
        <v>919.18700009999998</v>
      </c>
      <c r="I223" s="53">
        <v>1095.5425</v>
      </c>
      <c r="J223" s="53">
        <v>983.62600010000006</v>
      </c>
      <c r="K223" s="53">
        <v>536.16999999999996</v>
      </c>
      <c r="L223" s="53">
        <v>950.62100009999995</v>
      </c>
      <c r="M223" s="53">
        <v>337.44400000000002</v>
      </c>
      <c r="N223" s="53">
        <v>942.30500010000003</v>
      </c>
      <c r="O223" s="53">
        <v>970.40400009999996</v>
      </c>
      <c r="P223" s="53">
        <v>427.51900000000001</v>
      </c>
      <c r="Q223" s="53">
        <v>541.79849999999999</v>
      </c>
      <c r="R223" s="53">
        <v>722.95800010000005</v>
      </c>
      <c r="S223" s="53">
        <v>520.154</v>
      </c>
      <c r="T223" s="65">
        <v>595.94200000000001</v>
      </c>
    </row>
    <row r="224" spans="1:20" s="5" customFormat="1" ht="15" customHeight="1" x14ac:dyDescent="0.25">
      <c r="A224" s="46" t="s">
        <v>283</v>
      </c>
      <c r="B224" s="52">
        <v>1016.2570001</v>
      </c>
      <c r="C224" s="53">
        <v>1126.7275</v>
      </c>
      <c r="D224" s="53">
        <v>598.09100000000001</v>
      </c>
      <c r="E224" s="53">
        <v>614.39599999999996</v>
      </c>
      <c r="F224" s="53">
        <v>612.10500000000002</v>
      </c>
      <c r="G224" s="53">
        <v>490.76900000000001</v>
      </c>
      <c r="H224" s="53">
        <v>925.9840001</v>
      </c>
      <c r="I224" s="53">
        <v>1088.7455</v>
      </c>
      <c r="J224" s="53">
        <v>976.82900010000003</v>
      </c>
      <c r="K224" s="53">
        <v>542.96699999999998</v>
      </c>
      <c r="L224" s="53">
        <v>957.41800009999997</v>
      </c>
      <c r="M224" s="53">
        <v>344.24099999999999</v>
      </c>
      <c r="N224" s="53">
        <v>935.5080001</v>
      </c>
      <c r="O224" s="53">
        <v>963.60700010000005</v>
      </c>
      <c r="P224" s="53">
        <v>434.31599999999997</v>
      </c>
      <c r="Q224" s="53">
        <v>535.00149999999996</v>
      </c>
      <c r="R224" s="53">
        <v>729.75500009999996</v>
      </c>
      <c r="S224" s="53">
        <v>526.95100000000002</v>
      </c>
      <c r="T224" s="65">
        <v>589.14499999999998</v>
      </c>
    </row>
    <row r="225" spans="1:20" s="5" customFormat="1" ht="15" customHeight="1" x14ac:dyDescent="0.25">
      <c r="A225" s="46" t="s">
        <v>284</v>
      </c>
      <c r="B225" s="52">
        <v>1005.5950001</v>
      </c>
      <c r="C225" s="53">
        <v>1116.0654999999999</v>
      </c>
      <c r="D225" s="53">
        <v>608.75300000000004</v>
      </c>
      <c r="E225" s="53">
        <v>625.05799999999999</v>
      </c>
      <c r="F225" s="53">
        <v>601.44299999999998</v>
      </c>
      <c r="G225" s="53">
        <v>501.43099999999998</v>
      </c>
      <c r="H225" s="53">
        <v>936.64600010000004</v>
      </c>
      <c r="I225" s="53">
        <v>1078.0835</v>
      </c>
      <c r="J225" s="53">
        <v>966.1670001</v>
      </c>
      <c r="K225" s="53">
        <v>553.62900000000002</v>
      </c>
      <c r="L225" s="53">
        <v>968.08000010000001</v>
      </c>
      <c r="M225" s="53">
        <v>354.90300000000002</v>
      </c>
      <c r="N225" s="53">
        <v>924.84600009999997</v>
      </c>
      <c r="O225" s="53">
        <v>952.94500010000002</v>
      </c>
      <c r="P225" s="53">
        <v>444.97800000000001</v>
      </c>
      <c r="Q225" s="53">
        <v>524.33950000000004</v>
      </c>
      <c r="R225" s="53">
        <v>740.4170001</v>
      </c>
      <c r="S225" s="53">
        <v>537.61300000000006</v>
      </c>
      <c r="T225" s="65">
        <v>578.48299999999995</v>
      </c>
    </row>
    <row r="226" spans="1:20" s="5" customFormat="1" ht="15" customHeight="1" x14ac:dyDescent="0.25">
      <c r="A226" s="46" t="s">
        <v>285</v>
      </c>
      <c r="B226" s="52">
        <v>969.63000009999996</v>
      </c>
      <c r="C226" s="53">
        <v>1080.1005</v>
      </c>
      <c r="D226" s="53">
        <v>644.71799999999996</v>
      </c>
      <c r="E226" s="53">
        <v>661.02300000000002</v>
      </c>
      <c r="F226" s="53">
        <v>565.47799999999995</v>
      </c>
      <c r="G226" s="53">
        <v>537.39599999999996</v>
      </c>
      <c r="H226" s="53">
        <v>972.61100009999996</v>
      </c>
      <c r="I226" s="53">
        <v>1042.1185</v>
      </c>
      <c r="J226" s="53">
        <v>930.20200009999996</v>
      </c>
      <c r="K226" s="53">
        <v>589.59400000000005</v>
      </c>
      <c r="L226" s="53">
        <v>1004.0450001</v>
      </c>
      <c r="M226" s="53">
        <v>390.86799999999999</v>
      </c>
      <c r="N226" s="53">
        <v>888.88100010000005</v>
      </c>
      <c r="O226" s="53">
        <v>916.98000009999998</v>
      </c>
      <c r="P226" s="53">
        <v>480.94299999999998</v>
      </c>
      <c r="Q226" s="53">
        <v>488.37450000000001</v>
      </c>
      <c r="R226" s="53">
        <v>776.38200010000003</v>
      </c>
      <c r="S226" s="53">
        <v>573.57799999999997</v>
      </c>
      <c r="T226" s="65">
        <v>542.51800000000003</v>
      </c>
    </row>
    <row r="227" spans="1:20" s="5" customFormat="1" ht="15" customHeight="1" x14ac:dyDescent="0.25">
      <c r="A227" s="46" t="s">
        <v>286</v>
      </c>
      <c r="B227" s="52">
        <v>960.66000010000005</v>
      </c>
      <c r="C227" s="53">
        <v>1071.1305</v>
      </c>
      <c r="D227" s="53">
        <v>653.68799999999999</v>
      </c>
      <c r="E227" s="53">
        <v>669.99300000000005</v>
      </c>
      <c r="F227" s="53">
        <v>556.50800000000004</v>
      </c>
      <c r="G227" s="53">
        <v>546.36599999999999</v>
      </c>
      <c r="H227" s="53">
        <v>981.58100009999998</v>
      </c>
      <c r="I227" s="53">
        <v>1033.1485</v>
      </c>
      <c r="J227" s="53">
        <v>921.23200010000005</v>
      </c>
      <c r="K227" s="53">
        <v>598.56399999999996</v>
      </c>
      <c r="L227" s="53">
        <v>1013.0150001</v>
      </c>
      <c r="M227" s="53">
        <v>399.83800000000002</v>
      </c>
      <c r="N227" s="53">
        <v>879.91100010000002</v>
      </c>
      <c r="O227" s="53">
        <v>908.01000009999996</v>
      </c>
      <c r="P227" s="53">
        <v>489.91300000000001</v>
      </c>
      <c r="Q227" s="53">
        <v>479.40449999999998</v>
      </c>
      <c r="R227" s="53">
        <v>785.35200010000005</v>
      </c>
      <c r="S227" s="53">
        <v>582.548</v>
      </c>
      <c r="T227" s="65">
        <v>533.548</v>
      </c>
    </row>
    <row r="228" spans="1:20" s="5" customFormat="1" ht="15" customHeight="1" x14ac:dyDescent="0.25">
      <c r="A228" s="46" t="s">
        <v>287</v>
      </c>
      <c r="B228" s="52">
        <v>931.15500010000005</v>
      </c>
      <c r="C228" s="53">
        <v>1041.6255000000001</v>
      </c>
      <c r="D228" s="53">
        <v>644.93799999999999</v>
      </c>
      <c r="E228" s="53">
        <v>661.24300000000005</v>
      </c>
      <c r="F228" s="53">
        <v>527.00300000000004</v>
      </c>
      <c r="G228" s="53">
        <v>575.87099999999998</v>
      </c>
      <c r="H228" s="53">
        <v>972.83100009999998</v>
      </c>
      <c r="I228" s="53">
        <v>1003.6435</v>
      </c>
      <c r="J228" s="53">
        <v>891.72700010000005</v>
      </c>
      <c r="K228" s="53">
        <v>589.81399999999996</v>
      </c>
      <c r="L228" s="53">
        <v>983.52450009999995</v>
      </c>
      <c r="M228" s="53">
        <v>429.34300000000002</v>
      </c>
      <c r="N228" s="53">
        <v>850.40600010000003</v>
      </c>
      <c r="O228" s="53">
        <v>878.50500009999996</v>
      </c>
      <c r="P228" s="53">
        <v>481.16300000000001</v>
      </c>
      <c r="Q228" s="53">
        <v>449.89949999999999</v>
      </c>
      <c r="R228" s="53">
        <v>776.60200010000005</v>
      </c>
      <c r="S228" s="53">
        <v>573.798</v>
      </c>
      <c r="T228" s="65">
        <v>504.04300000000001</v>
      </c>
    </row>
    <row r="229" spans="1:20" s="5" customFormat="1" ht="15" customHeight="1" x14ac:dyDescent="0.25">
      <c r="A229" s="46" t="s">
        <v>288</v>
      </c>
      <c r="B229" s="52">
        <v>901.26100010000005</v>
      </c>
      <c r="C229" s="53">
        <v>1011.7315</v>
      </c>
      <c r="D229" s="53">
        <v>615.04399999999998</v>
      </c>
      <c r="E229" s="53">
        <v>631.34900000000005</v>
      </c>
      <c r="F229" s="53">
        <v>497.10899999999998</v>
      </c>
      <c r="G229" s="53">
        <v>605.76499999999999</v>
      </c>
      <c r="H229" s="53">
        <v>942.93700009999998</v>
      </c>
      <c r="I229" s="53">
        <v>973.74950000000001</v>
      </c>
      <c r="J229" s="53">
        <v>861.83300010000005</v>
      </c>
      <c r="K229" s="53">
        <v>559.91999999999996</v>
      </c>
      <c r="L229" s="53">
        <v>953.63050009999995</v>
      </c>
      <c r="M229" s="53">
        <v>459.23700000000002</v>
      </c>
      <c r="N229" s="53">
        <v>820.51200010000002</v>
      </c>
      <c r="O229" s="53">
        <v>848.61100009999996</v>
      </c>
      <c r="P229" s="53">
        <v>451.26900000000001</v>
      </c>
      <c r="Q229" s="53">
        <v>420.00549999999998</v>
      </c>
      <c r="R229" s="53">
        <v>746.70800010000005</v>
      </c>
      <c r="S229" s="53">
        <v>543.904</v>
      </c>
      <c r="T229" s="65">
        <v>474.149</v>
      </c>
    </row>
    <row r="230" spans="1:20" s="5" customFormat="1" ht="15" customHeight="1" x14ac:dyDescent="0.25">
      <c r="A230" s="46" t="s">
        <v>289</v>
      </c>
      <c r="B230" s="52">
        <v>861.75500009999996</v>
      </c>
      <c r="C230" s="53">
        <v>972.22550000000001</v>
      </c>
      <c r="D230" s="53">
        <v>575.53800000000001</v>
      </c>
      <c r="E230" s="53">
        <v>591.84299999999996</v>
      </c>
      <c r="F230" s="53">
        <v>457.60300000000001</v>
      </c>
      <c r="G230" s="53">
        <v>645.27099999999996</v>
      </c>
      <c r="H230" s="53">
        <v>903.43100010000001</v>
      </c>
      <c r="I230" s="53">
        <v>934.24350000000004</v>
      </c>
      <c r="J230" s="53">
        <v>822.32700009999996</v>
      </c>
      <c r="K230" s="53">
        <v>520.41399999999999</v>
      </c>
      <c r="L230" s="53">
        <v>914.12450009999998</v>
      </c>
      <c r="M230" s="53">
        <v>498.74299999999999</v>
      </c>
      <c r="N230" s="53">
        <v>781.00600010000005</v>
      </c>
      <c r="O230" s="53">
        <v>809.10500009999998</v>
      </c>
      <c r="P230" s="53">
        <v>411.76299999999998</v>
      </c>
      <c r="Q230" s="53">
        <v>380.49950000000001</v>
      </c>
      <c r="R230" s="53">
        <v>707.20200009999996</v>
      </c>
      <c r="S230" s="53">
        <v>504.39800000000002</v>
      </c>
      <c r="T230" s="65">
        <v>434.64299999999997</v>
      </c>
    </row>
    <row r="231" spans="1:20" s="5" customFormat="1" ht="15" customHeight="1" x14ac:dyDescent="0.25">
      <c r="A231" s="46" t="s">
        <v>290</v>
      </c>
      <c r="B231" s="52">
        <v>808.15500010000005</v>
      </c>
      <c r="C231" s="53">
        <v>918.62549999999999</v>
      </c>
      <c r="D231" s="53">
        <v>521.93799999999999</v>
      </c>
      <c r="E231" s="53">
        <v>538.24300000000005</v>
      </c>
      <c r="F231" s="53">
        <v>404.00299999999999</v>
      </c>
      <c r="G231" s="53">
        <v>698.87099999999998</v>
      </c>
      <c r="H231" s="53">
        <v>849.83100009999998</v>
      </c>
      <c r="I231" s="53">
        <v>880.64350000000002</v>
      </c>
      <c r="J231" s="53">
        <v>768.72700010000005</v>
      </c>
      <c r="K231" s="53">
        <v>466.81400000000002</v>
      </c>
      <c r="L231" s="53">
        <v>860.52450009999995</v>
      </c>
      <c r="M231" s="53">
        <v>552.34299999999996</v>
      </c>
      <c r="N231" s="53">
        <v>727.40600010000003</v>
      </c>
      <c r="O231" s="53">
        <v>755.50500009999996</v>
      </c>
      <c r="P231" s="53">
        <v>358.16300000000001</v>
      </c>
      <c r="Q231" s="53">
        <v>326.89949999999999</v>
      </c>
      <c r="R231" s="53">
        <v>653.60200010000005</v>
      </c>
      <c r="S231" s="53">
        <v>450.798</v>
      </c>
      <c r="T231" s="65">
        <v>381.04300000000001</v>
      </c>
    </row>
    <row r="232" spans="1:20" s="5" customFormat="1" ht="15" customHeight="1" x14ac:dyDescent="0.25">
      <c r="A232" s="46" t="s">
        <v>291</v>
      </c>
      <c r="B232" s="52">
        <v>783.02600010000003</v>
      </c>
      <c r="C232" s="53">
        <v>943.75450000000001</v>
      </c>
      <c r="D232" s="53">
        <v>547.06700000000001</v>
      </c>
      <c r="E232" s="53">
        <v>563.37199999999996</v>
      </c>
      <c r="F232" s="53">
        <v>378.87400000000002</v>
      </c>
      <c r="G232" s="53">
        <v>724</v>
      </c>
      <c r="H232" s="53">
        <v>874.9600001</v>
      </c>
      <c r="I232" s="53">
        <v>905.77250000000004</v>
      </c>
      <c r="J232" s="53">
        <v>743.59800010000004</v>
      </c>
      <c r="K232" s="53">
        <v>491.94299999999998</v>
      </c>
      <c r="L232" s="53">
        <v>885.65350009999997</v>
      </c>
      <c r="M232" s="53">
        <v>577.47199999999998</v>
      </c>
      <c r="N232" s="53">
        <v>702.27700010000001</v>
      </c>
      <c r="O232" s="53">
        <v>730.37600010000006</v>
      </c>
      <c r="P232" s="53">
        <v>383.29199999999997</v>
      </c>
      <c r="Q232" s="53">
        <v>352.02850000000001</v>
      </c>
      <c r="R232" s="53">
        <v>678.73100009999996</v>
      </c>
      <c r="S232" s="53">
        <v>475.92700000000002</v>
      </c>
      <c r="T232" s="65">
        <v>406.17200000000003</v>
      </c>
    </row>
    <row r="233" spans="1:20" s="5" customFormat="1" ht="15" customHeight="1" x14ac:dyDescent="0.25">
      <c r="A233" s="46" t="s">
        <v>292</v>
      </c>
      <c r="B233" s="52">
        <v>741.28100010000003</v>
      </c>
      <c r="C233" s="53">
        <v>985.49950000000001</v>
      </c>
      <c r="D233" s="53">
        <v>588.81200000000001</v>
      </c>
      <c r="E233" s="53">
        <v>605.11699999999996</v>
      </c>
      <c r="F233" s="53">
        <v>337.12900000000002</v>
      </c>
      <c r="G233" s="53">
        <v>765.745</v>
      </c>
      <c r="H233" s="53">
        <v>916.70500010000001</v>
      </c>
      <c r="I233" s="53">
        <v>947.51750000000004</v>
      </c>
      <c r="J233" s="53">
        <v>701.85300010000003</v>
      </c>
      <c r="K233" s="53">
        <v>533.68799999999999</v>
      </c>
      <c r="L233" s="53">
        <v>927.39850009999998</v>
      </c>
      <c r="M233" s="53">
        <v>619.21699999999998</v>
      </c>
      <c r="N233" s="53">
        <v>660.5320001</v>
      </c>
      <c r="O233" s="53">
        <v>688.63100010000005</v>
      </c>
      <c r="P233" s="53">
        <v>425.03699999999998</v>
      </c>
      <c r="Q233" s="53">
        <v>393.77350000000001</v>
      </c>
      <c r="R233" s="53">
        <v>720.47600009999996</v>
      </c>
      <c r="S233" s="53">
        <v>517.67200000000003</v>
      </c>
      <c r="T233" s="65">
        <v>447.91699999999997</v>
      </c>
    </row>
    <row r="234" spans="1:20" s="5" customFormat="1" ht="15" customHeight="1" x14ac:dyDescent="0.25">
      <c r="A234" s="46" t="s">
        <v>293</v>
      </c>
      <c r="B234" s="52">
        <v>728.40600010000003</v>
      </c>
      <c r="C234" s="53">
        <v>998.37450000000001</v>
      </c>
      <c r="D234" s="53">
        <v>601.68700000000001</v>
      </c>
      <c r="E234" s="53">
        <v>617.99199999999996</v>
      </c>
      <c r="F234" s="53">
        <v>324.25400000000002</v>
      </c>
      <c r="G234" s="53">
        <v>778.62</v>
      </c>
      <c r="H234" s="53">
        <v>929.58000010000001</v>
      </c>
      <c r="I234" s="53">
        <v>960.39250000000004</v>
      </c>
      <c r="J234" s="53">
        <v>688.97800010000003</v>
      </c>
      <c r="K234" s="53">
        <v>546.56299999999999</v>
      </c>
      <c r="L234" s="53">
        <v>940.27350009999998</v>
      </c>
      <c r="M234" s="53">
        <v>632.09199999999998</v>
      </c>
      <c r="N234" s="53">
        <v>647.6570001</v>
      </c>
      <c r="O234" s="53">
        <v>675.75600010000005</v>
      </c>
      <c r="P234" s="53">
        <v>437.91199999999998</v>
      </c>
      <c r="Q234" s="53">
        <v>406.64850000000001</v>
      </c>
      <c r="R234" s="53">
        <v>733.35100009999996</v>
      </c>
      <c r="S234" s="53">
        <v>530.54700000000003</v>
      </c>
      <c r="T234" s="65">
        <v>460.79199999999997</v>
      </c>
    </row>
    <row r="235" spans="1:20" s="5" customFormat="1" ht="15" customHeight="1" x14ac:dyDescent="0.25">
      <c r="A235" s="46" t="s">
        <v>294</v>
      </c>
      <c r="B235" s="52">
        <v>694.97300010000004</v>
      </c>
      <c r="C235" s="53">
        <v>1031.8074999999999</v>
      </c>
      <c r="D235" s="53">
        <v>635.12</v>
      </c>
      <c r="E235" s="53">
        <v>651.42499999999995</v>
      </c>
      <c r="F235" s="53">
        <v>290.82100000000003</v>
      </c>
      <c r="G235" s="53">
        <v>812.053</v>
      </c>
      <c r="H235" s="53">
        <v>963.0130001</v>
      </c>
      <c r="I235" s="53">
        <v>993.82550000000003</v>
      </c>
      <c r="J235" s="53">
        <v>655.54500010000004</v>
      </c>
      <c r="K235" s="53">
        <v>579.99599999999998</v>
      </c>
      <c r="L235" s="53">
        <v>973.70650009999997</v>
      </c>
      <c r="M235" s="53">
        <v>665.52499999999998</v>
      </c>
      <c r="N235" s="53">
        <v>614.22400010000001</v>
      </c>
      <c r="O235" s="53">
        <v>642.32300009999994</v>
      </c>
      <c r="P235" s="53">
        <v>471.34500000000003</v>
      </c>
      <c r="Q235" s="53">
        <v>440.08150000000001</v>
      </c>
      <c r="R235" s="53">
        <v>766.78400009999996</v>
      </c>
      <c r="S235" s="53">
        <v>563.98</v>
      </c>
      <c r="T235" s="65">
        <v>494.22500000000002</v>
      </c>
    </row>
    <row r="236" spans="1:20" s="5" customFormat="1" ht="15" customHeight="1" x14ac:dyDescent="0.25">
      <c r="A236" s="46" t="s">
        <v>295</v>
      </c>
      <c r="B236" s="52">
        <v>675.01000009999996</v>
      </c>
      <c r="C236" s="53">
        <v>1051.7705000000001</v>
      </c>
      <c r="D236" s="53">
        <v>655.08299999999997</v>
      </c>
      <c r="E236" s="53">
        <v>671.38800000000003</v>
      </c>
      <c r="F236" s="53">
        <v>270.858</v>
      </c>
      <c r="G236" s="53">
        <v>832.01599999999996</v>
      </c>
      <c r="H236" s="53">
        <v>982.97600009999996</v>
      </c>
      <c r="I236" s="53">
        <v>1013.7885</v>
      </c>
      <c r="J236" s="53">
        <v>635.58200009999996</v>
      </c>
      <c r="K236" s="53">
        <v>599.95899999999995</v>
      </c>
      <c r="L236" s="53">
        <v>993.66950010000005</v>
      </c>
      <c r="M236" s="53">
        <v>685.48800000000006</v>
      </c>
      <c r="N236" s="53">
        <v>594.26100010000005</v>
      </c>
      <c r="O236" s="53">
        <v>622.36000009999998</v>
      </c>
      <c r="P236" s="53">
        <v>491.30799999999999</v>
      </c>
      <c r="Q236" s="53">
        <v>460.04450000000003</v>
      </c>
      <c r="R236" s="53">
        <v>786.74700010000004</v>
      </c>
      <c r="S236" s="53">
        <v>583.94299999999998</v>
      </c>
      <c r="T236" s="65">
        <v>514.18799999999999</v>
      </c>
    </row>
    <row r="237" spans="1:20" s="5" customFormat="1" ht="15" customHeight="1" x14ac:dyDescent="0.25">
      <c r="A237" s="46" t="s">
        <v>296</v>
      </c>
      <c r="B237" s="52">
        <v>622.7340001</v>
      </c>
      <c r="C237" s="53">
        <v>1051.2980001000001</v>
      </c>
      <c r="D237" s="53">
        <v>707.35900000000004</v>
      </c>
      <c r="E237" s="53">
        <v>723.66399999999999</v>
      </c>
      <c r="F237" s="53">
        <v>218.58199999999999</v>
      </c>
      <c r="G237" s="53">
        <v>884.29200000000003</v>
      </c>
      <c r="H237" s="53">
        <v>1035.2520001</v>
      </c>
      <c r="I237" s="53">
        <v>1013.3160001</v>
      </c>
      <c r="J237" s="53">
        <v>583.30600010000001</v>
      </c>
      <c r="K237" s="53">
        <v>652.23500000000001</v>
      </c>
      <c r="L237" s="53">
        <v>993.19700020000005</v>
      </c>
      <c r="M237" s="53">
        <v>737.76400000000001</v>
      </c>
      <c r="N237" s="53">
        <v>541.98500009999998</v>
      </c>
      <c r="O237" s="53">
        <v>570.08400010000003</v>
      </c>
      <c r="P237" s="53">
        <v>543.58399999999995</v>
      </c>
      <c r="Q237" s="53">
        <v>512.32050000000004</v>
      </c>
      <c r="R237" s="53">
        <v>839.02300009999999</v>
      </c>
      <c r="S237" s="53">
        <v>636.21900000000005</v>
      </c>
      <c r="T237" s="65">
        <v>566.46400000000006</v>
      </c>
    </row>
    <row r="238" spans="1:20" s="5" customFormat="1" ht="15" customHeight="1" x14ac:dyDescent="0.25">
      <c r="A238" s="46" t="s">
        <v>297</v>
      </c>
      <c r="B238" s="52">
        <v>550.56700009999997</v>
      </c>
      <c r="C238" s="53">
        <v>979.13100010000005</v>
      </c>
      <c r="D238" s="53">
        <v>779.52599999999995</v>
      </c>
      <c r="E238" s="53">
        <v>795.83100000000002</v>
      </c>
      <c r="F238" s="53">
        <v>146.41499999999999</v>
      </c>
      <c r="G238" s="53">
        <v>956.45899999999995</v>
      </c>
      <c r="H238" s="53">
        <v>1107.4190000999999</v>
      </c>
      <c r="I238" s="53">
        <v>941.14900009999997</v>
      </c>
      <c r="J238" s="53">
        <v>511.13900009999998</v>
      </c>
      <c r="K238" s="53">
        <v>724.40200000000004</v>
      </c>
      <c r="L238" s="53">
        <v>921.03000020000002</v>
      </c>
      <c r="M238" s="53">
        <v>809.93100000000004</v>
      </c>
      <c r="N238" s="53">
        <v>469.81800010000001</v>
      </c>
      <c r="O238" s="53">
        <v>497.9170001</v>
      </c>
      <c r="P238" s="53">
        <v>615.75099999999998</v>
      </c>
      <c r="Q238" s="53">
        <v>584.48749999999995</v>
      </c>
      <c r="R238" s="53">
        <v>911.19000010000002</v>
      </c>
      <c r="S238" s="53">
        <v>708.38599999999997</v>
      </c>
      <c r="T238" s="65">
        <v>638.63099999999997</v>
      </c>
    </row>
    <row r="239" spans="1:20" s="5" customFormat="1" ht="15" customHeight="1" x14ac:dyDescent="0.25">
      <c r="A239" s="46" t="s">
        <v>298</v>
      </c>
      <c r="B239" s="52">
        <v>491.77300009999999</v>
      </c>
      <c r="C239" s="53">
        <v>920.33700009999995</v>
      </c>
      <c r="D239" s="53">
        <v>838.32</v>
      </c>
      <c r="E239" s="53">
        <v>854.625</v>
      </c>
      <c r="F239" s="53">
        <v>87.620999999999995</v>
      </c>
      <c r="G239" s="53">
        <v>1015.253</v>
      </c>
      <c r="H239" s="53">
        <v>1166.2130001</v>
      </c>
      <c r="I239" s="53">
        <v>882.35500009999998</v>
      </c>
      <c r="J239" s="53">
        <v>452.34500009999999</v>
      </c>
      <c r="K239" s="53">
        <v>783.19600000000003</v>
      </c>
      <c r="L239" s="53">
        <v>862.23600020000003</v>
      </c>
      <c r="M239" s="53">
        <v>868.72500000000002</v>
      </c>
      <c r="N239" s="53">
        <v>411.02400010000002</v>
      </c>
      <c r="O239" s="53">
        <v>439.12300010000001</v>
      </c>
      <c r="P239" s="53">
        <v>674.54499999999996</v>
      </c>
      <c r="Q239" s="53">
        <v>528.12200010000004</v>
      </c>
      <c r="R239" s="53">
        <v>969.9840001</v>
      </c>
      <c r="S239" s="53">
        <v>767.18</v>
      </c>
      <c r="T239" s="65">
        <v>647.79450010000005</v>
      </c>
    </row>
    <row r="240" spans="1:20" s="5" customFormat="1" ht="15" customHeight="1" x14ac:dyDescent="0.25">
      <c r="A240" s="46" t="s">
        <v>299</v>
      </c>
      <c r="B240" s="52">
        <v>830.72600009999996</v>
      </c>
      <c r="C240" s="53">
        <v>896.05449999999996</v>
      </c>
      <c r="D240" s="53">
        <v>499.36700000000002</v>
      </c>
      <c r="E240" s="53">
        <v>515.67200000000003</v>
      </c>
      <c r="F240" s="53">
        <v>426.57400000000001</v>
      </c>
      <c r="G240" s="53">
        <v>721.44200000000001</v>
      </c>
      <c r="H240" s="53">
        <v>827.26000009999996</v>
      </c>
      <c r="I240" s="53">
        <v>858.07249999999999</v>
      </c>
      <c r="J240" s="53">
        <v>791.29800009999997</v>
      </c>
      <c r="K240" s="53">
        <v>444.24299999999999</v>
      </c>
      <c r="L240" s="53">
        <v>837.95350010000004</v>
      </c>
      <c r="M240" s="53">
        <v>574.91399999999999</v>
      </c>
      <c r="N240" s="53">
        <v>749.97700010000005</v>
      </c>
      <c r="O240" s="53">
        <v>778.07600009999999</v>
      </c>
      <c r="P240" s="53">
        <v>335.59199999999998</v>
      </c>
      <c r="Q240" s="53">
        <v>304.32850000000002</v>
      </c>
      <c r="R240" s="53">
        <v>631.03100010000003</v>
      </c>
      <c r="S240" s="53">
        <v>428.22699999999998</v>
      </c>
      <c r="T240" s="65">
        <v>358.47199999999998</v>
      </c>
    </row>
    <row r="241" spans="1:20" s="5" customFormat="1" ht="15" customHeight="1" x14ac:dyDescent="0.25">
      <c r="A241" s="46" t="s">
        <v>300</v>
      </c>
      <c r="B241" s="52">
        <v>856.07150000000001</v>
      </c>
      <c r="C241" s="53">
        <v>856.12249999999995</v>
      </c>
      <c r="D241" s="53">
        <v>459.435</v>
      </c>
      <c r="E241" s="53">
        <v>475.74</v>
      </c>
      <c r="F241" s="53">
        <v>466.50599999999997</v>
      </c>
      <c r="G241" s="53">
        <v>761.37400000000002</v>
      </c>
      <c r="H241" s="53">
        <v>787.32800010000005</v>
      </c>
      <c r="I241" s="53">
        <v>818.14049999999997</v>
      </c>
      <c r="J241" s="53">
        <v>816.64350000000002</v>
      </c>
      <c r="K241" s="53">
        <v>404.31099999999998</v>
      </c>
      <c r="L241" s="53">
        <v>798.02150010000003</v>
      </c>
      <c r="M241" s="53">
        <v>614.846</v>
      </c>
      <c r="N241" s="53">
        <v>775.32249999999999</v>
      </c>
      <c r="O241" s="53">
        <v>803.42150000000004</v>
      </c>
      <c r="P241" s="53">
        <v>295.66000000000003</v>
      </c>
      <c r="Q241" s="53">
        <v>264.3965</v>
      </c>
      <c r="R241" s="53">
        <v>591.09900010000001</v>
      </c>
      <c r="S241" s="53">
        <v>388.29500000000002</v>
      </c>
      <c r="T241" s="65">
        <v>318.54000000000002</v>
      </c>
    </row>
    <row r="242" spans="1:20" s="5" customFormat="1" ht="15" customHeight="1" x14ac:dyDescent="0.25">
      <c r="A242" s="46" t="s">
        <v>301</v>
      </c>
      <c r="B242" s="52">
        <v>839.77049999999997</v>
      </c>
      <c r="C242" s="53">
        <v>839.82150000000001</v>
      </c>
      <c r="D242" s="53">
        <v>443.13400000000001</v>
      </c>
      <c r="E242" s="53">
        <v>459.43900000000002</v>
      </c>
      <c r="F242" s="53">
        <v>482.80700000000002</v>
      </c>
      <c r="G242" s="53">
        <v>777.67499999999995</v>
      </c>
      <c r="H242" s="53">
        <v>771.02700010000001</v>
      </c>
      <c r="I242" s="53">
        <v>801.83950000000004</v>
      </c>
      <c r="J242" s="53">
        <v>800.34249999999997</v>
      </c>
      <c r="K242" s="53">
        <v>388.01</v>
      </c>
      <c r="L242" s="53">
        <v>781.72050009999998</v>
      </c>
      <c r="M242" s="53">
        <v>631.14700000000005</v>
      </c>
      <c r="N242" s="53">
        <v>759.02149999999995</v>
      </c>
      <c r="O242" s="53">
        <v>787.12049999999999</v>
      </c>
      <c r="P242" s="53">
        <v>279.35899999999998</v>
      </c>
      <c r="Q242" s="53">
        <v>248.09549999999999</v>
      </c>
      <c r="R242" s="53">
        <v>574.79800009999997</v>
      </c>
      <c r="S242" s="53">
        <v>371.99400000000003</v>
      </c>
      <c r="T242" s="65">
        <v>302.23899999999998</v>
      </c>
    </row>
    <row r="243" spans="1:20" s="5" customFormat="1" ht="15" customHeight="1" x14ac:dyDescent="0.25">
      <c r="A243" s="46" t="s">
        <v>302</v>
      </c>
      <c r="B243" s="52">
        <v>824.75350000000003</v>
      </c>
      <c r="C243" s="53">
        <v>824.80449999999996</v>
      </c>
      <c r="D243" s="53">
        <v>428.11700000000002</v>
      </c>
      <c r="E243" s="53">
        <v>444.42200000000003</v>
      </c>
      <c r="F243" s="53">
        <v>497.82400000000001</v>
      </c>
      <c r="G243" s="53">
        <v>792.69200000000001</v>
      </c>
      <c r="H243" s="53">
        <v>756.01000009999996</v>
      </c>
      <c r="I243" s="53">
        <v>786.82249999999999</v>
      </c>
      <c r="J243" s="53">
        <v>785.32550000000003</v>
      </c>
      <c r="K243" s="53">
        <v>372.99299999999999</v>
      </c>
      <c r="L243" s="53">
        <v>766.70350010000004</v>
      </c>
      <c r="M243" s="53">
        <v>646.16399999999999</v>
      </c>
      <c r="N243" s="53">
        <v>744.00450000000001</v>
      </c>
      <c r="O243" s="53">
        <v>772.10350000000005</v>
      </c>
      <c r="P243" s="53">
        <v>264.34199999999998</v>
      </c>
      <c r="Q243" s="53">
        <v>233.07849999999999</v>
      </c>
      <c r="R243" s="53">
        <v>559.78100010000003</v>
      </c>
      <c r="S243" s="53">
        <v>356.97699999999998</v>
      </c>
      <c r="T243" s="65">
        <v>287.22199999999998</v>
      </c>
    </row>
    <row r="244" spans="1:20" s="5" customFormat="1" ht="15" customHeight="1" x14ac:dyDescent="0.25">
      <c r="A244" s="46" t="s">
        <v>303</v>
      </c>
      <c r="B244" s="52">
        <v>789.39350000000002</v>
      </c>
      <c r="C244" s="53">
        <v>789.44449999999995</v>
      </c>
      <c r="D244" s="53">
        <v>392.75700000000001</v>
      </c>
      <c r="E244" s="53">
        <v>409.06200000000001</v>
      </c>
      <c r="F244" s="53">
        <v>533.18399999999997</v>
      </c>
      <c r="G244" s="53">
        <v>828.05200000000002</v>
      </c>
      <c r="H244" s="53">
        <v>720.65000010000006</v>
      </c>
      <c r="I244" s="53">
        <v>751.46249999999998</v>
      </c>
      <c r="J244" s="53">
        <v>749.96550000000002</v>
      </c>
      <c r="K244" s="53">
        <v>337.63299999999998</v>
      </c>
      <c r="L244" s="53">
        <v>731.34350010000003</v>
      </c>
      <c r="M244" s="53">
        <v>681.524</v>
      </c>
      <c r="N244" s="53">
        <v>708.64449999999999</v>
      </c>
      <c r="O244" s="53">
        <v>736.74350000000004</v>
      </c>
      <c r="P244" s="53">
        <v>228.982</v>
      </c>
      <c r="Q244" s="53">
        <v>197.71850000000001</v>
      </c>
      <c r="R244" s="53">
        <v>524.42100010000001</v>
      </c>
      <c r="S244" s="53">
        <v>321.61700000000002</v>
      </c>
      <c r="T244" s="65">
        <v>251.86199999999999</v>
      </c>
    </row>
    <row r="245" spans="1:20" s="5" customFormat="1" ht="15" customHeight="1" x14ac:dyDescent="0.25">
      <c r="A245" s="46" t="s">
        <v>304</v>
      </c>
      <c r="B245" s="52">
        <v>708.947</v>
      </c>
      <c r="C245" s="53">
        <v>624.52300000000002</v>
      </c>
      <c r="D245" s="53">
        <v>528.572</v>
      </c>
      <c r="E245" s="53">
        <v>393.11700000000002</v>
      </c>
      <c r="F245" s="53">
        <v>792.00400000000002</v>
      </c>
      <c r="G245" s="53">
        <v>1070.2670000000001</v>
      </c>
      <c r="H245" s="53">
        <v>704.70500010000001</v>
      </c>
      <c r="I245" s="53">
        <v>586.54100000000005</v>
      </c>
      <c r="J245" s="53">
        <v>669.51900000000001</v>
      </c>
      <c r="K245" s="53">
        <v>473.44799999999998</v>
      </c>
      <c r="L245" s="53">
        <v>566.42200009999999</v>
      </c>
      <c r="M245" s="53">
        <v>923.73900000000003</v>
      </c>
      <c r="N245" s="53">
        <v>628.19799999999998</v>
      </c>
      <c r="O245" s="53">
        <v>656.29700000000003</v>
      </c>
      <c r="P245" s="53">
        <v>303.60899999999998</v>
      </c>
      <c r="Q245" s="53">
        <v>126.6305</v>
      </c>
      <c r="R245" s="53">
        <v>508.47600010000002</v>
      </c>
      <c r="S245" s="53">
        <v>457.43200000000002</v>
      </c>
      <c r="T245" s="65">
        <v>6.9580000000000002</v>
      </c>
    </row>
    <row r="246" spans="1:20" s="5" customFormat="1" ht="15" customHeight="1" x14ac:dyDescent="0.25">
      <c r="A246" s="46" t="s">
        <v>305</v>
      </c>
      <c r="B246" s="52">
        <v>1234.9560001</v>
      </c>
      <c r="C246" s="53">
        <v>1328.8215</v>
      </c>
      <c r="D246" s="53">
        <v>744.846</v>
      </c>
      <c r="E246" s="53">
        <v>761.15099999999995</v>
      </c>
      <c r="F246" s="53">
        <v>830.80399999999997</v>
      </c>
      <c r="G246" s="53">
        <v>272.07</v>
      </c>
      <c r="H246" s="53">
        <v>1072.7390001000001</v>
      </c>
      <c r="I246" s="53">
        <v>1290.8395</v>
      </c>
      <c r="J246" s="53">
        <v>1195.5280001000001</v>
      </c>
      <c r="K246" s="53">
        <v>689.72199999999998</v>
      </c>
      <c r="L246" s="53">
        <v>1104.1730001000001</v>
      </c>
      <c r="M246" s="53">
        <v>125.542</v>
      </c>
      <c r="N246" s="53">
        <v>1154.2070001</v>
      </c>
      <c r="O246" s="53">
        <v>1182.3060000999999</v>
      </c>
      <c r="P246" s="53">
        <v>581.07100000000003</v>
      </c>
      <c r="Q246" s="53">
        <v>737.09550000000002</v>
      </c>
      <c r="R246" s="53">
        <v>876.51000009999996</v>
      </c>
      <c r="S246" s="53">
        <v>673.70600000000002</v>
      </c>
      <c r="T246" s="65">
        <v>791.23900000000003</v>
      </c>
    </row>
    <row r="247" spans="1:20" s="5" customFormat="1" ht="15" customHeight="1" x14ac:dyDescent="0.25">
      <c r="A247" s="46" t="s">
        <v>306</v>
      </c>
      <c r="B247" s="52">
        <v>881.18</v>
      </c>
      <c r="C247" s="53">
        <v>475.38499999999999</v>
      </c>
      <c r="D247" s="53">
        <v>776.47600020000004</v>
      </c>
      <c r="E247" s="53">
        <v>622.84900019999998</v>
      </c>
      <c r="F247" s="53">
        <v>1219.9185</v>
      </c>
      <c r="G247" s="53">
        <v>1404.6520002</v>
      </c>
      <c r="H247" s="53">
        <v>374.53500009999999</v>
      </c>
      <c r="I247" s="53">
        <v>281.26499999999999</v>
      </c>
      <c r="J247" s="53">
        <v>841.75199999999995</v>
      </c>
      <c r="K247" s="53">
        <v>721.35200020000002</v>
      </c>
      <c r="L247" s="53">
        <v>44.609000100000003</v>
      </c>
      <c r="M247" s="53">
        <v>1258.1240002</v>
      </c>
      <c r="N247" s="53">
        <v>800.43100000000004</v>
      </c>
      <c r="O247" s="53">
        <v>828.53</v>
      </c>
      <c r="P247" s="53">
        <v>551.51300019999996</v>
      </c>
      <c r="Q247" s="53">
        <v>489.01600000000002</v>
      </c>
      <c r="R247" s="53">
        <v>505.1980001</v>
      </c>
      <c r="S247" s="53">
        <v>705.33600019999994</v>
      </c>
      <c r="T247" s="65">
        <v>528.77099999999996</v>
      </c>
    </row>
    <row r="248" spans="1:20" s="5" customFormat="1" ht="15" customHeight="1" x14ac:dyDescent="0.25">
      <c r="A248" s="46" t="s">
        <v>307</v>
      </c>
      <c r="B248" s="52">
        <v>1268.9930001</v>
      </c>
      <c r="C248" s="53">
        <v>863.19800009999994</v>
      </c>
      <c r="D248" s="53">
        <v>729.91100010000002</v>
      </c>
      <c r="E248" s="53">
        <v>576.28400009999996</v>
      </c>
      <c r="F248" s="53">
        <v>1267.1120000999999</v>
      </c>
      <c r="G248" s="53">
        <v>1358.0870001000001</v>
      </c>
      <c r="H248" s="53">
        <v>13.298</v>
      </c>
      <c r="I248" s="53">
        <v>669.07800010000005</v>
      </c>
      <c r="J248" s="53">
        <v>1229.5650000999999</v>
      </c>
      <c r="K248" s="53">
        <v>674.7870001</v>
      </c>
      <c r="L248" s="53">
        <v>359.404</v>
      </c>
      <c r="M248" s="53">
        <v>1211.5590001</v>
      </c>
      <c r="N248" s="53">
        <v>1188.2440001</v>
      </c>
      <c r="O248" s="53">
        <v>1216.3430000999999</v>
      </c>
      <c r="P248" s="53">
        <v>504.9480001</v>
      </c>
      <c r="Q248" s="53">
        <v>830.69750009999996</v>
      </c>
      <c r="R248" s="53">
        <v>458.63299999999998</v>
      </c>
      <c r="S248" s="53">
        <v>658.77100010000004</v>
      </c>
      <c r="T248" s="65">
        <v>711.02500010000006</v>
      </c>
    </row>
    <row r="249" spans="1:20" s="5" customFormat="1" ht="15" customHeight="1" x14ac:dyDescent="0.25">
      <c r="A249" s="46" t="s">
        <v>308</v>
      </c>
      <c r="B249" s="52">
        <v>698.98850000000004</v>
      </c>
      <c r="C249" s="53">
        <v>699.03949999999998</v>
      </c>
      <c r="D249" s="53">
        <v>413.48200000000003</v>
      </c>
      <c r="E249" s="53">
        <v>429.78699999999998</v>
      </c>
      <c r="F249" s="53">
        <v>623.58900000000006</v>
      </c>
      <c r="G249" s="53">
        <v>901.85199999999998</v>
      </c>
      <c r="H249" s="53">
        <v>741.37500009999997</v>
      </c>
      <c r="I249" s="53">
        <v>661.0575</v>
      </c>
      <c r="J249" s="53">
        <v>659.56050000000005</v>
      </c>
      <c r="K249" s="53">
        <v>358.358</v>
      </c>
      <c r="L249" s="53">
        <v>640.93850010000006</v>
      </c>
      <c r="M249" s="53">
        <v>755.32399999999996</v>
      </c>
      <c r="N249" s="53">
        <v>618.23950000000002</v>
      </c>
      <c r="O249" s="53">
        <v>646.33849999999995</v>
      </c>
      <c r="P249" s="53">
        <v>249.70699999999999</v>
      </c>
      <c r="Q249" s="53">
        <v>107.3135</v>
      </c>
      <c r="R249" s="53">
        <v>545.14600010000004</v>
      </c>
      <c r="S249" s="53">
        <v>342.34199999999998</v>
      </c>
      <c r="T249" s="65">
        <v>161.45699999999999</v>
      </c>
    </row>
    <row r="250" spans="1:20" s="5" customFormat="1" ht="15" customHeight="1" x14ac:dyDescent="0.25">
      <c r="A250" s="46" t="s">
        <v>309</v>
      </c>
      <c r="B250" s="52">
        <v>566.40599999999995</v>
      </c>
      <c r="C250" s="53">
        <v>605.76900000000001</v>
      </c>
      <c r="D250" s="53">
        <v>546.06449999999995</v>
      </c>
      <c r="E250" s="53">
        <v>531.10050000000001</v>
      </c>
      <c r="F250" s="53">
        <v>756.17150000000004</v>
      </c>
      <c r="G250" s="53">
        <v>1034.4345000000001</v>
      </c>
      <c r="H250" s="53">
        <v>842.68850010000006</v>
      </c>
      <c r="I250" s="53">
        <v>567.78700000000003</v>
      </c>
      <c r="J250" s="53">
        <v>526.97799999999995</v>
      </c>
      <c r="K250" s="53">
        <v>490.94049999999999</v>
      </c>
      <c r="L250" s="53">
        <v>547.66800009999997</v>
      </c>
      <c r="M250" s="53">
        <v>887.90650000000005</v>
      </c>
      <c r="N250" s="53">
        <v>485.65699999999998</v>
      </c>
      <c r="O250" s="53">
        <v>513.75599999999997</v>
      </c>
      <c r="P250" s="53">
        <v>382.28949999999998</v>
      </c>
      <c r="Q250" s="53">
        <v>25.268999999999998</v>
      </c>
      <c r="R250" s="53">
        <v>646.45950010000001</v>
      </c>
      <c r="S250" s="53">
        <v>474.92450000000002</v>
      </c>
      <c r="T250" s="65">
        <v>144.94149999999999</v>
      </c>
    </row>
    <row r="251" spans="1:20" s="5" customFormat="1" ht="15" customHeight="1" x14ac:dyDescent="0.25">
      <c r="A251" s="46" t="s">
        <v>310</v>
      </c>
      <c r="B251" s="52">
        <v>908.16200000000003</v>
      </c>
      <c r="C251" s="53">
        <v>179.17400000000001</v>
      </c>
      <c r="D251" s="53">
        <v>1036.7935</v>
      </c>
      <c r="E251" s="53">
        <v>919.06000019999999</v>
      </c>
      <c r="F251" s="53">
        <v>1246.9005</v>
      </c>
      <c r="G251" s="53">
        <v>1525.1635000000001</v>
      </c>
      <c r="H251" s="53">
        <v>670.74600009999995</v>
      </c>
      <c r="I251" s="53">
        <v>37.746000000000002</v>
      </c>
      <c r="J251" s="53">
        <v>868.73400000000004</v>
      </c>
      <c r="K251" s="53">
        <v>981.66949999999997</v>
      </c>
      <c r="L251" s="53">
        <v>340.82000010000002</v>
      </c>
      <c r="M251" s="53">
        <v>1378.6355000000001</v>
      </c>
      <c r="N251" s="53">
        <v>827.41300000000001</v>
      </c>
      <c r="O251" s="53">
        <v>855.51199999999994</v>
      </c>
      <c r="P251" s="53">
        <v>847.72400019999998</v>
      </c>
      <c r="Q251" s="53">
        <v>515.99800000000005</v>
      </c>
      <c r="R251" s="53">
        <v>801.40900009999996</v>
      </c>
      <c r="S251" s="53">
        <v>965.65350000000001</v>
      </c>
      <c r="T251" s="65">
        <v>555.75300000000004</v>
      </c>
    </row>
    <row r="252" spans="1:20" s="5" customFormat="1" ht="15" customHeight="1" x14ac:dyDescent="0.25">
      <c r="A252" s="46" t="s">
        <v>311</v>
      </c>
      <c r="B252" s="52">
        <v>1044.0934999999999</v>
      </c>
      <c r="C252" s="53">
        <v>964.22699999999998</v>
      </c>
      <c r="D252" s="53">
        <v>351.63200000000001</v>
      </c>
      <c r="E252" s="53">
        <v>53.412999999999997</v>
      </c>
      <c r="F252" s="53">
        <v>888.83299999999997</v>
      </c>
      <c r="G252" s="53">
        <v>979.80799999999999</v>
      </c>
      <c r="H252" s="53">
        <v>509.59300009999998</v>
      </c>
      <c r="I252" s="53">
        <v>850.70100019999995</v>
      </c>
      <c r="J252" s="53">
        <v>1004.6655</v>
      </c>
      <c r="K252" s="53">
        <v>296.50799999999998</v>
      </c>
      <c r="L252" s="53">
        <v>541.02700010000001</v>
      </c>
      <c r="M252" s="53">
        <v>833.28</v>
      </c>
      <c r="N252" s="53">
        <v>963.34450000000004</v>
      </c>
      <c r="O252" s="53">
        <v>991.44349999999997</v>
      </c>
      <c r="P252" s="53">
        <v>126.669</v>
      </c>
      <c r="Q252" s="53">
        <v>452.41849999999999</v>
      </c>
      <c r="R252" s="53">
        <v>313.3640001</v>
      </c>
      <c r="S252" s="53">
        <v>280.49200000000002</v>
      </c>
      <c r="T252" s="65">
        <v>332.74599999999998</v>
      </c>
    </row>
    <row r="253" spans="1:20" s="5" customFormat="1" ht="15" customHeight="1" x14ac:dyDescent="0.25">
      <c r="A253" s="46" t="s">
        <v>312</v>
      </c>
      <c r="B253" s="52">
        <v>805.55050000000006</v>
      </c>
      <c r="C253" s="53">
        <v>805.60149999999999</v>
      </c>
      <c r="D253" s="53">
        <v>306.92</v>
      </c>
      <c r="E253" s="53">
        <v>323.22500000000002</v>
      </c>
      <c r="F253" s="53">
        <v>619.02099999999996</v>
      </c>
      <c r="G253" s="53">
        <v>795.29</v>
      </c>
      <c r="H253" s="53">
        <v>634.81300009999995</v>
      </c>
      <c r="I253" s="53">
        <v>767.61950000000002</v>
      </c>
      <c r="J253" s="53">
        <v>766.12249999999995</v>
      </c>
      <c r="K253" s="53">
        <v>251.79599999999999</v>
      </c>
      <c r="L253" s="53">
        <v>666.24700010000004</v>
      </c>
      <c r="M253" s="53">
        <v>648.76199999999994</v>
      </c>
      <c r="N253" s="53">
        <v>724.80150000000003</v>
      </c>
      <c r="O253" s="53">
        <v>752.90049999999997</v>
      </c>
      <c r="P253" s="53">
        <v>143.14500000000001</v>
      </c>
      <c r="Q253" s="53">
        <v>213.87549999999999</v>
      </c>
      <c r="R253" s="53">
        <v>438.58400010000003</v>
      </c>
      <c r="S253" s="53">
        <v>235.78</v>
      </c>
      <c r="T253" s="65">
        <v>268.01900000000001</v>
      </c>
    </row>
    <row r="254" spans="1:20" s="5" customFormat="1" ht="15" customHeight="1" x14ac:dyDescent="0.25">
      <c r="A254" s="46" t="s">
        <v>313</v>
      </c>
      <c r="B254" s="52">
        <v>959.95950010000001</v>
      </c>
      <c r="C254" s="53">
        <v>554.16450010000005</v>
      </c>
      <c r="D254" s="53">
        <v>697.69650009999998</v>
      </c>
      <c r="E254" s="53">
        <v>544.06950010000003</v>
      </c>
      <c r="F254" s="53">
        <v>1234.8975000999999</v>
      </c>
      <c r="G254" s="53">
        <v>1325.8725001</v>
      </c>
      <c r="H254" s="53">
        <v>295.75549999999998</v>
      </c>
      <c r="I254" s="53">
        <v>360.04450009999999</v>
      </c>
      <c r="J254" s="53">
        <v>920.53150010000002</v>
      </c>
      <c r="K254" s="53">
        <v>642.57250009999996</v>
      </c>
      <c r="L254" s="53">
        <v>50.3705</v>
      </c>
      <c r="M254" s="53">
        <v>1179.3445001</v>
      </c>
      <c r="N254" s="53">
        <v>879.21050009999999</v>
      </c>
      <c r="O254" s="53">
        <v>907.30950010000004</v>
      </c>
      <c r="P254" s="53">
        <v>472.73350010000001</v>
      </c>
      <c r="Q254" s="53">
        <v>567.79550010000003</v>
      </c>
      <c r="R254" s="53">
        <v>426.41849999999999</v>
      </c>
      <c r="S254" s="53">
        <v>626.55650009999999</v>
      </c>
      <c r="T254" s="65">
        <v>607.55050010000002</v>
      </c>
    </row>
    <row r="255" spans="1:20" s="5" customFormat="1" ht="15" customHeight="1" x14ac:dyDescent="0.25">
      <c r="A255" s="46" t="s">
        <v>68</v>
      </c>
      <c r="B255" s="52">
        <v>954.40950009999995</v>
      </c>
      <c r="C255" s="53">
        <v>548.61450009999999</v>
      </c>
      <c r="D255" s="53">
        <v>703.24650010000005</v>
      </c>
      <c r="E255" s="53">
        <v>549.61950009999998</v>
      </c>
      <c r="F255" s="53">
        <v>1240.4475001000001</v>
      </c>
      <c r="G255" s="53">
        <v>1331.4225001</v>
      </c>
      <c r="H255" s="53">
        <v>301.30549999999999</v>
      </c>
      <c r="I255" s="53">
        <v>354.49450009999998</v>
      </c>
      <c r="J255" s="53">
        <v>914.98150009999995</v>
      </c>
      <c r="K255" s="53">
        <v>648.12250010000002</v>
      </c>
      <c r="L255" s="53">
        <v>44.820500000000003</v>
      </c>
      <c r="M255" s="53">
        <v>1184.8945001</v>
      </c>
      <c r="N255" s="53">
        <v>873.66050010000004</v>
      </c>
      <c r="O255" s="53">
        <v>901.75950009999997</v>
      </c>
      <c r="P255" s="53">
        <v>478.28350010000003</v>
      </c>
      <c r="Q255" s="53">
        <v>562.24550009999996</v>
      </c>
      <c r="R255" s="53">
        <v>431.96850000000001</v>
      </c>
      <c r="S255" s="53">
        <v>632.10650009999995</v>
      </c>
      <c r="T255" s="65">
        <v>602.00050009999995</v>
      </c>
    </row>
    <row r="256" spans="1:20" s="5" customFormat="1" ht="15" customHeight="1" x14ac:dyDescent="0.25">
      <c r="A256" s="46" t="s">
        <v>314</v>
      </c>
      <c r="B256" s="52">
        <v>609.05700000000002</v>
      </c>
      <c r="C256" s="53">
        <v>524.63300000000004</v>
      </c>
      <c r="D256" s="53">
        <v>587.88850000000002</v>
      </c>
      <c r="E256" s="53">
        <v>493.00700000000001</v>
      </c>
      <c r="F256" s="53">
        <v>797.99549999999999</v>
      </c>
      <c r="G256" s="53">
        <v>1076.2584999999999</v>
      </c>
      <c r="H256" s="53">
        <v>796.45800010000005</v>
      </c>
      <c r="I256" s="53">
        <v>486.65100000000001</v>
      </c>
      <c r="J256" s="53">
        <v>569.62900000000002</v>
      </c>
      <c r="K256" s="53">
        <v>532.7645</v>
      </c>
      <c r="L256" s="53">
        <v>466.5320001</v>
      </c>
      <c r="M256" s="53">
        <v>929.73050000000001</v>
      </c>
      <c r="N256" s="53">
        <v>528.30799999999999</v>
      </c>
      <c r="O256" s="53">
        <v>556.40700000000004</v>
      </c>
      <c r="P256" s="53">
        <v>403.49900000000002</v>
      </c>
      <c r="Q256" s="53">
        <v>67.093000000000004</v>
      </c>
      <c r="R256" s="53">
        <v>608.36600009999995</v>
      </c>
      <c r="S256" s="53">
        <v>516.74850000000004</v>
      </c>
      <c r="T256" s="65">
        <v>106.848</v>
      </c>
    </row>
    <row r="257" spans="1:20" s="5" customFormat="1" ht="15" customHeight="1" x14ac:dyDescent="0.25">
      <c r="A257" s="46" t="s">
        <v>19</v>
      </c>
      <c r="B257" s="52">
        <v>1255.7150001</v>
      </c>
      <c r="C257" s="53">
        <v>849.92000010000004</v>
      </c>
      <c r="D257" s="53">
        <v>716.6330001</v>
      </c>
      <c r="E257" s="53">
        <v>563.00600010000005</v>
      </c>
      <c r="F257" s="53">
        <v>1253.8340000999999</v>
      </c>
      <c r="G257" s="53">
        <v>1344.8090001</v>
      </c>
      <c r="H257" s="53">
        <v>0</v>
      </c>
      <c r="I257" s="53">
        <v>655.80000010000003</v>
      </c>
      <c r="J257" s="53">
        <v>1216.2870000999999</v>
      </c>
      <c r="K257" s="53">
        <v>661.50900009999998</v>
      </c>
      <c r="L257" s="53">
        <v>346.12599999999998</v>
      </c>
      <c r="M257" s="53">
        <v>1198.2810001</v>
      </c>
      <c r="N257" s="53">
        <v>1174.9660001</v>
      </c>
      <c r="O257" s="53">
        <v>1203.0650000999999</v>
      </c>
      <c r="P257" s="53">
        <v>491.67000009999998</v>
      </c>
      <c r="Q257" s="53">
        <v>817.41950010000005</v>
      </c>
      <c r="R257" s="53">
        <v>445.35500000000002</v>
      </c>
      <c r="S257" s="53">
        <v>645.49300010000002</v>
      </c>
      <c r="T257" s="65">
        <v>697.74700010000004</v>
      </c>
    </row>
    <row r="258" spans="1:20" s="5" customFormat="1" ht="15" customHeight="1" x14ac:dyDescent="0.25">
      <c r="A258" s="46" t="s">
        <v>20</v>
      </c>
      <c r="B258" s="52">
        <v>945.90800000000002</v>
      </c>
      <c r="C258" s="53">
        <v>216.92</v>
      </c>
      <c r="D258" s="53">
        <v>1057.7410001999999</v>
      </c>
      <c r="E258" s="53">
        <v>904.11400019999996</v>
      </c>
      <c r="F258" s="53">
        <v>1284.6465000000001</v>
      </c>
      <c r="G258" s="53">
        <v>1562.9095</v>
      </c>
      <c r="H258" s="53">
        <v>655.80000010000003</v>
      </c>
      <c r="I258" s="53">
        <v>0</v>
      </c>
      <c r="J258" s="53">
        <v>906.48</v>
      </c>
      <c r="K258" s="53">
        <v>1002.6170002</v>
      </c>
      <c r="L258" s="53">
        <v>325.87400009999999</v>
      </c>
      <c r="M258" s="53">
        <v>1416.3815</v>
      </c>
      <c r="N258" s="53">
        <v>865.15899999999999</v>
      </c>
      <c r="O258" s="53">
        <v>893.25800000000004</v>
      </c>
      <c r="P258" s="53">
        <v>832.77800019999995</v>
      </c>
      <c r="Q258" s="53">
        <v>553.74400000000003</v>
      </c>
      <c r="R258" s="53">
        <v>786.46300010000004</v>
      </c>
      <c r="S258" s="53">
        <v>986.60100020000004</v>
      </c>
      <c r="T258" s="65">
        <v>593.49900000000002</v>
      </c>
    </row>
    <row r="259" spans="1:20" s="5" customFormat="1" ht="15" customHeight="1" x14ac:dyDescent="0.25">
      <c r="A259" s="46" t="s">
        <v>21</v>
      </c>
      <c r="B259" s="52">
        <v>515.89800000000002</v>
      </c>
      <c r="C259" s="53">
        <v>944.46199999999999</v>
      </c>
      <c r="D259" s="53">
        <v>1073.0425</v>
      </c>
      <c r="E259" s="53">
        <v>1058.0785000000001</v>
      </c>
      <c r="F259" s="53">
        <v>1283.1495</v>
      </c>
      <c r="G259" s="53">
        <v>1561.4124999999999</v>
      </c>
      <c r="H259" s="53">
        <v>1216.2870000999999</v>
      </c>
      <c r="I259" s="53">
        <v>906.48</v>
      </c>
      <c r="J259" s="53">
        <v>0</v>
      </c>
      <c r="K259" s="53">
        <v>1017.9185</v>
      </c>
      <c r="L259" s="53">
        <v>886.36100009999996</v>
      </c>
      <c r="M259" s="53">
        <v>1414.8844999999999</v>
      </c>
      <c r="N259" s="53">
        <v>41.320999999999998</v>
      </c>
      <c r="O259" s="53">
        <v>13.222</v>
      </c>
      <c r="P259" s="53">
        <v>909.26750000000004</v>
      </c>
      <c r="Q259" s="53">
        <v>552.24699999999996</v>
      </c>
      <c r="R259" s="53">
        <v>1173.4375001000001</v>
      </c>
      <c r="S259" s="53">
        <v>1001.9025</v>
      </c>
      <c r="T259" s="65">
        <v>671.91949999999997</v>
      </c>
    </row>
    <row r="260" spans="1:20" s="5" customFormat="1" ht="15" customHeight="1" x14ac:dyDescent="0.25">
      <c r="A260" s="46" t="s">
        <v>22</v>
      </c>
      <c r="B260" s="52">
        <v>1057.3465000000001</v>
      </c>
      <c r="C260" s="53">
        <v>1057.3975</v>
      </c>
      <c r="D260" s="53">
        <v>189.51300000000001</v>
      </c>
      <c r="E260" s="53">
        <v>349.92099999999999</v>
      </c>
      <c r="F260" s="53">
        <v>870.81700000000001</v>
      </c>
      <c r="G260" s="53">
        <v>961.79200000000003</v>
      </c>
      <c r="H260" s="53">
        <v>661.50900009999998</v>
      </c>
      <c r="I260" s="53">
        <v>1002.6170002</v>
      </c>
      <c r="J260" s="53">
        <v>1017.9185</v>
      </c>
      <c r="K260" s="53">
        <v>0</v>
      </c>
      <c r="L260" s="53">
        <v>692.94300009999995</v>
      </c>
      <c r="M260" s="53">
        <v>815.26400000000001</v>
      </c>
      <c r="N260" s="53">
        <v>976.59749999999997</v>
      </c>
      <c r="O260" s="53">
        <v>1004.6965</v>
      </c>
      <c r="P260" s="53">
        <v>169.84100000000001</v>
      </c>
      <c r="Q260" s="53">
        <v>465.67149999999998</v>
      </c>
      <c r="R260" s="53">
        <v>465.2800001</v>
      </c>
      <c r="S260" s="53">
        <v>80.091999999999999</v>
      </c>
      <c r="T260" s="65">
        <v>466.49</v>
      </c>
    </row>
    <row r="261" spans="1:20" s="5" customFormat="1" ht="15" customHeight="1" x14ac:dyDescent="0.25">
      <c r="A261" s="46" t="s">
        <v>23</v>
      </c>
      <c r="B261" s="52">
        <v>925.78900009999995</v>
      </c>
      <c r="C261" s="53">
        <v>519.99400009999999</v>
      </c>
      <c r="D261" s="53">
        <v>748.06700009999997</v>
      </c>
      <c r="E261" s="53">
        <v>594.44000010000002</v>
      </c>
      <c r="F261" s="53">
        <v>1264.5275001</v>
      </c>
      <c r="G261" s="53">
        <v>1376.2430001</v>
      </c>
      <c r="H261" s="53">
        <v>346.12599999999998</v>
      </c>
      <c r="I261" s="53">
        <v>325.87400009999999</v>
      </c>
      <c r="J261" s="53">
        <v>886.36100009999996</v>
      </c>
      <c r="K261" s="53">
        <v>692.94300009999995</v>
      </c>
      <c r="L261" s="53">
        <v>0</v>
      </c>
      <c r="M261" s="53">
        <v>1229.7150001</v>
      </c>
      <c r="N261" s="53">
        <v>845.04000010000004</v>
      </c>
      <c r="O261" s="53">
        <v>873.13900009999998</v>
      </c>
      <c r="P261" s="53">
        <v>523.10400010000001</v>
      </c>
      <c r="Q261" s="53">
        <v>533.62500009999997</v>
      </c>
      <c r="R261" s="53">
        <v>476.78899999999999</v>
      </c>
      <c r="S261" s="53">
        <v>676.92700009999999</v>
      </c>
      <c r="T261" s="65">
        <v>573.38000009999996</v>
      </c>
    </row>
    <row r="262" spans="1:20" s="5" customFormat="1" ht="15" customHeight="1" x14ac:dyDescent="0.25">
      <c r="A262" s="46" t="s">
        <v>24</v>
      </c>
      <c r="B262" s="52">
        <v>1360.4980000999999</v>
      </c>
      <c r="C262" s="53">
        <v>1454.3634999999999</v>
      </c>
      <c r="D262" s="53">
        <v>870.38800000000003</v>
      </c>
      <c r="E262" s="53">
        <v>886.69299999999998</v>
      </c>
      <c r="F262" s="53">
        <v>956.346</v>
      </c>
      <c r="G262" s="53">
        <v>250.67</v>
      </c>
      <c r="H262" s="53">
        <v>1198.2810001</v>
      </c>
      <c r="I262" s="53">
        <v>1416.3815</v>
      </c>
      <c r="J262" s="53">
        <v>1321.0700001</v>
      </c>
      <c r="K262" s="53">
        <v>815.26400000000001</v>
      </c>
      <c r="L262" s="53">
        <v>1229.7150001</v>
      </c>
      <c r="M262" s="53">
        <v>0</v>
      </c>
      <c r="N262" s="53">
        <v>1279.7490001000001</v>
      </c>
      <c r="O262" s="53">
        <v>1307.8480001</v>
      </c>
      <c r="P262" s="53">
        <v>706.61300000000006</v>
      </c>
      <c r="Q262" s="53">
        <v>862.63750000000005</v>
      </c>
      <c r="R262" s="53">
        <v>1002.0520001</v>
      </c>
      <c r="S262" s="53">
        <v>799.24800000000005</v>
      </c>
      <c r="T262" s="65">
        <v>916.78099999999995</v>
      </c>
    </row>
    <row r="263" spans="1:20" s="5" customFormat="1" ht="15" customHeight="1" x14ac:dyDescent="0.25">
      <c r="A263" s="46" t="s">
        <v>58</v>
      </c>
      <c r="B263" s="52">
        <v>1112.4704999999999</v>
      </c>
      <c r="C263" s="53">
        <v>1112.5215000000001</v>
      </c>
      <c r="D263" s="53">
        <v>0</v>
      </c>
      <c r="E263" s="53">
        <v>405.04500000000002</v>
      </c>
      <c r="F263" s="53">
        <v>925.94100000000003</v>
      </c>
      <c r="G263" s="53">
        <v>1016.9160000000001</v>
      </c>
      <c r="H263" s="53">
        <v>716.6330001</v>
      </c>
      <c r="I263" s="53">
        <v>1057.7410001999999</v>
      </c>
      <c r="J263" s="53">
        <v>1073.0425</v>
      </c>
      <c r="K263" s="53">
        <v>189.51300000000001</v>
      </c>
      <c r="L263" s="53">
        <v>748.06700009999997</v>
      </c>
      <c r="M263" s="53">
        <v>870.38800000000003</v>
      </c>
      <c r="N263" s="53">
        <v>1031.7215000000001</v>
      </c>
      <c r="O263" s="53">
        <v>1059.8205</v>
      </c>
      <c r="P263" s="53">
        <v>224.965</v>
      </c>
      <c r="Q263" s="53">
        <v>520.79549999999995</v>
      </c>
      <c r="R263" s="53">
        <v>520.40400009999996</v>
      </c>
      <c r="S263" s="53">
        <v>173.49700000000001</v>
      </c>
      <c r="T263" s="65">
        <v>521.61400000000003</v>
      </c>
    </row>
    <row r="264" spans="1:20" s="5" customFormat="1" ht="15" customHeight="1" x14ac:dyDescent="0.25">
      <c r="A264" s="46" t="s">
        <v>59</v>
      </c>
      <c r="B264" s="52">
        <v>1097.5065</v>
      </c>
      <c r="C264" s="53">
        <v>1017.64</v>
      </c>
      <c r="D264" s="53">
        <v>405.04500000000002</v>
      </c>
      <c r="E264" s="53">
        <v>0</v>
      </c>
      <c r="F264" s="53">
        <v>942.24599999999998</v>
      </c>
      <c r="G264" s="53">
        <v>1033.221</v>
      </c>
      <c r="H264" s="53">
        <v>563.00600010000005</v>
      </c>
      <c r="I264" s="53">
        <v>904.11400019999996</v>
      </c>
      <c r="J264" s="53">
        <v>1058.0785000000001</v>
      </c>
      <c r="K264" s="53">
        <v>349.92099999999999</v>
      </c>
      <c r="L264" s="53">
        <v>594.44000010000002</v>
      </c>
      <c r="M264" s="53">
        <v>886.69299999999998</v>
      </c>
      <c r="N264" s="53">
        <v>1016.7575000000001</v>
      </c>
      <c r="O264" s="53">
        <v>1044.8565000000001</v>
      </c>
      <c r="P264" s="53">
        <v>180.08199999999999</v>
      </c>
      <c r="Q264" s="53">
        <v>505.83150000000001</v>
      </c>
      <c r="R264" s="53">
        <v>366.77700010000001</v>
      </c>
      <c r="S264" s="53">
        <v>333.90499999999997</v>
      </c>
      <c r="T264" s="65">
        <v>386.15899999999999</v>
      </c>
    </row>
    <row r="265" spans="1:20" s="5" customFormat="1" ht="15" customHeight="1" x14ac:dyDescent="0.25">
      <c r="A265" s="46" t="s">
        <v>56</v>
      </c>
      <c r="B265" s="52">
        <v>528.25400009999998</v>
      </c>
      <c r="C265" s="53">
        <v>956.81800009999995</v>
      </c>
      <c r="D265" s="53">
        <v>925.94100000000003</v>
      </c>
      <c r="E265" s="53">
        <v>942.24599999999998</v>
      </c>
      <c r="F265" s="53">
        <v>0</v>
      </c>
      <c r="G265" s="53">
        <v>1102.874</v>
      </c>
      <c r="H265" s="53">
        <v>1228.6430002</v>
      </c>
      <c r="I265" s="53">
        <v>918.83600009999998</v>
      </c>
      <c r="J265" s="53">
        <v>488.82600009999999</v>
      </c>
      <c r="K265" s="53">
        <v>870.81700000000001</v>
      </c>
      <c r="L265" s="53">
        <v>898.71700020000003</v>
      </c>
      <c r="M265" s="53">
        <v>956.346</v>
      </c>
      <c r="N265" s="53">
        <v>447.50500010000002</v>
      </c>
      <c r="O265" s="53">
        <v>475.60400010000001</v>
      </c>
      <c r="P265" s="53">
        <v>762.16600000000005</v>
      </c>
      <c r="Q265" s="53">
        <v>564.60300010000003</v>
      </c>
      <c r="R265" s="53">
        <v>1057.6050001000001</v>
      </c>
      <c r="S265" s="53">
        <v>854.80100000000004</v>
      </c>
      <c r="T265" s="65">
        <v>684.27550010000004</v>
      </c>
    </row>
    <row r="266" spans="1:20" s="5" customFormat="1" ht="15" customHeight="1" x14ac:dyDescent="0.25">
      <c r="A266" s="46" t="s">
        <v>57</v>
      </c>
      <c r="B266" s="52">
        <v>1507.0260000999999</v>
      </c>
      <c r="C266" s="53">
        <v>1600.8915</v>
      </c>
      <c r="D266" s="53">
        <v>1016.9160000000001</v>
      </c>
      <c r="E266" s="53">
        <v>1033.221</v>
      </c>
      <c r="F266" s="53">
        <v>1102.874</v>
      </c>
      <c r="G266" s="53">
        <v>0</v>
      </c>
      <c r="H266" s="53">
        <v>1344.8090001</v>
      </c>
      <c r="I266" s="53">
        <v>1562.9095</v>
      </c>
      <c r="J266" s="53">
        <v>1467.5980001</v>
      </c>
      <c r="K266" s="53">
        <v>961.79200000000003</v>
      </c>
      <c r="L266" s="53">
        <v>1376.2430001</v>
      </c>
      <c r="M266" s="53">
        <v>250.67</v>
      </c>
      <c r="N266" s="53">
        <v>1426.2770000999999</v>
      </c>
      <c r="O266" s="53">
        <v>1454.3760001000001</v>
      </c>
      <c r="P266" s="53">
        <v>853.14099999999996</v>
      </c>
      <c r="Q266" s="53">
        <v>1009.1655</v>
      </c>
      <c r="R266" s="53">
        <v>1148.5800001</v>
      </c>
      <c r="S266" s="53">
        <v>945.77599999999995</v>
      </c>
      <c r="T266" s="65">
        <v>1063.309</v>
      </c>
    </row>
    <row r="267" spans="1:20" s="5" customFormat="1" ht="15" customHeight="1" x14ac:dyDescent="0.25">
      <c r="A267" s="46" t="s">
        <v>29</v>
      </c>
      <c r="B267" s="52">
        <v>1212.8655001</v>
      </c>
      <c r="C267" s="53">
        <v>980.58300010000005</v>
      </c>
      <c r="D267" s="53">
        <v>520.40400009999996</v>
      </c>
      <c r="E267" s="53">
        <v>366.77700010000001</v>
      </c>
      <c r="F267" s="53">
        <v>1057.6050001000001</v>
      </c>
      <c r="G267" s="53">
        <v>1148.5800001</v>
      </c>
      <c r="H267" s="53">
        <v>445.35500000000002</v>
      </c>
      <c r="I267" s="53">
        <v>786.46300010000004</v>
      </c>
      <c r="J267" s="53">
        <v>1173.4375001000001</v>
      </c>
      <c r="K267" s="53">
        <v>465.2800001</v>
      </c>
      <c r="L267" s="53">
        <v>476.78899999999999</v>
      </c>
      <c r="M267" s="53">
        <v>1002.0520001</v>
      </c>
      <c r="N267" s="53">
        <v>1132.1165000999999</v>
      </c>
      <c r="O267" s="53">
        <v>1160.2155001000001</v>
      </c>
      <c r="P267" s="53">
        <v>295.4410001</v>
      </c>
      <c r="Q267" s="53">
        <v>621.19050010000001</v>
      </c>
      <c r="R267" s="53">
        <v>0</v>
      </c>
      <c r="S267" s="53">
        <v>449.26400009999998</v>
      </c>
      <c r="T267" s="65">
        <v>501.51800009999999</v>
      </c>
    </row>
    <row r="268" spans="1:20" s="5" customFormat="1" ht="15" customHeight="1" x14ac:dyDescent="0.25">
      <c r="A268" s="46" t="s">
        <v>30</v>
      </c>
      <c r="B268" s="52">
        <v>1041.3305</v>
      </c>
      <c r="C268" s="53">
        <v>1041.3815</v>
      </c>
      <c r="D268" s="53">
        <v>173.49700000000001</v>
      </c>
      <c r="E268" s="53">
        <v>333.90499999999997</v>
      </c>
      <c r="F268" s="53">
        <v>854.80100000000004</v>
      </c>
      <c r="G268" s="53">
        <v>945.77599999999995</v>
      </c>
      <c r="H268" s="53">
        <v>645.49300010000002</v>
      </c>
      <c r="I268" s="53">
        <v>986.60100020000004</v>
      </c>
      <c r="J268" s="53">
        <v>1001.9025</v>
      </c>
      <c r="K268" s="53">
        <v>80.091999999999999</v>
      </c>
      <c r="L268" s="53">
        <v>676.92700009999999</v>
      </c>
      <c r="M268" s="53">
        <v>799.24800000000005</v>
      </c>
      <c r="N268" s="53">
        <v>960.58150000000001</v>
      </c>
      <c r="O268" s="53">
        <v>988.68050000000005</v>
      </c>
      <c r="P268" s="53">
        <v>153.82499999999999</v>
      </c>
      <c r="Q268" s="53">
        <v>449.65550000000002</v>
      </c>
      <c r="R268" s="53">
        <v>449.26400009999998</v>
      </c>
      <c r="S268" s="53">
        <v>0</v>
      </c>
      <c r="T268" s="65">
        <v>450.47399999999999</v>
      </c>
    </row>
    <row r="269" spans="1:20" s="5" customFormat="1" ht="15" customHeight="1" x14ac:dyDescent="0.25">
      <c r="A269" s="46" t="s">
        <v>31</v>
      </c>
      <c r="B269" s="52">
        <v>711.34749999999997</v>
      </c>
      <c r="C269" s="53">
        <v>631.48099999999999</v>
      </c>
      <c r="D269" s="53">
        <v>521.61400000000003</v>
      </c>
      <c r="E269" s="53">
        <v>386.15899999999999</v>
      </c>
      <c r="F269" s="53">
        <v>785.04600000000005</v>
      </c>
      <c r="G269" s="53">
        <v>1063.309</v>
      </c>
      <c r="H269" s="53">
        <v>697.74700010000004</v>
      </c>
      <c r="I269" s="53">
        <v>593.49900000000002</v>
      </c>
      <c r="J269" s="53">
        <v>671.91949999999997</v>
      </c>
      <c r="K269" s="53">
        <v>466.49</v>
      </c>
      <c r="L269" s="53">
        <v>573.38000009999996</v>
      </c>
      <c r="M269" s="53">
        <v>916.78099999999995</v>
      </c>
      <c r="N269" s="53">
        <v>630.59849999999994</v>
      </c>
      <c r="O269" s="53">
        <v>658.69749999999999</v>
      </c>
      <c r="P269" s="53">
        <v>296.65100000000001</v>
      </c>
      <c r="Q269" s="53">
        <v>119.6725</v>
      </c>
      <c r="R269" s="53">
        <v>501.51800009999999</v>
      </c>
      <c r="S269" s="53">
        <v>450.47399999999999</v>
      </c>
      <c r="T269" s="65">
        <v>0</v>
      </c>
    </row>
    <row r="270" spans="1:20" s="5" customFormat="1" ht="15" customHeight="1" thickBot="1" x14ac:dyDescent="0.3">
      <c r="A270" s="32" t="s">
        <v>318</v>
      </c>
      <c r="B270" s="61">
        <v>474.577</v>
      </c>
      <c r="C270" s="61">
        <v>903.14099999999996</v>
      </c>
      <c r="D270" s="61">
        <v>1031.7215000000001</v>
      </c>
      <c r="E270" s="61">
        <v>1016.7575000000001</v>
      </c>
      <c r="F270" s="61">
        <v>1241.8285000000001</v>
      </c>
      <c r="G270" s="61">
        <v>1520.0915</v>
      </c>
      <c r="H270" s="61">
        <v>1174.9660001</v>
      </c>
      <c r="I270" s="61">
        <v>865.15899999999999</v>
      </c>
      <c r="J270" s="61">
        <v>41.320999999999998</v>
      </c>
      <c r="K270" s="61">
        <v>976.59749999999997</v>
      </c>
      <c r="L270" s="61">
        <v>845.04000010000004</v>
      </c>
      <c r="M270" s="61">
        <v>1373.5635</v>
      </c>
      <c r="N270" s="61">
        <v>0</v>
      </c>
      <c r="O270" s="61">
        <v>28.099</v>
      </c>
      <c r="P270" s="61">
        <v>867.94650000000001</v>
      </c>
      <c r="Q270" s="61">
        <v>510.92599999999999</v>
      </c>
      <c r="R270" s="61">
        <v>1132.1165000999999</v>
      </c>
      <c r="S270" s="61">
        <v>960.58150000000001</v>
      </c>
      <c r="T270" s="100">
        <v>630.59849999999994</v>
      </c>
    </row>
    <row r="271" spans="1:20" ht="9" customHeight="1" x14ac:dyDescent="0.25">
      <c r="B271" s="64"/>
      <c r="C271" s="64"/>
      <c r="D271" s="64"/>
      <c r="E271" s="64"/>
      <c r="F271" s="64"/>
      <c r="G271" s="64"/>
      <c r="H271" s="64"/>
      <c r="I271" s="64"/>
      <c r="J271" s="64"/>
      <c r="K271" s="64"/>
      <c r="L271" s="64"/>
      <c r="M271" s="64"/>
      <c r="N271" s="64"/>
      <c r="O271" s="64"/>
      <c r="P271" s="64"/>
      <c r="Q271" s="64"/>
      <c r="R271" s="64"/>
      <c r="S271" s="64"/>
      <c r="T271" s="64"/>
    </row>
  </sheetData>
  <mergeCells count="1">
    <mergeCell ref="A10:A11"/>
  </mergeCells>
  <printOptions horizontalCentered="1"/>
  <pageMargins left="0.23622047244094491" right="0.23622047244094491" top="0.74803149606299213" bottom="0.74803149606299213" header="0.31496062992125984" footer="0.31496062992125984"/>
  <pageSetup paperSize="9" scale="47" fitToHeight="0" orientation="landscape" verticalDpi="0" r:id="rId1"/>
  <headerFooter>
    <oddFooter>&amp;L&amp;D&amp;RPágina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32"/>
  <sheetViews>
    <sheetView showGridLines="0" zoomScaleNormal="100" workbookViewId="0"/>
  </sheetViews>
  <sheetFormatPr baseColWidth="10" defaultRowHeight="15" x14ac:dyDescent="0.25"/>
  <cols>
    <col min="1" max="1" width="26.28515625" style="1" customWidth="1"/>
    <col min="2" max="2" width="30.42578125" style="1" customWidth="1"/>
    <col min="3" max="3" width="15.5703125" style="5" bestFit="1" customWidth="1"/>
    <col min="4" max="9" width="14.5703125" style="5" bestFit="1" customWidth="1"/>
    <col min="10" max="16384" width="11.42578125" style="1"/>
  </cols>
  <sheetData>
    <row r="1" spans="1:9" ht="5.0999999999999996" customHeight="1" x14ac:dyDescent="0.25">
      <c r="A1" s="22"/>
      <c r="B1" s="22"/>
      <c r="C1" s="113"/>
      <c r="D1" s="113"/>
      <c r="E1" s="113"/>
      <c r="F1" s="113"/>
      <c r="G1" s="113"/>
      <c r="H1" s="113"/>
      <c r="I1" s="113"/>
    </row>
    <row r="2" spans="1:9" x14ac:dyDescent="0.25">
      <c r="A2" s="22"/>
      <c r="B2" s="22"/>
      <c r="C2" s="113"/>
      <c r="D2" s="113"/>
      <c r="E2" s="113"/>
      <c r="F2" s="113"/>
      <c r="G2" s="113"/>
      <c r="H2" s="113"/>
      <c r="I2" s="113"/>
    </row>
    <row r="3" spans="1:9" x14ac:dyDescent="0.25">
      <c r="A3" s="22"/>
      <c r="B3" s="22"/>
      <c r="C3" s="113"/>
      <c r="D3" s="113"/>
      <c r="E3" s="113"/>
      <c r="F3" s="113"/>
      <c r="G3" s="113"/>
      <c r="H3" s="113"/>
      <c r="I3" s="113"/>
    </row>
    <row r="4" spans="1:9" x14ac:dyDescent="0.25">
      <c r="A4" s="22"/>
      <c r="B4" s="22"/>
      <c r="C4" s="113"/>
      <c r="D4" s="113"/>
      <c r="E4" s="113"/>
      <c r="F4" s="113"/>
      <c r="G4" s="113"/>
      <c r="H4" s="113"/>
      <c r="I4" s="113"/>
    </row>
    <row r="5" spans="1:9" ht="5.0999999999999996" customHeight="1" thickBot="1" x14ac:dyDescent="0.3">
      <c r="A5" s="22"/>
      <c r="B5" s="22"/>
      <c r="C5" s="113"/>
      <c r="D5" s="113"/>
      <c r="E5" s="113"/>
      <c r="F5" s="113"/>
      <c r="G5" s="113"/>
      <c r="H5" s="113"/>
      <c r="I5" s="113"/>
    </row>
    <row r="6" spans="1:9" ht="33" customHeight="1" thickBot="1" x14ac:dyDescent="0.3">
      <c r="A6" s="37" t="s">
        <v>319</v>
      </c>
      <c r="B6" s="38"/>
      <c r="C6" s="39"/>
      <c r="D6" s="39"/>
      <c r="E6" s="39"/>
      <c r="F6" s="39"/>
      <c r="G6" s="39"/>
      <c r="H6" s="39"/>
      <c r="I6" s="40"/>
    </row>
    <row r="7" spans="1:9" ht="5.0999999999999996" customHeight="1" x14ac:dyDescent="0.25"/>
    <row r="8" spans="1:9" ht="27.75" customHeight="1" x14ac:dyDescent="0.25">
      <c r="A8" s="96" t="s">
        <v>337</v>
      </c>
      <c r="B8" s="23"/>
      <c r="C8" s="24"/>
      <c r="D8" s="24"/>
      <c r="E8" s="24"/>
      <c r="F8" s="24"/>
      <c r="G8" s="24"/>
      <c r="H8" s="24"/>
      <c r="I8" s="24"/>
    </row>
    <row r="9" spans="1:9" ht="5.0999999999999996" customHeight="1" thickBot="1" x14ac:dyDescent="0.3"/>
    <row r="10" spans="1:9" ht="15" customHeight="1" x14ac:dyDescent="0.25">
      <c r="A10" s="194" t="s">
        <v>316</v>
      </c>
      <c r="B10" s="196" t="s">
        <v>317</v>
      </c>
      <c r="C10" s="27" t="s">
        <v>13</v>
      </c>
      <c r="D10" s="28"/>
      <c r="E10" s="28"/>
      <c r="F10" s="28"/>
      <c r="G10" s="28"/>
      <c r="H10" s="28"/>
      <c r="I10" s="29"/>
    </row>
    <row r="11" spans="1:9" ht="33" customHeight="1" x14ac:dyDescent="0.25">
      <c r="A11" s="195"/>
      <c r="B11" s="197"/>
      <c r="C11" s="25">
        <v>2020</v>
      </c>
      <c r="D11" s="26" t="s">
        <v>61</v>
      </c>
      <c r="E11" s="26" t="s">
        <v>62</v>
      </c>
      <c r="F11" s="26" t="s">
        <v>63</v>
      </c>
      <c r="G11" s="26" t="s">
        <v>64</v>
      </c>
      <c r="H11" s="26" t="s">
        <v>65</v>
      </c>
      <c r="I11" s="30" t="s">
        <v>66</v>
      </c>
    </row>
    <row r="12" spans="1:9" s="5" customFormat="1" x14ac:dyDescent="0.25">
      <c r="A12" s="31" t="str">
        <f>'Entry capacity'!A12</f>
        <v>CI Tarifa</v>
      </c>
      <c r="B12" s="4" t="str">
        <f>'Entry capacity'!B12</f>
        <v>CI Tarifa</v>
      </c>
      <c r="C12" s="52">
        <f>'Entry capacity'!C12</f>
        <v>145693.46036562356</v>
      </c>
      <c r="D12" s="52">
        <f>'Entry capacity'!D12</f>
        <v>145693.46036562356</v>
      </c>
      <c r="E12" s="52">
        <f>'Entry capacity'!E12</f>
        <v>145693.46036562356</v>
      </c>
      <c r="F12" s="52">
        <f>'Entry capacity'!F12</f>
        <v>145693.46036562356</v>
      </c>
      <c r="G12" s="52">
        <f>'Entry capacity'!G12</f>
        <v>145693.46036562356</v>
      </c>
      <c r="H12" s="52">
        <f>'Entry capacity'!H12</f>
        <v>145693.46036562356</v>
      </c>
      <c r="I12" s="57">
        <f>'Entry capacity'!I12</f>
        <v>145693.46036562356</v>
      </c>
    </row>
    <row r="13" spans="1:9" s="5" customFormat="1" x14ac:dyDescent="0.25">
      <c r="A13" s="46" t="str">
        <f>'Entry capacity'!A13</f>
        <v>CI Almería</v>
      </c>
      <c r="B13" s="4" t="str">
        <f>'Entry capacity'!B13</f>
        <v>CI Almería</v>
      </c>
      <c r="C13" s="52">
        <f>'Entry capacity'!C13</f>
        <v>222166.13867623091</v>
      </c>
      <c r="D13" s="53">
        <f>'Entry capacity'!D13</f>
        <v>222166.13867623091</v>
      </c>
      <c r="E13" s="53">
        <f>'Entry capacity'!E13</f>
        <v>222166.13867623091</v>
      </c>
      <c r="F13" s="53">
        <f>'Entry capacity'!F13</f>
        <v>222166.13867623091</v>
      </c>
      <c r="G13" s="53">
        <f>'Entry capacity'!G13</f>
        <v>222166.13867623091</v>
      </c>
      <c r="H13" s="53">
        <f>'Entry capacity'!H13</f>
        <v>222166.13867623091</v>
      </c>
      <c r="I13" s="65">
        <f>'Entry capacity'!I13</f>
        <v>222166.13867623091</v>
      </c>
    </row>
    <row r="14" spans="1:9" s="5" customFormat="1" x14ac:dyDescent="0.25">
      <c r="A14" s="46" t="str">
        <f>'Entry capacity'!A14</f>
        <v>Irún</v>
      </c>
      <c r="B14" s="4" t="str">
        <f>'Entry capacity'!B14</f>
        <v>VIP Pirineos</v>
      </c>
      <c r="C14" s="52">
        <f>'Entry capacity'!C14</f>
        <v>54765.56774693379</v>
      </c>
      <c r="D14" s="53">
        <f>'Entry capacity'!D14</f>
        <v>54765.56774693379</v>
      </c>
      <c r="E14" s="53">
        <f>'Entry capacity'!E14</f>
        <v>54765.56774693379</v>
      </c>
      <c r="F14" s="53">
        <f>'Entry capacity'!F14</f>
        <v>54765.56774693379</v>
      </c>
      <c r="G14" s="53">
        <f>'Entry capacity'!G14</f>
        <v>54765.56774693379</v>
      </c>
      <c r="H14" s="53">
        <f>'Entry capacity'!H14</f>
        <v>54765.56774693379</v>
      </c>
      <c r="I14" s="65">
        <f>'Entry capacity'!I14</f>
        <v>54765.56774693379</v>
      </c>
    </row>
    <row r="15" spans="1:9" s="5" customFormat="1" x14ac:dyDescent="0.25">
      <c r="A15" s="46" t="str">
        <f>'Entry capacity'!A15</f>
        <v>Larrau</v>
      </c>
      <c r="B15" s="4" t="str">
        <f>'Entry capacity'!B15</f>
        <v>VIP Pirineos</v>
      </c>
      <c r="C15" s="52">
        <f>'Entry capacity'!C15</f>
        <v>150605.3113040679</v>
      </c>
      <c r="D15" s="53">
        <f>'Entry capacity'!D15</f>
        <v>150605.3113040679</v>
      </c>
      <c r="E15" s="53">
        <f>'Entry capacity'!E15</f>
        <v>150605.3113040679</v>
      </c>
      <c r="F15" s="53">
        <f>'Entry capacity'!F15</f>
        <v>150605.3113040679</v>
      </c>
      <c r="G15" s="53">
        <f>'Entry capacity'!G15</f>
        <v>150605.3113040679</v>
      </c>
      <c r="H15" s="53">
        <f>'Entry capacity'!H15</f>
        <v>150605.3113040679</v>
      </c>
      <c r="I15" s="65">
        <f>'Entry capacity'!I15</f>
        <v>150605.3113040679</v>
      </c>
    </row>
    <row r="16" spans="1:9" s="5" customFormat="1" x14ac:dyDescent="0.25">
      <c r="A16" s="46" t="str">
        <f>'Entry capacity'!A16</f>
        <v>Badajoz</v>
      </c>
      <c r="B16" s="4" t="str">
        <f>'Entry capacity'!B16</f>
        <v>VIP Ibérico</v>
      </c>
      <c r="C16" s="52">
        <f>'Entry capacity'!C16</f>
        <v>7200.0923955981634</v>
      </c>
      <c r="D16" s="53">
        <f>'Entry capacity'!D16</f>
        <v>7200.0923955981634</v>
      </c>
      <c r="E16" s="53">
        <f>'Entry capacity'!E16</f>
        <v>7200.0923955981634</v>
      </c>
      <c r="F16" s="53">
        <f>'Entry capacity'!F16</f>
        <v>7200.0923955981634</v>
      </c>
      <c r="G16" s="53">
        <f>'Entry capacity'!G16</f>
        <v>7200.0923955981634</v>
      </c>
      <c r="H16" s="53">
        <f>'Entry capacity'!H16</f>
        <v>7200.0923955981634</v>
      </c>
      <c r="I16" s="65">
        <f>'Entry capacity'!I16</f>
        <v>7200.0923955981634</v>
      </c>
    </row>
    <row r="17" spans="1:9" s="5" customFormat="1" x14ac:dyDescent="0.25">
      <c r="A17" s="46" t="str">
        <f>'Entry capacity'!A17</f>
        <v>Tuy</v>
      </c>
      <c r="B17" s="8" t="str">
        <f>'Entry capacity'!B17</f>
        <v>VIP Ibérico</v>
      </c>
      <c r="C17" s="53">
        <f>'Entry capacity'!C17</f>
        <v>3272.7692707264378</v>
      </c>
      <c r="D17" s="53">
        <f>'Entry capacity'!D17</f>
        <v>3272.7692707264378</v>
      </c>
      <c r="E17" s="53">
        <f>'Entry capacity'!E17</f>
        <v>3272.7692707264378</v>
      </c>
      <c r="F17" s="53">
        <f>'Entry capacity'!F17</f>
        <v>3272.7692707264378</v>
      </c>
      <c r="G17" s="53">
        <f>'Entry capacity'!G17</f>
        <v>3272.7692707264378</v>
      </c>
      <c r="H17" s="53">
        <f>'Entry capacity'!H17</f>
        <v>3272.7692707264378</v>
      </c>
      <c r="I17" s="65">
        <f>'Entry capacity'!I17</f>
        <v>3272.7692707264378</v>
      </c>
    </row>
    <row r="18" spans="1:9" s="5" customFormat="1" x14ac:dyDescent="0.25">
      <c r="A18" s="46" t="str">
        <f>'Entry capacity'!A18</f>
        <v>PR Barcelona</v>
      </c>
      <c r="B18" s="8" t="str">
        <f>'Entry capacity'!B18</f>
        <v>Planta GNL / LNG Plant</v>
      </c>
      <c r="C18" s="53">
        <f>'Entry capacity'!C18</f>
        <v>180913.38687001137</v>
      </c>
      <c r="D18" s="53">
        <f>'Entry capacity'!D18</f>
        <v>188599.79734732537</v>
      </c>
      <c r="E18" s="53">
        <f>'Entry capacity'!E18</f>
        <v>191559.20685044388</v>
      </c>
      <c r="F18" s="53">
        <f>'Entry capacity'!F18</f>
        <v>191056.52071726345</v>
      </c>
      <c r="G18" s="53">
        <f>'Entry capacity'!G18</f>
        <v>184532.95440921056</v>
      </c>
      <c r="H18" s="53">
        <f>'Entry capacity'!H18</f>
        <v>170385.49766950661</v>
      </c>
      <c r="I18" s="65">
        <f>'Entry capacity'!I18</f>
        <v>144139.82016642581</v>
      </c>
    </row>
    <row r="19" spans="1:9" s="5" customFormat="1" x14ac:dyDescent="0.25">
      <c r="A19" s="46" t="str">
        <f>'Entry capacity'!A19</f>
        <v>PR Cartagena</v>
      </c>
      <c r="B19" s="8" t="str">
        <f>'Entry capacity'!B19</f>
        <v>Planta GNL / LNG Plant</v>
      </c>
      <c r="C19" s="53">
        <f>'Entry capacity'!C19</f>
        <v>76351.325289433182</v>
      </c>
      <c r="D19" s="53">
        <f>'Entry capacity'!D19</f>
        <v>96203.928531782585</v>
      </c>
      <c r="E19" s="53">
        <f>'Entry capacity'!E19</f>
        <v>119197.91182167834</v>
      </c>
      <c r="F19" s="53">
        <f>'Entry capacity'!F19</f>
        <v>139866.6949402437</v>
      </c>
      <c r="G19" s="53">
        <f>'Entry capacity'!G19</f>
        <v>140143.15328284274</v>
      </c>
      <c r="H19" s="53">
        <f>'Entry capacity'!H19</f>
        <v>129398.89784737163</v>
      </c>
      <c r="I19" s="65">
        <f>'Entry capacity'!I19</f>
        <v>109466.6748083916</v>
      </c>
    </row>
    <row r="20" spans="1:9" s="5" customFormat="1" x14ac:dyDescent="0.25">
      <c r="A20" s="46" t="str">
        <f>'Entry capacity'!A20</f>
        <v>PR Huelva</v>
      </c>
      <c r="B20" s="8" t="str">
        <f>'Entry capacity'!B20</f>
        <v>Planta GNL / LNG Plant</v>
      </c>
      <c r="C20" s="53">
        <f>'Entry capacity'!C20</f>
        <v>154657.90215494327</v>
      </c>
      <c r="D20" s="53">
        <f>'Entry capacity'!D20</f>
        <v>155256.42801497827</v>
      </c>
      <c r="E20" s="53">
        <f>'Entry capacity'!E20</f>
        <v>149966.98008057868</v>
      </c>
      <c r="F20" s="53">
        <f>'Entry capacity'!F20</f>
        <v>142028.60010153172</v>
      </c>
      <c r="G20" s="53">
        <f>'Entry capacity'!G20</f>
        <v>135362.35196289956</v>
      </c>
      <c r="H20" s="53">
        <f>'Entry capacity'!H20</f>
        <v>124984.62282118203</v>
      </c>
      <c r="I20" s="65">
        <f>'Entry capacity'!I20</f>
        <v>105732.36163536395</v>
      </c>
    </row>
    <row r="21" spans="1:9" s="5" customFormat="1" x14ac:dyDescent="0.25">
      <c r="A21" s="46" t="str">
        <f>'Entry capacity'!A21</f>
        <v>PR Bilbao</v>
      </c>
      <c r="B21" s="8" t="str">
        <f>'Entry capacity'!B21</f>
        <v>Planta GNL / LNG Plant</v>
      </c>
      <c r="C21" s="53">
        <f>'Entry capacity'!C21</f>
        <v>147908.57484381611</v>
      </c>
      <c r="D21" s="53">
        <f>'Entry capacity'!D21</f>
        <v>131400.79198676228</v>
      </c>
      <c r="E21" s="53">
        <f>'Entry capacity'!E21</f>
        <v>103979.84656597827</v>
      </c>
      <c r="F21" s="53">
        <f>'Entry capacity'!F21</f>
        <v>74914.183102435476</v>
      </c>
      <c r="G21" s="53">
        <f>'Entry capacity'!G21</f>
        <v>65423.230166552261</v>
      </c>
      <c r="H21" s="53">
        <f>'Entry capacity'!H21</f>
        <v>60407.47392119086</v>
      </c>
      <c r="I21" s="65">
        <f>'Entry capacity'!I21</f>
        <v>51102.485521376577</v>
      </c>
    </row>
    <row r="22" spans="1:9" s="5" customFormat="1" x14ac:dyDescent="0.25">
      <c r="A22" s="46" t="str">
        <f>'Entry capacity'!A22</f>
        <v>PR Sagunto</v>
      </c>
      <c r="B22" s="8" t="str">
        <f>'Entry capacity'!B22</f>
        <v>Planta GNL / LNG Plant</v>
      </c>
      <c r="C22" s="53">
        <f>'Entry capacity'!C22</f>
        <v>73965.915193565423</v>
      </c>
      <c r="D22" s="53">
        <f>'Entry capacity'!D22</f>
        <v>82420.266019605537</v>
      </c>
      <c r="E22" s="53">
        <f>'Entry capacity'!E22</f>
        <v>90584.694543393722</v>
      </c>
      <c r="F22" s="53">
        <f>'Entry capacity'!F22</f>
        <v>97057.304476499674</v>
      </c>
      <c r="G22" s="53">
        <f>'Entry capacity'!G22</f>
        <v>95359.093585375231</v>
      </c>
      <c r="H22" s="53">
        <f>'Entry capacity'!H22</f>
        <v>88048.265795533385</v>
      </c>
      <c r="I22" s="65">
        <f>'Entry capacity'!I22</f>
        <v>74485.571667318945</v>
      </c>
    </row>
    <row r="23" spans="1:9" s="5" customFormat="1" x14ac:dyDescent="0.25">
      <c r="A23" s="46" t="str">
        <f>'Entry capacity'!A23</f>
        <v>PR Mugardos</v>
      </c>
      <c r="B23" s="8" t="str">
        <f>'Entry capacity'!B23</f>
        <v>Planta GNL / LNG Plant</v>
      </c>
      <c r="C23" s="53">
        <f>'Entry capacity'!C23</f>
        <v>36082.433438621913</v>
      </c>
      <c r="D23" s="53">
        <f>'Entry capacity'!D23</f>
        <v>38808.592231496674</v>
      </c>
      <c r="E23" s="53">
        <f>'Entry capacity'!E23</f>
        <v>40960.953826190831</v>
      </c>
      <c r="F23" s="53">
        <f>'Entry capacity'!F23</f>
        <v>42360.740576442106</v>
      </c>
      <c r="G23" s="53">
        <f>'Entry capacity'!G23</f>
        <v>41277.283655473402</v>
      </c>
      <c r="H23" s="53">
        <f>'Entry capacity'!H23</f>
        <v>38112.707513949543</v>
      </c>
      <c r="I23" s="65">
        <f>'Entry capacity'!I23</f>
        <v>32241.938910622655</v>
      </c>
    </row>
    <row r="24" spans="1:9" s="5" customFormat="1" ht="30" x14ac:dyDescent="0.25">
      <c r="A24" s="46" t="str">
        <f>'Entry capacity'!A24</f>
        <v>Marismas</v>
      </c>
      <c r="B24" s="8" t="str">
        <f>'Entry capacity'!B24</f>
        <v>YAC Marismas / AASS - Storage facilities</v>
      </c>
      <c r="C24" s="53">
        <f>'Entry capacity'!C24</f>
        <v>4399.3503530626467</v>
      </c>
      <c r="D24" s="53">
        <f>'Entry capacity'!D24</f>
        <v>4531.822541397185</v>
      </c>
      <c r="E24" s="53">
        <f>'Entry capacity'!E24</f>
        <v>5159.7296002455596</v>
      </c>
      <c r="F24" s="53">
        <f>'Entry capacity'!F24</f>
        <v>5397.7260928934029</v>
      </c>
      <c r="G24" s="53">
        <f>'Entry capacity'!G24</f>
        <v>5596.8526043556267</v>
      </c>
      <c r="H24" s="53">
        <f>'Entry capacity'!H24</f>
        <v>5658.404411316862</v>
      </c>
      <c r="I24" s="65">
        <f>'Entry capacity'!I24</f>
        <v>5658.404411316862</v>
      </c>
    </row>
    <row r="25" spans="1:9" s="5" customFormat="1" x14ac:dyDescent="0.25">
      <c r="A25" s="46" t="str">
        <f>'Entry capacity'!A25</f>
        <v>YAC Poseidón</v>
      </c>
      <c r="B25" s="8" t="str">
        <f>'Entry capacity'!B25</f>
        <v>YAC Poseidón</v>
      </c>
      <c r="C25" s="53">
        <f>'Entry capacity'!C25</f>
        <v>372.1364274193549</v>
      </c>
      <c r="D25" s="53">
        <f>'Entry capacity'!D25</f>
        <v>372.1364274193549</v>
      </c>
      <c r="E25" s="53">
        <f>'Entry capacity'!E25</f>
        <v>372.1364274193549</v>
      </c>
      <c r="F25" s="53">
        <f>'Entry capacity'!F25</f>
        <v>372.1364274193549</v>
      </c>
      <c r="G25" s="53">
        <f>'Entry capacity'!G25</f>
        <v>372.1364274193549</v>
      </c>
      <c r="H25" s="53">
        <f>'Entry capacity'!H25</f>
        <v>372.1364274193549</v>
      </c>
      <c r="I25" s="65">
        <f>'Entry capacity'!I25</f>
        <v>372.1364274193549</v>
      </c>
    </row>
    <row r="26" spans="1:9" s="5" customFormat="1" x14ac:dyDescent="0.25">
      <c r="A26" s="46" t="str">
        <f>'Entry capacity'!A26</f>
        <v>YAC Viura</v>
      </c>
      <c r="B26" s="8" t="str">
        <f>'Entry capacity'!B26</f>
        <v>YAC Viura</v>
      </c>
      <c r="C26" s="53">
        <f>'Entry capacity'!C26</f>
        <v>5766.3935581020078</v>
      </c>
      <c r="D26" s="53">
        <f>'Entry capacity'!D26</f>
        <v>5766.3935581020078</v>
      </c>
      <c r="E26" s="53">
        <f>'Entry capacity'!E26</f>
        <v>5766.3935581020078</v>
      </c>
      <c r="F26" s="53">
        <f>'Entry capacity'!F26</f>
        <v>5766.3935581020078</v>
      </c>
      <c r="G26" s="53">
        <f>'Entry capacity'!G26</f>
        <v>5766.3935581020078</v>
      </c>
      <c r="H26" s="53">
        <f>'Entry capacity'!H26</f>
        <v>5766.3935581020078</v>
      </c>
      <c r="I26" s="65">
        <f>'Entry capacity'!I26</f>
        <v>5766.3935581020078</v>
      </c>
    </row>
    <row r="27" spans="1:9" s="5" customFormat="1" x14ac:dyDescent="0.25">
      <c r="A27" s="46" t="str">
        <f>'Entry capacity'!A27</f>
        <v>BI Madrid</v>
      </c>
      <c r="B27" s="8" t="str">
        <f>'Entry capacity'!B27</f>
        <v>BI Madrid</v>
      </c>
      <c r="C27" s="53">
        <f>'Entry capacity'!C27</f>
        <v>310.49974849932147</v>
      </c>
      <c r="D27" s="53">
        <f>'Entry capacity'!D27</f>
        <v>310.49974849932147</v>
      </c>
      <c r="E27" s="53">
        <f>'Entry capacity'!E27</f>
        <v>310.49974849932147</v>
      </c>
      <c r="F27" s="53">
        <f>'Entry capacity'!F27</f>
        <v>310.49974849932147</v>
      </c>
      <c r="G27" s="53">
        <f>'Entry capacity'!G27</f>
        <v>310.49974849932147</v>
      </c>
      <c r="H27" s="53">
        <f>'Entry capacity'!H27</f>
        <v>310.49974849932147</v>
      </c>
      <c r="I27" s="65">
        <f>'Entry capacity'!I27</f>
        <v>310.49974849932147</v>
      </c>
    </row>
    <row r="28" spans="1:9" s="5" customFormat="1" x14ac:dyDescent="0.25">
      <c r="A28" s="46" t="str">
        <f>'Entry capacity'!A28</f>
        <v>AASS Serrablo</v>
      </c>
      <c r="B28" s="8" t="str">
        <f>'Entry capacity'!B28</f>
        <v>AA.SS / Storage facilities</v>
      </c>
      <c r="C28" s="53">
        <f>'Entry capacity'!C28</f>
        <v>16906.344908911313</v>
      </c>
      <c r="D28" s="53">
        <f>'Entry capacity'!D28</f>
        <v>17415.854599449198</v>
      </c>
      <c r="E28" s="53">
        <f>'Entry capacity'!E28</f>
        <v>19830.887786886746</v>
      </c>
      <c r="F28" s="53">
        <f>'Entry capacity'!F28</f>
        <v>20746.261201054833</v>
      </c>
      <c r="G28" s="53">
        <f>'Entry capacity'!G28</f>
        <v>21512.134313808067</v>
      </c>
      <c r="H28" s="53">
        <f>'Entry capacity'!H28</f>
        <v>21748.872624778433</v>
      </c>
      <c r="I28" s="65">
        <f>'Entry capacity'!I28</f>
        <v>21748.872624778433</v>
      </c>
    </row>
    <row r="29" spans="1:9" s="5" customFormat="1" x14ac:dyDescent="0.25">
      <c r="A29" s="46" t="str">
        <f>'Entry capacity'!A29</f>
        <v>AASS Gaviota</v>
      </c>
      <c r="B29" s="8" t="str">
        <f>'Entry capacity'!B29</f>
        <v>AA.SS / Storage facilities</v>
      </c>
      <c r="C29" s="53">
        <f>'Entry capacity'!C29</f>
        <v>13607.811715423386</v>
      </c>
      <c r="D29" s="53">
        <f>'Entry capacity'!D29</f>
        <v>14017.912891838436</v>
      </c>
      <c r="E29" s="53">
        <f>'Entry capacity'!E29</f>
        <v>15961.758062288422</v>
      </c>
      <c r="F29" s="53">
        <f>'Entry capacity'!F29</f>
        <v>16698.536421917055</v>
      </c>
      <c r="G29" s="53">
        <f>'Entry capacity'!G29</f>
        <v>17314.982920104725</v>
      </c>
      <c r="H29" s="53">
        <f>'Entry capacity'!H29</f>
        <v>17505.532112071938</v>
      </c>
      <c r="I29" s="65">
        <f>'Entry capacity'!I29</f>
        <v>17505.532112071938</v>
      </c>
    </row>
    <row r="30" spans="1:9" s="5" customFormat="1" ht="15.75" thickBot="1" x14ac:dyDescent="0.3">
      <c r="A30" s="46" t="str">
        <f>'Entry capacity'!A30</f>
        <v>AASS Yela</v>
      </c>
      <c r="B30" s="8" t="str">
        <f>'Entry capacity'!B30</f>
        <v>AA.SS / Storage facilities</v>
      </c>
      <c r="C30" s="53">
        <f>'Entry capacity'!C30</f>
        <v>5461.8991344761253</v>
      </c>
      <c r="D30" s="53">
        <f>'Entry capacity'!D30</f>
        <v>5626.5054141155051</v>
      </c>
      <c r="E30" s="53">
        <f>'Entry capacity'!E30</f>
        <v>6406.7253698342292</v>
      </c>
      <c r="F30" s="53">
        <f>'Entry capacity'!F30</f>
        <v>6702.4532332786694</v>
      </c>
      <c r="G30" s="53">
        <f>'Entry capacity'!G30</f>
        <v>6949.882332483935</v>
      </c>
      <c r="H30" s="53">
        <f>'Entry capacity'!H30</f>
        <v>7026.3649064970086</v>
      </c>
      <c r="I30" s="65">
        <f>'Entry capacity'!I30</f>
        <v>7026.3649064970086</v>
      </c>
    </row>
    <row r="31" spans="1:9" ht="18.75" customHeight="1" thickBot="1" x14ac:dyDescent="0.3">
      <c r="A31" s="33" t="s">
        <v>7</v>
      </c>
      <c r="B31" s="34"/>
      <c r="C31" s="66">
        <f t="shared" ref="C31:I31" si="0">SUM(C12:C30)</f>
        <v>1300407.3133954662</v>
      </c>
      <c r="D31" s="66">
        <f t="shared" si="0"/>
        <v>1324434.2690719527</v>
      </c>
      <c r="E31" s="66">
        <f t="shared" si="0"/>
        <v>1333761.0640007204</v>
      </c>
      <c r="F31" s="66">
        <f t="shared" si="0"/>
        <v>1326981.3903567614</v>
      </c>
      <c r="G31" s="66">
        <f t="shared" si="0"/>
        <v>1303624.2887263077</v>
      </c>
      <c r="H31" s="66">
        <f t="shared" si="0"/>
        <v>1253429.0091165998</v>
      </c>
      <c r="I31" s="67">
        <f t="shared" si="0"/>
        <v>1159260.3962573654</v>
      </c>
    </row>
    <row r="32" spans="1:9" ht="9" customHeight="1" x14ac:dyDescent="0.25">
      <c r="C32" s="64">
        <f>C31-'Entry capacity'!C31</f>
        <v>0</v>
      </c>
      <c r="D32" s="64">
        <f>D31-'Entry capacity'!D31</f>
        <v>0</v>
      </c>
      <c r="E32" s="64">
        <f>E31-'Entry capacity'!E31</f>
        <v>0</v>
      </c>
      <c r="F32" s="64">
        <f>F31-'Entry capacity'!F31</f>
        <v>0</v>
      </c>
      <c r="G32" s="64">
        <f>G31-'Entry capacity'!G31</f>
        <v>0</v>
      </c>
      <c r="H32" s="64">
        <f>H31-'Entry capacity'!H31</f>
        <v>0</v>
      </c>
      <c r="I32" s="64">
        <f>I31-'Entry capacity'!I31</f>
        <v>0</v>
      </c>
    </row>
    <row r="33" spans="1:10" ht="27.75" customHeight="1" x14ac:dyDescent="0.25">
      <c r="A33" s="96" t="s">
        <v>338</v>
      </c>
      <c r="B33" s="23"/>
      <c r="C33" s="24"/>
      <c r="D33" s="24"/>
      <c r="E33" s="24"/>
      <c r="F33" s="24"/>
      <c r="G33" s="24"/>
      <c r="H33" s="24"/>
      <c r="I33" s="24"/>
    </row>
    <row r="34" spans="1:10" ht="5.0999999999999996" customHeight="1" thickBot="1" x14ac:dyDescent="0.3"/>
    <row r="35" spans="1:10" ht="15" customHeight="1" x14ac:dyDescent="0.25">
      <c r="A35" s="194" t="s">
        <v>316</v>
      </c>
      <c r="B35" s="196" t="s">
        <v>317</v>
      </c>
      <c r="C35" s="27" t="s">
        <v>13</v>
      </c>
      <c r="D35" s="28"/>
      <c r="E35" s="28"/>
      <c r="F35" s="28"/>
      <c r="G35" s="28"/>
      <c r="H35" s="28"/>
      <c r="I35" s="29"/>
    </row>
    <row r="36" spans="1:10" ht="33" customHeight="1" x14ac:dyDescent="0.25">
      <c r="A36" s="195"/>
      <c r="B36" s="197"/>
      <c r="C36" s="25">
        <v>2020</v>
      </c>
      <c r="D36" s="26" t="s">
        <v>61</v>
      </c>
      <c r="E36" s="26" t="s">
        <v>62</v>
      </c>
      <c r="F36" s="26" t="s">
        <v>63</v>
      </c>
      <c r="G36" s="26" t="s">
        <v>64</v>
      </c>
      <c r="H36" s="26" t="s">
        <v>65</v>
      </c>
      <c r="I36" s="30" t="s">
        <v>66</v>
      </c>
    </row>
    <row r="37" spans="1:10" s="5" customFormat="1" x14ac:dyDescent="0.25">
      <c r="A37" s="31" t="str">
        <f>A12</f>
        <v>CI Tarifa</v>
      </c>
      <c r="B37" s="4" t="str">
        <f t="shared" ref="B37:B55" si="1">B12</f>
        <v>CI Tarifa</v>
      </c>
      <c r="C37" s="52">
        <f>SUMPRODUCT('Distance Matrix_ex'!$B$12:$B$270,'Exit Capacity'!C$12:C$270)/(SUM('Exit Capacity'!C$12:C$270)-IFERROR(VLOOKUP($A37,'Exit Capacity'!$A$12:$I$270,3,FALSE),0))</f>
        <v>891.13889720304667</v>
      </c>
      <c r="D37" s="52">
        <f>SUMPRODUCT('Distance Matrix_ex'!$B$12:$B$270,'Exit Capacity'!D$12:D$270)/(SUM('Exit Capacity'!D$12:D$270)-IFERROR(VLOOKUP($A37,'Exit Capacity'!$A$12:$I$270,4,FALSE),0))</f>
        <v>890.01705326339243</v>
      </c>
      <c r="E37" s="52">
        <f>SUMPRODUCT('Distance Matrix_ex'!$B$12:$B$270,'Exit Capacity'!E$12:E$270)/(SUM('Exit Capacity'!E$12:E$270)-IFERROR(VLOOKUP($A37,'Exit Capacity'!$A$12:$I$270,5,FALSE),0))</f>
        <v>891.19177938885457</v>
      </c>
      <c r="F37" s="52">
        <f>SUMPRODUCT('Distance Matrix_ex'!$B$12:$B$270,'Exit Capacity'!F$12:F$270)/(SUM('Exit Capacity'!F$12:F$270)-IFERROR(VLOOKUP($A37,'Exit Capacity'!$A$12:$I$270,6,FALSE),0))</f>
        <v>893.04348255518437</v>
      </c>
      <c r="G37" s="52">
        <f>SUMPRODUCT('Distance Matrix_ex'!$B$12:$B$270,'Exit Capacity'!G$12:G$270)/(SUM('Exit Capacity'!G$12:G$270)-IFERROR(VLOOKUP($A37,'Exit Capacity'!$A$12:$I$270,7,FALSE),0))</f>
        <v>894.58278513085816</v>
      </c>
      <c r="H37" s="52">
        <f>SUMPRODUCT('Distance Matrix_ex'!$B$12:$B$270,'Exit Capacity'!H$12:H$270)/(SUM('Exit Capacity'!H$12:H$270)-IFERROR(VLOOKUP($A37,'Exit Capacity'!$A$12:$I$270,8,FALSE),0))</f>
        <v>896.14205780620125</v>
      </c>
      <c r="I37" s="57">
        <f>SUMPRODUCT('Distance Matrix_ex'!$B$12:$B$270,'Exit Capacity'!I$12:I$270)/(SUM('Exit Capacity'!I$12:I$270)-IFERROR(VLOOKUP($A37,'Exit Capacity'!$A$12:$I$270,9,FALSE),0))</f>
        <v>900.83361821658195</v>
      </c>
      <c r="J37" s="1"/>
    </row>
    <row r="38" spans="1:10" s="5" customFormat="1" x14ac:dyDescent="0.25">
      <c r="A38" s="46" t="str">
        <f t="shared" ref="A38" si="2">A13</f>
        <v>CI Almería</v>
      </c>
      <c r="B38" s="4" t="str">
        <f t="shared" si="1"/>
        <v>CI Almería</v>
      </c>
      <c r="C38" s="52">
        <f>SUMPRODUCT('Distance Matrix_ex'!$C$12:$C$270,'Exit Capacity'!C$12:C$270)/(SUM('Exit Capacity'!C$12:C$270)-IFERROR(VLOOKUP($A38,'Exit Capacity'!$A$12:$I$270,3,FALSE),0))</f>
        <v>803.42975527513863</v>
      </c>
      <c r="D38" s="53">
        <f>SUMPRODUCT('Distance Matrix_ex'!$C$12:$C$270,'Exit Capacity'!D$12:D$270)/(SUM('Exit Capacity'!D$12:D$270)-IFERROR(VLOOKUP($A38,'Exit Capacity'!$A$12:$I$270,4,FALSE),0))</f>
        <v>805.75026355740476</v>
      </c>
      <c r="E38" s="53">
        <f>SUMPRODUCT('Distance Matrix_ex'!$C$12:$C$270,'Exit Capacity'!E$12:E$270)/(SUM('Exit Capacity'!E$12:E$270)-IFERROR(VLOOKUP($A38,'Exit Capacity'!$A$12:$I$270,5,FALSE),0))</f>
        <v>806.55345318686113</v>
      </c>
      <c r="F38" s="53">
        <f>SUMPRODUCT('Distance Matrix_ex'!$C$12:$C$270,'Exit Capacity'!F$12:F$270)/(SUM('Exit Capacity'!F$12:F$270)-IFERROR(VLOOKUP($A38,'Exit Capacity'!$A$12:$I$270,6,FALSE),0))</f>
        <v>806.85412054327355</v>
      </c>
      <c r="G38" s="53">
        <f>SUMPRODUCT('Distance Matrix_ex'!$C$12:$C$270,'Exit Capacity'!G$12:G$270)/(SUM('Exit Capacity'!G$12:G$270)-IFERROR(VLOOKUP($A38,'Exit Capacity'!$A$12:$I$270,7,FALSE),0))</f>
        <v>809.00047447809584</v>
      </c>
      <c r="H38" s="53">
        <f>SUMPRODUCT('Distance Matrix_ex'!$C$12:$C$270,'Exit Capacity'!H$12:H$270)/(SUM('Exit Capacity'!H$12:H$270)-IFERROR(VLOOKUP($A38,'Exit Capacity'!$A$12:$I$270,8,FALSE),0))</f>
        <v>812.09015865098729</v>
      </c>
      <c r="I38" s="65">
        <f>SUMPRODUCT('Distance Matrix_ex'!$C$12:$C$270,'Exit Capacity'!I$12:I$270)/(SUM('Exit Capacity'!I$12:I$270)-IFERROR(VLOOKUP($A38,'Exit Capacity'!$A$12:$I$270,9,FALSE),0))</f>
        <v>819.27763955440037</v>
      </c>
      <c r="J38" s="1"/>
    </row>
    <row r="39" spans="1:10" s="5" customFormat="1" x14ac:dyDescent="0.25">
      <c r="A39" s="46" t="str">
        <f t="shared" ref="A39" si="3">A14</f>
        <v>Irún</v>
      </c>
      <c r="B39" s="4" t="str">
        <f t="shared" si="1"/>
        <v>VIP Pirineos</v>
      </c>
      <c r="C39" s="52">
        <f>SUMPRODUCT('Distance Matrix_ex'!$D$12:$D$270,'Exit Capacity'!C$12:C$270)/(SUM('Exit Capacity'!C$12:C$270)-IFERROR(VLOOKUP($A39,'Exit Capacity'!$A$12:$I$270,3,FALSE),0))</f>
        <v>664.72381033367583</v>
      </c>
      <c r="D39" s="53">
        <f>SUMPRODUCT('Distance Matrix_ex'!$D$12:$D$270,'Exit Capacity'!D$12:D$270)/(SUM('Exit Capacity'!D$12:D$270)-IFERROR(VLOOKUP($A39,'Exit Capacity'!$A$12:$I$270,4,FALSE),0))</f>
        <v>664.06151157193699</v>
      </c>
      <c r="E39" s="53">
        <f>SUMPRODUCT('Distance Matrix_ex'!$D$12:$D$270,'Exit Capacity'!E$12:E$270)/(SUM('Exit Capacity'!E$12:E$270)-IFERROR(VLOOKUP($A39,'Exit Capacity'!$A$12:$I$270,5,FALSE),0))</f>
        <v>661.65869460130352</v>
      </c>
      <c r="F39" s="53">
        <f>SUMPRODUCT('Distance Matrix_ex'!$D$12:$D$270,'Exit Capacity'!F$12:F$270)/(SUM('Exit Capacity'!F$12:F$270)-IFERROR(VLOOKUP($A39,'Exit Capacity'!$A$12:$I$270,6,FALSE),0))</f>
        <v>658.60131916963337</v>
      </c>
      <c r="G39" s="53">
        <f>SUMPRODUCT('Distance Matrix_ex'!$D$12:$D$270,'Exit Capacity'!G$12:G$270)/(SUM('Exit Capacity'!G$12:G$270)-IFERROR(VLOOKUP($A39,'Exit Capacity'!$A$12:$I$270,7,FALSE),0))</f>
        <v>654.05679594702451</v>
      </c>
      <c r="H39" s="53">
        <f>SUMPRODUCT('Distance Matrix_ex'!$D$12:$D$270,'Exit Capacity'!H$12:H$270)/(SUM('Exit Capacity'!H$12:H$270)-IFERROR(VLOOKUP($A39,'Exit Capacity'!$A$12:$I$270,8,FALSE),0))</f>
        <v>647.7694405357737</v>
      </c>
      <c r="I39" s="65">
        <f>SUMPRODUCT('Distance Matrix_ex'!$D$12:$D$270,'Exit Capacity'!I$12:I$270)/(SUM('Exit Capacity'!I$12:I$270)-IFERROR(VLOOKUP($A39,'Exit Capacity'!$A$12:$I$270,9,FALSE),0))</f>
        <v>630.23355306548535</v>
      </c>
      <c r="J39" s="1"/>
    </row>
    <row r="40" spans="1:10" s="5" customFormat="1" x14ac:dyDescent="0.25">
      <c r="A40" s="46" t="str">
        <f t="shared" ref="A40" si="4">A15</f>
        <v>Larrau</v>
      </c>
      <c r="B40" s="4" t="str">
        <f t="shared" si="1"/>
        <v>VIP Pirineos</v>
      </c>
      <c r="C40" s="52">
        <f>SUMPRODUCT('Distance Matrix_ex'!$E$12:$E$270,'Exit Capacity'!C$12:C$270)/(SUM('Exit Capacity'!C$12:C$270)-IFERROR(VLOOKUP($A40,'Exit Capacity'!$A$12:$I$270,3,FALSE),0))</f>
        <v>609.30299646547485</v>
      </c>
      <c r="D40" s="53">
        <f>SUMPRODUCT('Distance Matrix_ex'!$E$12:$E$270,'Exit Capacity'!D$12:D$270)/(SUM('Exit Capacity'!D$12:D$270)-IFERROR(VLOOKUP($A40,'Exit Capacity'!$A$12:$I$270,4,FALSE),0))</f>
        <v>609.718450545113</v>
      </c>
      <c r="E40" s="53">
        <f>SUMPRODUCT('Distance Matrix_ex'!$E$12:$E$270,'Exit Capacity'!E$12:E$270)/(SUM('Exit Capacity'!E$12:E$270)-IFERROR(VLOOKUP($A40,'Exit Capacity'!$A$12:$I$270,5,FALSE),0))</f>
        <v>607.75695869247147</v>
      </c>
      <c r="F40" s="53">
        <f>SUMPRODUCT('Distance Matrix_ex'!$E$12:$E$270,'Exit Capacity'!F$12:F$270)/(SUM('Exit Capacity'!F$12:F$270)-IFERROR(VLOOKUP($A40,'Exit Capacity'!$A$12:$I$270,6,FALSE),0))</f>
        <v>604.95469520504469</v>
      </c>
      <c r="G40" s="53">
        <f>SUMPRODUCT('Distance Matrix_ex'!$E$12:$E$270,'Exit Capacity'!G$12:G$270)/(SUM('Exit Capacity'!G$12:G$270)-IFERROR(VLOOKUP($A40,'Exit Capacity'!$A$12:$I$270,7,FALSE),0))</f>
        <v>601.64035738820621</v>
      </c>
      <c r="H40" s="53">
        <f>SUMPRODUCT('Distance Matrix_ex'!$E$12:$E$270,'Exit Capacity'!H$12:H$270)/(SUM('Exit Capacity'!H$12:H$270)-IFERROR(VLOOKUP($A40,'Exit Capacity'!$A$12:$I$270,8,FALSE),0))</f>
        <v>597.19110977279297</v>
      </c>
      <c r="I40" s="65">
        <f>SUMPRODUCT('Distance Matrix_ex'!$E$12:$E$270,'Exit Capacity'!I$12:I$270)/(SUM('Exit Capacity'!I$12:I$270)-IFERROR(VLOOKUP($A40,'Exit Capacity'!$A$12:$I$270,9,FALSE),0))</f>
        <v>584.1424798859822</v>
      </c>
      <c r="J40" s="1"/>
    </row>
    <row r="41" spans="1:10" s="5" customFormat="1" x14ac:dyDescent="0.25">
      <c r="A41" s="46" t="str">
        <f t="shared" ref="A41" si="5">A16</f>
        <v>Badajoz</v>
      </c>
      <c r="B41" s="4" t="str">
        <f t="shared" si="1"/>
        <v>VIP Ibérico</v>
      </c>
      <c r="C41" s="52">
        <f>SUMPRODUCT('Distance Matrix_ex'!$F$12:$F$270,'Exit Capacity'!C$12:C$270)/(SUM('Exit Capacity'!C$12:C$270)-IFERROR(VLOOKUP($A41,'Exit Capacity'!$A$12:$I$270,3,FALSE),0))</f>
        <v>1030.9316100164363</v>
      </c>
      <c r="D41" s="53">
        <f>SUMPRODUCT('Distance Matrix_ex'!$F$12:$F$270,'Exit Capacity'!D$12:D$270)/(SUM('Exit Capacity'!D$12:D$270)-IFERROR(VLOOKUP($A41,'Exit Capacity'!$A$12:$I$270,4,FALSE),0))</f>
        <v>1029.662621162541</v>
      </c>
      <c r="E41" s="53">
        <f>SUMPRODUCT('Distance Matrix_ex'!$F$12:$F$270,'Exit Capacity'!E$12:E$270)/(SUM('Exit Capacity'!E$12:E$270)-IFERROR(VLOOKUP($A41,'Exit Capacity'!$A$12:$I$270,5,FALSE),0))</f>
        <v>1028.4109609402758</v>
      </c>
      <c r="F41" s="53">
        <f>SUMPRODUCT('Distance Matrix_ex'!$F$12:$F$270,'Exit Capacity'!F$12:F$270)/(SUM('Exit Capacity'!F$12:F$270)-IFERROR(VLOOKUP($A41,'Exit Capacity'!$A$12:$I$270,6,FALSE),0))</f>
        <v>1026.9129961381702</v>
      </c>
      <c r="G41" s="53">
        <f>SUMPRODUCT('Distance Matrix_ex'!$F$12:$F$270,'Exit Capacity'!G$12:G$270)/(SUM('Exit Capacity'!G$12:G$270)-IFERROR(VLOOKUP($A41,'Exit Capacity'!$A$12:$I$270,7,FALSE),0))</f>
        <v>1023.71122914924</v>
      </c>
      <c r="H41" s="53">
        <f>SUMPRODUCT('Distance Matrix_ex'!$F$12:$F$270,'Exit Capacity'!H$12:H$270)/(SUM('Exit Capacity'!H$12:H$270)-IFERROR(VLOOKUP($A41,'Exit Capacity'!$A$12:$I$270,8,FALSE),0))</f>
        <v>1018.312577543858</v>
      </c>
      <c r="I41" s="65">
        <f>SUMPRODUCT('Distance Matrix_ex'!$F$12:$F$270,'Exit Capacity'!I$12:I$270)/(SUM('Exit Capacity'!I$12:I$270)-IFERROR(VLOOKUP($A41,'Exit Capacity'!$A$12:$I$270,9,FALSE),0))</f>
        <v>1003.2831713365412</v>
      </c>
      <c r="J41" s="1"/>
    </row>
    <row r="42" spans="1:10" s="5" customFormat="1" x14ac:dyDescent="0.25">
      <c r="A42" s="46" t="str">
        <f t="shared" ref="A42" si="6">A17</f>
        <v>Tuy</v>
      </c>
      <c r="B42" s="8" t="str">
        <f t="shared" si="1"/>
        <v>VIP Ibérico</v>
      </c>
      <c r="C42" s="53">
        <f>SUMPRODUCT('Distance Matrix_ex'!$G$12:$G$270,'Exit Capacity'!C$12:C$270)/(SUM('Exit Capacity'!C$12:C$270)-IFERROR(VLOOKUP($A42,'Exit Capacity'!$A$12:$I$270,3,FALSE),0))</f>
        <v>1159.0966119434722</v>
      </c>
      <c r="D42" s="53">
        <f>SUMPRODUCT('Distance Matrix_ex'!$G$12:$G$270,'Exit Capacity'!D$12:D$270)/(SUM('Exit Capacity'!D$12:D$270)-IFERROR(VLOOKUP($A42,'Exit Capacity'!$A$12:$I$270,4,FALSE),0))</f>
        <v>1157.1138171864247</v>
      </c>
      <c r="E42" s="53">
        <f>SUMPRODUCT('Distance Matrix_ex'!$G$12:$G$270,'Exit Capacity'!E$12:E$270)/(SUM('Exit Capacity'!E$12:E$270)-IFERROR(VLOOKUP($A42,'Exit Capacity'!$A$12:$I$270,5,FALSE),0))</f>
        <v>1155.4938746879902</v>
      </c>
      <c r="F42" s="53">
        <f>SUMPRODUCT('Distance Matrix_ex'!$G$12:$G$270,'Exit Capacity'!F$12:F$270)/(SUM('Exit Capacity'!F$12:F$270)-IFERROR(VLOOKUP($A42,'Exit Capacity'!$A$12:$I$270,6,FALSE),0))</f>
        <v>1153.695970613963</v>
      </c>
      <c r="G42" s="53">
        <f>SUMPRODUCT('Distance Matrix_ex'!$G$12:$G$270,'Exit Capacity'!G$12:G$270)/(SUM('Exit Capacity'!G$12:G$270)-IFERROR(VLOOKUP($A42,'Exit Capacity'!$A$12:$I$270,7,FALSE),0))</f>
        <v>1149.7128204590831</v>
      </c>
      <c r="H42" s="53">
        <f>SUMPRODUCT('Distance Matrix_ex'!$G$12:$G$270,'Exit Capacity'!H$12:H$270)/(SUM('Exit Capacity'!H$12:H$270)-IFERROR(VLOOKUP($A42,'Exit Capacity'!$A$12:$I$270,8,FALSE),0))</f>
        <v>1143.0544017631209</v>
      </c>
      <c r="I42" s="65">
        <f>SUMPRODUCT('Distance Matrix_ex'!$G$12:$G$270,'Exit Capacity'!I$12:I$270)/(SUM('Exit Capacity'!I$12:I$270)-IFERROR(VLOOKUP($A42,'Exit Capacity'!$A$12:$I$270,9,FALSE),0))</f>
        <v>1125.0563767011492</v>
      </c>
      <c r="J42" s="1"/>
    </row>
    <row r="43" spans="1:10" s="5" customFormat="1" x14ac:dyDescent="0.25">
      <c r="A43" s="46" t="str">
        <f t="shared" ref="A43" si="7">A18</f>
        <v>PR Barcelona</v>
      </c>
      <c r="B43" s="8" t="str">
        <f t="shared" si="1"/>
        <v>Planta GNL / LNG Plant</v>
      </c>
      <c r="C43" s="53">
        <f>SUMPRODUCT('Distance Matrix_ex'!$H$12:$H$270,'Exit Capacity'!C$12:C$270)/(SUM('Exit Capacity'!C$12:C$270)-IFERROR(VLOOKUP($A43,'Exit Capacity'!$A$12:$I$270,3,FALSE),0))</f>
        <v>611.3753195805906</v>
      </c>
      <c r="D43" s="53">
        <f>SUMPRODUCT('Distance Matrix_ex'!$H$12:$H$270,'Exit Capacity'!D$12:D$270)/(SUM('Exit Capacity'!D$12:D$270)-IFERROR(VLOOKUP($A43,'Exit Capacity'!$A$12:$I$270,4,FALSE),0))</f>
        <v>615.40313137404223</v>
      </c>
      <c r="E43" s="53">
        <f>SUMPRODUCT('Distance Matrix_ex'!$H$12:$H$270,'Exit Capacity'!E$12:E$270)/(SUM('Exit Capacity'!E$12:E$270)-IFERROR(VLOOKUP($A43,'Exit Capacity'!$A$12:$I$270,5,FALSE),0))</f>
        <v>614.60794394562299</v>
      </c>
      <c r="F43" s="53">
        <f>SUMPRODUCT('Distance Matrix_ex'!$H$12:$H$270,'Exit Capacity'!F$12:F$270)/(SUM('Exit Capacity'!F$12:F$270)-IFERROR(VLOOKUP($A43,'Exit Capacity'!$A$12:$I$270,6,FALSE),0))</f>
        <v>612.27160116908112</v>
      </c>
      <c r="G43" s="53">
        <f>SUMPRODUCT('Distance Matrix_ex'!$H$12:$H$270,'Exit Capacity'!G$12:G$270)/(SUM('Exit Capacity'!G$12:G$270)-IFERROR(VLOOKUP($A43,'Exit Capacity'!$A$12:$I$270,7,FALSE),0))</f>
        <v>612.23313701703</v>
      </c>
      <c r="H43" s="53">
        <f>SUMPRODUCT('Distance Matrix_ex'!$H$12:$H$270,'Exit Capacity'!H$12:H$270)/(SUM('Exit Capacity'!H$12:H$270)-IFERROR(VLOOKUP($A43,'Exit Capacity'!$A$12:$I$270,8,FALSE),0))</f>
        <v>612.92076628733105</v>
      </c>
      <c r="I43" s="65">
        <f>SUMPRODUCT('Distance Matrix_ex'!$H$12:$H$270,'Exit Capacity'!I$12:I$270)/(SUM('Exit Capacity'!I$12:I$270)-IFERROR(VLOOKUP($A43,'Exit Capacity'!$A$12:$I$270,9,FALSE),0))</f>
        <v>612.7467144606012</v>
      </c>
      <c r="J43" s="1"/>
    </row>
    <row r="44" spans="1:10" s="5" customFormat="1" x14ac:dyDescent="0.25">
      <c r="A44" s="46" t="str">
        <f t="shared" ref="A44" si="8">A19</f>
        <v>PR Cartagena</v>
      </c>
      <c r="B44" s="8" t="str">
        <f t="shared" si="1"/>
        <v>Planta GNL / LNG Plant</v>
      </c>
      <c r="C44" s="53">
        <f>SUMPRODUCT('Distance Matrix_ex'!$I$12:$I$270,'Exit Capacity'!C$12:C$270)/(SUM('Exit Capacity'!C$12:C$270)-IFERROR(VLOOKUP($A44,'Exit Capacity'!$A$12:$I$270,3,FALSE),0))</f>
        <v>689.34180504158894</v>
      </c>
      <c r="D44" s="53">
        <f>SUMPRODUCT('Distance Matrix_ex'!$I$12:$I$270,'Exit Capacity'!D$12:D$270)/(SUM('Exit Capacity'!D$12:D$270)-IFERROR(VLOOKUP($A44,'Exit Capacity'!$A$12:$I$270,4,FALSE),0))</f>
        <v>692.39959759211649</v>
      </c>
      <c r="E44" s="53">
        <f>SUMPRODUCT('Distance Matrix_ex'!$I$12:$I$270,'Exit Capacity'!E$12:E$270)/(SUM('Exit Capacity'!E$12:E$270)-IFERROR(VLOOKUP($A44,'Exit Capacity'!$A$12:$I$270,5,FALSE),0))</f>
        <v>693.33429165578991</v>
      </c>
      <c r="F44" s="53">
        <f>SUMPRODUCT('Distance Matrix_ex'!$I$12:$I$270,'Exit Capacity'!F$12:F$270)/(SUM('Exit Capacity'!F$12:F$270)-IFERROR(VLOOKUP($A44,'Exit Capacity'!$A$12:$I$270,6,FALSE),0))</f>
        <v>693.61839211067161</v>
      </c>
      <c r="G44" s="53">
        <f>SUMPRODUCT('Distance Matrix_ex'!$I$12:$I$270,'Exit Capacity'!G$12:G$270)/(SUM('Exit Capacity'!G$12:G$270)-IFERROR(VLOOKUP($A44,'Exit Capacity'!$A$12:$I$270,7,FALSE),0))</f>
        <v>696.34859346381336</v>
      </c>
      <c r="H44" s="53">
        <f>SUMPRODUCT('Distance Matrix_ex'!$I$12:$I$270,'Exit Capacity'!H$12:H$270)/(SUM('Exit Capacity'!H$12:H$270)-IFERROR(VLOOKUP($A44,'Exit Capacity'!$A$12:$I$270,8,FALSE),0))</f>
        <v>700.49904491891334</v>
      </c>
      <c r="I44" s="65">
        <f>SUMPRODUCT('Distance Matrix_ex'!$I$12:$I$270,'Exit Capacity'!I$12:I$270)/(SUM('Exit Capacity'!I$12:I$270)-IFERROR(VLOOKUP($A44,'Exit Capacity'!$A$12:$I$270,9,FALSE),0))</f>
        <v>710.37165599741297</v>
      </c>
      <c r="J44" s="1"/>
    </row>
    <row r="45" spans="1:10" s="5" customFormat="1" x14ac:dyDescent="0.25">
      <c r="A45" s="46" t="str">
        <f t="shared" ref="A45" si="9">A20</f>
        <v>PR Huelva</v>
      </c>
      <c r="B45" s="8" t="str">
        <f t="shared" si="1"/>
        <v>Planta GNL / LNG Plant</v>
      </c>
      <c r="C45" s="53">
        <f>SUMPRODUCT('Distance Matrix_ex'!$J$12:$J$270,'Exit Capacity'!C$12:C$270)/(SUM('Exit Capacity'!C$12:C$270)-IFERROR(VLOOKUP($A45,'Exit Capacity'!$A$12:$I$270,3,FALSE),0))</f>
        <v>877.37689301459272</v>
      </c>
      <c r="D45" s="53">
        <f>SUMPRODUCT('Distance Matrix_ex'!$J$12:$J$270,'Exit Capacity'!D$12:D$270)/(SUM('Exit Capacity'!D$12:D$270)-IFERROR(VLOOKUP($A45,'Exit Capacity'!$A$12:$I$270,4,FALSE),0))</f>
        <v>875.50901122909272</v>
      </c>
      <c r="E45" s="53">
        <f>SUMPRODUCT('Distance Matrix_ex'!$J$12:$J$270,'Exit Capacity'!E$12:E$270)/(SUM('Exit Capacity'!E$12:E$270)-IFERROR(VLOOKUP($A45,'Exit Capacity'!$A$12:$I$270,5,FALSE),0))</f>
        <v>876.19127609817133</v>
      </c>
      <c r="F45" s="53">
        <f>SUMPRODUCT('Distance Matrix_ex'!$J$12:$J$270,'Exit Capacity'!F$12:F$270)/(SUM('Exit Capacity'!F$12:F$270)-IFERROR(VLOOKUP($A45,'Exit Capacity'!$A$12:$I$270,6,FALSE),0))</f>
        <v>877.58377682124285</v>
      </c>
      <c r="G45" s="53">
        <f>SUMPRODUCT('Distance Matrix_ex'!$J$12:$J$270,'Exit Capacity'!G$12:G$270)/(SUM('Exit Capacity'!G$12:G$270)-IFERROR(VLOOKUP($A45,'Exit Capacity'!$A$12:$I$270,7,FALSE),0))</f>
        <v>877.98731521077161</v>
      </c>
      <c r="H45" s="53">
        <f>SUMPRODUCT('Distance Matrix_ex'!$J$12:$J$270,'Exit Capacity'!H$12:H$270)/(SUM('Exit Capacity'!H$12:H$270)-IFERROR(VLOOKUP($A45,'Exit Capacity'!$A$12:$I$270,8,FALSE),0))</f>
        <v>877.76374864078127</v>
      </c>
      <c r="I45" s="65">
        <f>SUMPRODUCT('Distance Matrix_ex'!$J$12:$J$270,'Exit Capacity'!I$12:I$270)/(SUM('Exit Capacity'!I$12:I$270)-IFERROR(VLOOKUP($A45,'Exit Capacity'!$A$12:$I$270,9,FALSE),0))</f>
        <v>877.77407993235329</v>
      </c>
      <c r="J45" s="1"/>
    </row>
    <row r="46" spans="1:10" s="5" customFormat="1" x14ac:dyDescent="0.25">
      <c r="A46" s="46" t="str">
        <f t="shared" ref="A46" si="10">A21</f>
        <v>PR Bilbao</v>
      </c>
      <c r="B46" s="8" t="str">
        <f t="shared" si="1"/>
        <v>Planta GNL / LNG Plant</v>
      </c>
      <c r="C46" s="53">
        <f>SUMPRODUCT('Distance Matrix_ex'!$K$12:$K$270,'Exit Capacity'!C$12:C$270)/(SUM('Exit Capacity'!C$12:C$270)-IFERROR(VLOOKUP($A46,'Exit Capacity'!$A$12:$I$270,3,FALSE),0))</f>
        <v>600.80939345902232</v>
      </c>
      <c r="D46" s="53">
        <f>SUMPRODUCT('Distance Matrix_ex'!$K$12:$K$270,'Exit Capacity'!D$12:D$270)/(SUM('Exit Capacity'!D$12:D$270)-IFERROR(VLOOKUP($A46,'Exit Capacity'!$A$12:$I$270,4,FALSE),0))</f>
        <v>600.25470952427736</v>
      </c>
      <c r="E46" s="53">
        <f>SUMPRODUCT('Distance Matrix_ex'!$K$12:$K$270,'Exit Capacity'!E$12:E$270)/(SUM('Exit Capacity'!E$12:E$270)-IFERROR(VLOOKUP($A46,'Exit Capacity'!$A$12:$I$270,5,FALSE),0))</f>
        <v>597.81798931594449</v>
      </c>
      <c r="F46" s="53">
        <f>SUMPRODUCT('Distance Matrix_ex'!$K$12:$K$270,'Exit Capacity'!F$12:F$270)/(SUM('Exit Capacity'!F$12:F$270)-IFERROR(VLOOKUP($A46,'Exit Capacity'!$A$12:$I$270,6,FALSE),0))</f>
        <v>594.67443708519249</v>
      </c>
      <c r="G46" s="53">
        <f>SUMPRODUCT('Distance Matrix_ex'!$K$12:$K$270,'Exit Capacity'!G$12:G$270)/(SUM('Exit Capacity'!G$12:G$270)-IFERROR(VLOOKUP($A46,'Exit Capacity'!$A$12:$I$270,7,FALSE),0))</f>
        <v>589.97037655272254</v>
      </c>
      <c r="H46" s="53">
        <f>SUMPRODUCT('Distance Matrix_ex'!$K$12:$K$270,'Exit Capacity'!H$12:H$270)/(SUM('Exit Capacity'!H$12:H$270)-IFERROR(VLOOKUP($A46,'Exit Capacity'!$A$12:$I$270,8,FALSE),0))</f>
        <v>583.4750070113671</v>
      </c>
      <c r="I46" s="65">
        <f>SUMPRODUCT('Distance Matrix_ex'!$K$12:$K$270,'Exit Capacity'!I$12:I$270)/(SUM('Exit Capacity'!I$12:I$270)-IFERROR(VLOOKUP($A46,'Exit Capacity'!$A$12:$I$270,9,FALSE),0))</f>
        <v>565.43176193427576</v>
      </c>
      <c r="J46" s="1"/>
    </row>
    <row r="47" spans="1:10" s="5" customFormat="1" x14ac:dyDescent="0.25">
      <c r="A47" s="46" t="str">
        <f t="shared" ref="A47" si="11">A22</f>
        <v>PR Sagunto</v>
      </c>
      <c r="B47" s="8" t="str">
        <f t="shared" si="1"/>
        <v>Planta GNL / LNG Plant</v>
      </c>
      <c r="C47" s="53">
        <f>SUMPRODUCT('Distance Matrix_ex'!$L$12:$L$270,'Exit Capacity'!C$12:C$270)/(SUM('Exit Capacity'!C$12:C$270)-IFERROR(VLOOKUP($A47,'Exit Capacity'!$A$12:$I$270,3,FALSE),0))</f>
        <v>529.99607811531916</v>
      </c>
      <c r="D47" s="53">
        <f>SUMPRODUCT('Distance Matrix_ex'!$L$12:$L$270,'Exit Capacity'!D$12:D$270)/(SUM('Exit Capacity'!D$12:D$270)-IFERROR(VLOOKUP($A47,'Exit Capacity'!$A$12:$I$270,4,FALSE),0))</f>
        <v>533.16594506902993</v>
      </c>
      <c r="E47" s="53">
        <f>SUMPRODUCT('Distance Matrix_ex'!$L$12:$L$270,'Exit Capacity'!E$12:E$270)/(SUM('Exit Capacity'!E$12:E$270)-IFERROR(VLOOKUP($A47,'Exit Capacity'!$A$12:$I$270,5,FALSE),0))</f>
        <v>533.22455676732818</v>
      </c>
      <c r="F47" s="53">
        <f>SUMPRODUCT('Distance Matrix_ex'!$L$12:$L$270,'Exit Capacity'!F$12:F$270)/(SUM('Exit Capacity'!F$12:F$270)-IFERROR(VLOOKUP($A47,'Exit Capacity'!$A$12:$I$270,6,FALSE),0))</f>
        <v>532.35445525592706</v>
      </c>
      <c r="G47" s="53">
        <f>SUMPRODUCT('Distance Matrix_ex'!$L$12:$L$270,'Exit Capacity'!G$12:G$270)/(SUM('Exit Capacity'!G$12:G$270)-IFERROR(VLOOKUP($A47,'Exit Capacity'!$A$12:$I$270,7,FALSE),0))</f>
        <v>533.7333410427068</v>
      </c>
      <c r="H47" s="53">
        <f>SUMPRODUCT('Distance Matrix_ex'!$L$12:$L$270,'Exit Capacity'!H$12:H$270)/(SUM('Exit Capacity'!H$12:H$270)-IFERROR(VLOOKUP($A47,'Exit Capacity'!$A$12:$I$270,8,FALSE),0))</f>
        <v>536.29920633876532</v>
      </c>
      <c r="I47" s="65">
        <f>SUMPRODUCT('Distance Matrix_ex'!$L$12:$L$270,'Exit Capacity'!I$12:I$270)/(SUM('Exit Capacity'!I$12:I$270)-IFERROR(VLOOKUP($A47,'Exit Capacity'!$A$12:$I$270,9,FALSE),0))</f>
        <v>541.8661814882081</v>
      </c>
      <c r="J47" s="1"/>
    </row>
    <row r="48" spans="1:10" s="5" customFormat="1" x14ac:dyDescent="0.25">
      <c r="A48" s="46" t="str">
        <f t="shared" ref="A48" si="12">A23</f>
        <v>PR Mugardos</v>
      </c>
      <c r="B48" s="8" t="str">
        <f t="shared" si="1"/>
        <v>Planta GNL / LNG Plant</v>
      </c>
      <c r="C48" s="53">
        <f>SUMPRODUCT('Distance Matrix_ex'!$M$12:$M$270,'Exit Capacity'!C$12:C$270)/(SUM('Exit Capacity'!C$12:C$270)-IFERROR(VLOOKUP($A48,'Exit Capacity'!$A$12:$I$270,3,FALSE),0))</f>
        <v>1013.9247526892965</v>
      </c>
      <c r="D48" s="53">
        <f>SUMPRODUCT('Distance Matrix_ex'!$M$12:$M$270,'Exit Capacity'!D$12:D$270)/(SUM('Exit Capacity'!D$12:D$270)-IFERROR(VLOOKUP($A48,'Exit Capacity'!$A$12:$I$270,4,FALSE),0))</f>
        <v>1011.6062634710993</v>
      </c>
      <c r="E48" s="53">
        <f>SUMPRODUCT('Distance Matrix_ex'!$M$12:$M$270,'Exit Capacity'!E$12:E$270)/(SUM('Exit Capacity'!E$12:E$270)-IFERROR(VLOOKUP($A48,'Exit Capacity'!$A$12:$I$270,5,FALSE),0))</f>
        <v>1010.0627919908745</v>
      </c>
      <c r="F48" s="53">
        <f>SUMPRODUCT('Distance Matrix_ex'!$M$12:$M$270,'Exit Capacity'!F$12:F$270)/(SUM('Exit Capacity'!F$12:F$270)-IFERROR(VLOOKUP($A48,'Exit Capacity'!$A$12:$I$270,6,FALSE),0))</f>
        <v>1008.4785816002334</v>
      </c>
      <c r="G48" s="53">
        <f>SUMPRODUCT('Distance Matrix_ex'!$M$12:$M$270,'Exit Capacity'!G$12:G$270)/(SUM('Exit Capacity'!G$12:G$270)-IFERROR(VLOOKUP($A48,'Exit Capacity'!$A$12:$I$270,7,FALSE),0))</f>
        <v>1004.536827327993</v>
      </c>
      <c r="H48" s="53">
        <f>SUMPRODUCT('Distance Matrix_ex'!$M$12:$M$270,'Exit Capacity'!H$12:H$270)/(SUM('Exit Capacity'!H$12:H$270)-IFERROR(VLOOKUP($A48,'Exit Capacity'!$A$12:$I$270,8,FALSE),0))</f>
        <v>997.89489811894589</v>
      </c>
      <c r="I48" s="65">
        <f>SUMPRODUCT('Distance Matrix_ex'!$M$12:$M$270,'Exit Capacity'!I$12:I$270)/(SUM('Exit Capacity'!I$12:I$270)-IFERROR(VLOOKUP($A48,'Exit Capacity'!$A$12:$I$270,9,FALSE),0))</f>
        <v>980.13462145311257</v>
      </c>
      <c r="J48" s="1"/>
    </row>
    <row r="49" spans="1:10" s="5" customFormat="1" ht="30" x14ac:dyDescent="0.25">
      <c r="A49" s="46" t="str">
        <f t="shared" ref="A49" si="13">A24</f>
        <v>Marismas</v>
      </c>
      <c r="B49" s="8" t="str">
        <f t="shared" si="1"/>
        <v>YAC Marismas / AASS - Storage facilities</v>
      </c>
      <c r="C49" s="53">
        <f>SUMPRODUCT('Distance Matrix_ex'!$N$12:$N$270,'Exit Capacity'!C$12:C$270)/(SUM('Exit Capacity'!C$12:C$270)-IFERROR(VLOOKUP($A49,'Exit Capacity'!$A$12:$I$270,3,FALSE),0))</f>
        <v>839.01911077591797</v>
      </c>
      <c r="D49" s="53">
        <f>SUMPRODUCT('Distance Matrix_ex'!$N$12:$N$270,'Exit Capacity'!D$12:D$270)/(SUM('Exit Capacity'!D$12:D$270)-IFERROR(VLOOKUP($A49,'Exit Capacity'!$A$12:$I$270,4,FALSE),0))</f>
        <v>837.42735671006358</v>
      </c>
      <c r="E49" s="53">
        <f>SUMPRODUCT('Distance Matrix_ex'!$N$12:$N$270,'Exit Capacity'!E$12:E$270)/(SUM('Exit Capacity'!E$12:E$270)-IFERROR(VLOOKUP($A49,'Exit Capacity'!$A$12:$I$270,5,FALSE),0))</f>
        <v>838.28142051550026</v>
      </c>
      <c r="F49" s="53">
        <f>SUMPRODUCT('Distance Matrix_ex'!$N$12:$N$270,'Exit Capacity'!F$12:F$270)/(SUM('Exit Capacity'!F$12:F$270)-IFERROR(VLOOKUP($A49,'Exit Capacity'!$A$12:$I$270,6,FALSE),0))</f>
        <v>839.76517787869159</v>
      </c>
      <c r="G49" s="53">
        <f>SUMPRODUCT('Distance Matrix_ex'!$N$12:$N$270,'Exit Capacity'!G$12:G$270)/(SUM('Exit Capacity'!G$12:G$270)-IFERROR(VLOOKUP($A49,'Exit Capacity'!$A$12:$I$270,7,FALSE),0))</f>
        <v>840.42802748484439</v>
      </c>
      <c r="H49" s="53">
        <f>SUMPRODUCT('Distance Matrix_ex'!$N$12:$N$270,'Exit Capacity'!H$12:H$270)/(SUM('Exit Capacity'!H$12:H$270)-IFERROR(VLOOKUP($A49,'Exit Capacity'!$A$12:$I$270,8,FALSE),0))</f>
        <v>840.37302917820284</v>
      </c>
      <c r="I49" s="65">
        <f>SUMPRODUCT('Distance Matrix_ex'!$N$12:$N$270,'Exit Capacity'!I$12:I$270)/(SUM('Exit Capacity'!I$12:I$270)-IFERROR(VLOOKUP($A49,'Exit Capacity'!$A$12:$I$270,9,FALSE),0))</f>
        <v>840.67406475651342</v>
      </c>
      <c r="J49" s="1"/>
    </row>
    <row r="50" spans="1:10" s="5" customFormat="1" x14ac:dyDescent="0.25">
      <c r="A50" s="46" t="str">
        <f t="shared" ref="A50" si="14">A25</f>
        <v>YAC Poseidón</v>
      </c>
      <c r="B50" s="8" t="str">
        <f t="shared" si="1"/>
        <v>YAC Poseidón</v>
      </c>
      <c r="C50" s="53">
        <f>SUMPRODUCT('Distance Matrix_ex'!$O$12:$O$270,'Exit Capacity'!C$12:C$270)/(SUM('Exit Capacity'!C$12:C$270)-IFERROR(VLOOKUP($A50,'Exit Capacity'!$A$12:$I$270,3,FALSE),0))</f>
        <v>864.56385301465332</v>
      </c>
      <c r="D50" s="53">
        <f>SUMPRODUCT('Distance Matrix_ex'!$O$12:$O$270,'Exit Capacity'!D$12:D$270)/(SUM('Exit Capacity'!D$12:D$270)-IFERROR(VLOOKUP($A50,'Exit Capacity'!$A$12:$I$270,4,FALSE),0))</f>
        <v>862.69158497289686</v>
      </c>
      <c r="E50" s="53">
        <f>SUMPRODUCT('Distance Matrix_ex'!$O$12:$O$270,'Exit Capacity'!E$12:E$270)/(SUM('Exit Capacity'!E$12:E$270)-IFERROR(VLOOKUP($A50,'Exit Capacity'!$A$12:$I$270,5,FALSE),0))</f>
        <v>863.37304617931113</v>
      </c>
      <c r="F50" s="53">
        <f>SUMPRODUCT('Distance Matrix_ex'!$O$12:$O$270,'Exit Capacity'!F$12:F$270)/(SUM('Exit Capacity'!F$12:F$270)-IFERROR(VLOOKUP($A50,'Exit Capacity'!$A$12:$I$270,6,FALSE),0))</f>
        <v>864.76673995591079</v>
      </c>
      <c r="G50" s="53">
        <f>SUMPRODUCT('Distance Matrix_ex'!$O$12:$O$270,'Exit Capacity'!G$12:G$270)/(SUM('Exit Capacity'!G$12:G$270)-IFERROR(VLOOKUP($A50,'Exit Capacity'!$A$12:$I$270,7,FALSE),0))</f>
        <v>865.16964980101238</v>
      </c>
      <c r="H50" s="53">
        <f>SUMPRODUCT('Distance Matrix_ex'!$O$12:$O$270,'Exit Capacity'!H$12:H$270)/(SUM('Exit Capacity'!H$12:H$270)-IFERROR(VLOOKUP($A50,'Exit Capacity'!$A$12:$I$270,8,FALSE),0))</f>
        <v>864.94667548522523</v>
      </c>
      <c r="I50" s="65">
        <f>SUMPRODUCT('Distance Matrix_ex'!$O$12:$O$270,'Exit Capacity'!I$12:I$270)/(SUM('Exit Capacity'!I$12:I$270)-IFERROR(VLOOKUP($A50,'Exit Capacity'!$A$12:$I$270,9,FALSE),0))</f>
        <v>864.95981771071536</v>
      </c>
      <c r="J50" s="1"/>
    </row>
    <row r="51" spans="1:10" s="5" customFormat="1" x14ac:dyDescent="0.25">
      <c r="A51" s="46" t="str">
        <f t="shared" ref="A51" si="15">A26</f>
        <v>YAC Viura</v>
      </c>
      <c r="B51" s="8" t="str">
        <f t="shared" si="1"/>
        <v>YAC Viura</v>
      </c>
      <c r="C51" s="53">
        <f>SUMPRODUCT('Distance Matrix_ex'!$P$12:$P$270,'Exit Capacity'!C$12:C$270)/(SUM('Exit Capacity'!C$12:C$270)-IFERROR(VLOOKUP($A51,'Exit Capacity'!$A$12:$I$270,3,FALSE),0))</f>
        <v>475.57185893360833</v>
      </c>
      <c r="D51" s="53">
        <f>SUMPRODUCT('Distance Matrix_ex'!$P$12:$P$270,'Exit Capacity'!D$12:D$270)/(SUM('Exit Capacity'!D$12:D$270)-IFERROR(VLOOKUP($A51,'Exit Capacity'!$A$12:$I$270,4,FALSE),0))</f>
        <v>475.74488403732335</v>
      </c>
      <c r="E51" s="53">
        <f>SUMPRODUCT('Distance Matrix_ex'!$P$12:$P$270,'Exit Capacity'!E$12:E$270)/(SUM('Exit Capacity'!E$12:E$270)-IFERROR(VLOOKUP($A51,'Exit Capacity'!$A$12:$I$270,5,FALSE),0))</f>
        <v>473.7242562710058</v>
      </c>
      <c r="F51" s="53">
        <f>SUMPRODUCT('Distance Matrix_ex'!$P$12:$P$270,'Exit Capacity'!F$12:F$270)/(SUM('Exit Capacity'!F$12:F$270)-IFERROR(VLOOKUP($A51,'Exit Capacity'!$A$12:$I$270,6,FALSE),0))</f>
        <v>470.86204737356769</v>
      </c>
      <c r="G51" s="53">
        <f>SUMPRODUCT('Distance Matrix_ex'!$P$12:$P$270,'Exit Capacity'!G$12:G$270)/(SUM('Exit Capacity'!G$12:G$270)-IFERROR(VLOOKUP($A51,'Exit Capacity'!$A$12:$I$270,7,FALSE),0))</f>
        <v>466.98502254451296</v>
      </c>
      <c r="H51" s="53">
        <f>SUMPRODUCT('Distance Matrix_ex'!$P$12:$P$270,'Exit Capacity'!H$12:H$270)/(SUM('Exit Capacity'!H$12:H$270)-IFERROR(VLOOKUP($A51,'Exit Capacity'!$A$12:$I$270,8,FALSE),0))</f>
        <v>461.51210424228719</v>
      </c>
      <c r="I51" s="65">
        <f>SUMPRODUCT('Distance Matrix_ex'!$P$12:$P$270,'Exit Capacity'!I$12:I$270)/(SUM('Exit Capacity'!I$12:I$270)-IFERROR(VLOOKUP($A51,'Exit Capacity'!$A$12:$I$270,9,FALSE),0))</f>
        <v>445.93246995444929</v>
      </c>
      <c r="J51" s="1"/>
    </row>
    <row r="52" spans="1:10" s="5" customFormat="1" x14ac:dyDescent="0.25">
      <c r="A52" s="46" t="str">
        <f t="shared" ref="A52" si="16">A27</f>
        <v>BI Madrid</v>
      </c>
      <c r="B52" s="8" t="str">
        <f t="shared" si="1"/>
        <v>BI Madrid</v>
      </c>
      <c r="C52" s="53">
        <f>SUMPRODUCT('Distance Matrix_ex'!$Q$12:$Q$270,'Exit Capacity'!C$12:C$270)/(SUM('Exit Capacity'!C$12:C$270)-IFERROR(VLOOKUP($A52,'Exit Capacity'!$A$12:$I$270,3,FALSE),0))</f>
        <v>505.44727814341002</v>
      </c>
      <c r="D52" s="53">
        <f>SUMPRODUCT('Distance Matrix_ex'!$Q$12:$Q$270,'Exit Capacity'!D$12:D$270)/(SUM('Exit Capacity'!D$12:D$270)-IFERROR(VLOOKUP($A52,'Exit Capacity'!$A$12:$I$270,4,FALSE),0))</f>
        <v>505.57389943872801</v>
      </c>
      <c r="E52" s="53">
        <f>SUMPRODUCT('Distance Matrix_ex'!$Q$12:$Q$270,'Exit Capacity'!E$12:E$270)/(SUM('Exit Capacity'!E$12:E$270)-IFERROR(VLOOKUP($A52,'Exit Capacity'!$A$12:$I$270,5,FALSE),0))</f>
        <v>505.12037433996926</v>
      </c>
      <c r="F52" s="53">
        <f>SUMPRODUCT('Distance Matrix_ex'!$Q$12:$Q$270,'Exit Capacity'!F$12:F$270)/(SUM('Exit Capacity'!F$12:F$270)-IFERROR(VLOOKUP($A52,'Exit Capacity'!$A$12:$I$270,6,FALSE),0))</f>
        <v>504.30668107724307</v>
      </c>
      <c r="G52" s="53">
        <f>SUMPRODUCT('Distance Matrix_ex'!$Q$12:$Q$270,'Exit Capacity'!G$12:G$270)/(SUM('Exit Capacity'!G$12:G$270)-IFERROR(VLOOKUP($A52,'Exit Capacity'!$A$12:$I$270,7,FALSE),0))</f>
        <v>503.00212546077813</v>
      </c>
      <c r="H52" s="53">
        <f>SUMPRODUCT('Distance Matrix_ex'!$Q$12:$Q$270,'Exit Capacity'!H$12:H$270)/(SUM('Exit Capacity'!H$12:H$270)-IFERROR(VLOOKUP($A52,'Exit Capacity'!$A$12:$I$270,8,FALSE),0))</f>
        <v>500.67773273644332</v>
      </c>
      <c r="I52" s="65">
        <f>SUMPRODUCT('Distance Matrix_ex'!$Q$12:$Q$270,'Exit Capacity'!I$12:I$270)/(SUM('Exit Capacity'!I$12:I$270)-IFERROR(VLOOKUP($A52,'Exit Capacity'!$A$12:$I$270,9,FALSE),0))</f>
        <v>493.52582324814597</v>
      </c>
      <c r="J52" s="1"/>
    </row>
    <row r="53" spans="1:10" s="5" customFormat="1" x14ac:dyDescent="0.25">
      <c r="A53" s="46" t="str">
        <f t="shared" ref="A53" si="17">A28</f>
        <v>AASS Serrablo</v>
      </c>
      <c r="B53" s="8" t="str">
        <f t="shared" si="1"/>
        <v>AA.SS / Storage facilities</v>
      </c>
      <c r="C53" s="53">
        <f>SUMPRODUCT('Distance Matrix_ex'!$R$12:$R$270,'Exit Capacity'!C$12:C$270)/(SUM('Exit Capacity'!C$12:C$270)-IFERROR(VLOOKUP($A53,'Exit Capacity'!$A$12:$I$270,3,FALSE),0))</f>
        <v>607.67950811251706</v>
      </c>
      <c r="D53" s="53">
        <f>SUMPRODUCT('Distance Matrix_ex'!$R$12:$R$270,'Exit Capacity'!D$12:D$270)/(SUM('Exit Capacity'!D$12:D$270)-IFERROR(VLOOKUP($A53,'Exit Capacity'!$A$12:$I$270,4,FALSE),0))</f>
        <v>609.88249286110806</v>
      </c>
      <c r="E53" s="53">
        <f>SUMPRODUCT('Distance Matrix_ex'!$R$12:$R$270,'Exit Capacity'!E$12:E$270)/(SUM('Exit Capacity'!E$12:E$270)-IFERROR(VLOOKUP($A53,'Exit Capacity'!$A$12:$I$270,5,FALSE),0))</f>
        <v>608.40804496917713</v>
      </c>
      <c r="F53" s="53">
        <f>SUMPRODUCT('Distance Matrix_ex'!$R$12:$R$270,'Exit Capacity'!F$12:F$270)/(SUM('Exit Capacity'!F$12:F$270)-IFERROR(VLOOKUP($A53,'Exit Capacity'!$A$12:$I$270,6,FALSE),0))</f>
        <v>605.6144568552445</v>
      </c>
      <c r="G53" s="53">
        <f>SUMPRODUCT('Distance Matrix_ex'!$R$12:$R$270,'Exit Capacity'!G$12:G$270)/(SUM('Exit Capacity'!G$12:G$270)-IFERROR(VLOOKUP($A53,'Exit Capacity'!$A$12:$I$270,7,FALSE),0))</f>
        <v>603.37093251640727</v>
      </c>
      <c r="H53" s="53">
        <f>SUMPRODUCT('Distance Matrix_ex'!$R$12:$R$270,'Exit Capacity'!H$12:H$270)/(SUM('Exit Capacity'!H$12:H$270)-IFERROR(VLOOKUP($A53,'Exit Capacity'!$A$12:$I$270,8,FALSE),0))</f>
        <v>600.33560091107904</v>
      </c>
      <c r="I53" s="65">
        <f>SUMPRODUCT('Distance Matrix_ex'!$R$12:$R$270,'Exit Capacity'!I$12:I$270)/(SUM('Exit Capacity'!I$12:I$270)-IFERROR(VLOOKUP($A53,'Exit Capacity'!$A$12:$I$270,9,FALSE),0))</f>
        <v>590.59998019511988</v>
      </c>
      <c r="J53" s="1"/>
    </row>
    <row r="54" spans="1:10" s="5" customFormat="1" x14ac:dyDescent="0.25">
      <c r="A54" s="46" t="str">
        <f t="shared" ref="A54" si="18">A29</f>
        <v>AASS Gaviota</v>
      </c>
      <c r="B54" s="8" t="str">
        <f t="shared" si="1"/>
        <v>AA.SS / Storage facilities</v>
      </c>
      <c r="C54" s="53">
        <f>SUMPRODUCT('Distance Matrix_ex'!$S$12:$S$270,'Exit Capacity'!C$12:C$270)/(SUM('Exit Capacity'!C$12:C$270)-IFERROR(VLOOKUP($A54,'Exit Capacity'!$A$12:$I$270,3,FALSE),0))</f>
        <v>593.43578855410738</v>
      </c>
      <c r="D54" s="53">
        <f>SUMPRODUCT('Distance Matrix_ex'!$S$12:$S$270,'Exit Capacity'!D$12:D$270)/(SUM('Exit Capacity'!D$12:D$270)-IFERROR(VLOOKUP($A54,'Exit Capacity'!$A$12:$I$270,4,FALSE),0))</f>
        <v>594.27774039069675</v>
      </c>
      <c r="E54" s="53">
        <f>SUMPRODUCT('Distance Matrix_ex'!$S$12:$S$270,'Exit Capacity'!E$12:E$270)/(SUM('Exit Capacity'!E$12:E$270)-IFERROR(VLOOKUP($A54,'Exit Capacity'!$A$12:$I$270,5,FALSE),0))</f>
        <v>592.63144816273984</v>
      </c>
      <c r="F54" s="53">
        <f>SUMPRODUCT('Distance Matrix_ex'!$S$12:$S$270,'Exit Capacity'!F$12:F$270)/(SUM('Exit Capacity'!F$12:F$270)-IFERROR(VLOOKUP($A54,'Exit Capacity'!$A$12:$I$270,6,FALSE),0))</f>
        <v>589.83968495731756</v>
      </c>
      <c r="G54" s="53">
        <f>SUMPRODUCT('Distance Matrix_ex'!$S$12:$S$270,'Exit Capacity'!G$12:G$270)/(SUM('Exit Capacity'!G$12:G$270)-IFERROR(VLOOKUP($A54,'Exit Capacity'!$A$12:$I$270,7,FALSE),0))</f>
        <v>586.28693728022745</v>
      </c>
      <c r="H54" s="53">
        <f>SUMPRODUCT('Distance Matrix_ex'!$S$12:$S$270,'Exit Capacity'!H$12:H$270)/(SUM('Exit Capacity'!H$12:H$270)-IFERROR(VLOOKUP($A54,'Exit Capacity'!$A$12:$I$270,8,FALSE),0))</f>
        <v>580.45936330391805</v>
      </c>
      <c r="I54" s="65">
        <f>SUMPRODUCT('Distance Matrix_ex'!$S$12:$S$270,'Exit Capacity'!I$12:I$270)/(SUM('Exit Capacity'!I$12:I$270)-IFERROR(VLOOKUP($A54,'Exit Capacity'!$A$12:$I$270,9,FALSE),0))</f>
        <v>563.34667353514294</v>
      </c>
      <c r="J54" s="1"/>
    </row>
    <row r="55" spans="1:10" s="5" customFormat="1" ht="15.75" thickBot="1" x14ac:dyDescent="0.3">
      <c r="A55" s="46" t="str">
        <f t="shared" ref="A55" si="19">A30</f>
        <v>AASS Yela</v>
      </c>
      <c r="B55" s="8" t="str">
        <f t="shared" si="1"/>
        <v>AA.SS / Storage facilities</v>
      </c>
      <c r="C55" s="53">
        <f>SUMPRODUCT('Distance Matrix_ex'!$T$12:$T$270,'Exit Capacity'!C$12:C$270)/(SUM('Exit Capacity'!C$12:C$270)-IFERROR(VLOOKUP($A55,'Exit Capacity'!$A$12:$I$270,3,FALSE),0))</f>
        <v>511.99392125434497</v>
      </c>
      <c r="D55" s="53">
        <f>SUMPRODUCT('Distance Matrix_ex'!$T$12:$T$270,'Exit Capacity'!D$12:D$270)/(SUM('Exit Capacity'!D$12:D$270)-IFERROR(VLOOKUP($A55,'Exit Capacity'!$A$12:$I$270,4,FALSE),0))</f>
        <v>512.88621817298883</v>
      </c>
      <c r="E55" s="53">
        <f>SUMPRODUCT('Distance Matrix_ex'!$T$12:$T$270,'Exit Capacity'!E$12:E$270)/(SUM('Exit Capacity'!E$12:E$270)-IFERROR(VLOOKUP($A55,'Exit Capacity'!$A$12:$I$270,5,FALSE),0))</f>
        <v>512.24122152751011</v>
      </c>
      <c r="F55" s="53">
        <f>SUMPRODUCT('Distance Matrix_ex'!$T$12:$T$270,'Exit Capacity'!F$12:F$270)/(SUM('Exit Capacity'!F$12:F$270)-IFERROR(VLOOKUP($A55,'Exit Capacity'!$A$12:$I$270,6,FALSE),0))</f>
        <v>510.91070670594718</v>
      </c>
      <c r="G55" s="53">
        <f>SUMPRODUCT('Distance Matrix_ex'!$T$12:$T$270,'Exit Capacity'!G$12:G$270)/(SUM('Exit Capacity'!G$12:G$270)-IFERROR(VLOOKUP($A55,'Exit Capacity'!$A$12:$I$270,7,FALSE),0))</f>
        <v>509.38071310484406</v>
      </c>
      <c r="H55" s="53">
        <f>SUMPRODUCT('Distance Matrix_ex'!$T$12:$T$270,'Exit Capacity'!H$12:H$270)/(SUM('Exit Capacity'!H$12:H$270)-IFERROR(VLOOKUP($A55,'Exit Capacity'!$A$12:$I$270,8,FALSE),0))</f>
        <v>506.83720482337856</v>
      </c>
      <c r="I55" s="65">
        <f>SUMPRODUCT('Distance Matrix_ex'!$T$12:$T$270,'Exit Capacity'!I$12:I$270)/(SUM('Exit Capacity'!I$12:I$270)-IFERROR(VLOOKUP($A55,'Exit Capacity'!$A$12:$I$270,9,FALSE),0))</f>
        <v>498.74818190129798</v>
      </c>
      <c r="J55" s="1"/>
    </row>
    <row r="56" spans="1:10" ht="18.75" customHeight="1" thickBot="1" x14ac:dyDescent="0.3">
      <c r="A56" s="33" t="s">
        <v>7</v>
      </c>
      <c r="B56" s="34"/>
      <c r="C56" s="66">
        <f t="shared" ref="C56:I56" si="20">SUM(C37:C55)</f>
        <v>13879.159241926212</v>
      </c>
      <c r="D56" s="66">
        <f>SUM(D37:D55)</f>
        <v>13883.14655213028</v>
      </c>
      <c r="E56" s="66">
        <f t="shared" si="20"/>
        <v>13870.084383236703</v>
      </c>
      <c r="F56" s="66">
        <f t="shared" si="20"/>
        <v>13849.10932307154</v>
      </c>
      <c r="G56" s="66">
        <f t="shared" si="20"/>
        <v>13822.137461360171</v>
      </c>
      <c r="H56" s="66">
        <f t="shared" si="20"/>
        <v>13778.554128069372</v>
      </c>
      <c r="I56" s="67">
        <f t="shared" si="20"/>
        <v>13648.938865327487</v>
      </c>
    </row>
    <row r="57" spans="1:10" ht="9" customHeight="1" x14ac:dyDescent="0.25">
      <c r="C57" s="64"/>
      <c r="D57" s="64"/>
      <c r="E57" s="64"/>
      <c r="F57" s="64"/>
      <c r="G57" s="64"/>
      <c r="H57" s="64"/>
      <c r="I57" s="64"/>
    </row>
    <row r="58" spans="1:10" ht="27.75" customHeight="1" x14ac:dyDescent="0.25">
      <c r="A58" s="96" t="s">
        <v>339</v>
      </c>
      <c r="B58" s="23"/>
      <c r="C58" s="24"/>
      <c r="D58" s="24"/>
      <c r="E58" s="24"/>
      <c r="F58" s="24"/>
      <c r="G58" s="24"/>
      <c r="H58" s="24"/>
      <c r="I58" s="24"/>
    </row>
    <row r="59" spans="1:10" ht="5.0999999999999996" customHeight="1" thickBot="1" x14ac:dyDescent="0.3"/>
    <row r="60" spans="1:10" ht="15" customHeight="1" x14ac:dyDescent="0.25">
      <c r="A60" s="194" t="s">
        <v>316</v>
      </c>
      <c r="B60" s="196" t="s">
        <v>317</v>
      </c>
      <c r="C60" s="27" t="s">
        <v>13</v>
      </c>
      <c r="D60" s="28"/>
      <c r="E60" s="28"/>
      <c r="F60" s="28"/>
      <c r="G60" s="28"/>
      <c r="H60" s="28"/>
      <c r="I60" s="29"/>
    </row>
    <row r="61" spans="1:10" ht="33" customHeight="1" x14ac:dyDescent="0.25">
      <c r="A61" s="195"/>
      <c r="B61" s="197"/>
      <c r="C61" s="25">
        <v>2020</v>
      </c>
      <c r="D61" s="26" t="s">
        <v>61</v>
      </c>
      <c r="E61" s="26" t="s">
        <v>62</v>
      </c>
      <c r="F61" s="26" t="s">
        <v>63</v>
      </c>
      <c r="G61" s="26" t="s">
        <v>64</v>
      </c>
      <c r="H61" s="26" t="s">
        <v>65</v>
      </c>
      <c r="I61" s="30" t="s">
        <v>66</v>
      </c>
    </row>
    <row r="62" spans="1:10" s="5" customFormat="1" x14ac:dyDescent="0.25">
      <c r="A62" s="31" t="str">
        <f>A37</f>
        <v>CI Tarifa</v>
      </c>
      <c r="B62" s="4" t="str">
        <f t="shared" ref="B62:B80" si="21">B37</f>
        <v>CI Tarifa</v>
      </c>
      <c r="C62" s="74">
        <f>C12*C37/SUMPRODUCT(C$12:C$30,C$37:C$55)</f>
        <v>0.13821547767107351</v>
      </c>
      <c r="D62" s="74">
        <f t="shared" ref="D62:I62" si="22">D12*D37/SUMPRODUCT(D$12:D$30,D$37:D$55)</f>
        <v>0.13540952352531144</v>
      </c>
      <c r="E62" s="74">
        <f t="shared" si="22"/>
        <v>0.13469818296231864</v>
      </c>
      <c r="F62" s="74">
        <f t="shared" si="22"/>
        <v>0.13569422987744567</v>
      </c>
      <c r="G62" s="74">
        <f t="shared" si="22"/>
        <v>0.1382792967226372</v>
      </c>
      <c r="H62" s="74">
        <f t="shared" si="22"/>
        <v>0.14388192416610748</v>
      </c>
      <c r="I62" s="75">
        <f t="shared" si="22"/>
        <v>0.15616636043779739</v>
      </c>
      <c r="J62" s="64"/>
    </row>
    <row r="63" spans="1:10" s="5" customFormat="1" x14ac:dyDescent="0.25">
      <c r="A63" s="46" t="str">
        <f t="shared" ref="A63" si="23">A38</f>
        <v>CI Almería</v>
      </c>
      <c r="B63" s="4" t="str">
        <f t="shared" si="21"/>
        <v>CI Almería</v>
      </c>
      <c r="C63" s="74">
        <f t="shared" ref="C63:I63" si="24">C13*C38/SUMPRODUCT(C$12:C$30,C$37:C$55)</f>
        <v>0.19001898718581339</v>
      </c>
      <c r="D63" s="76">
        <f t="shared" si="24"/>
        <v>0.18693436481680226</v>
      </c>
      <c r="E63" s="76">
        <f t="shared" si="24"/>
        <v>0.18589235482415445</v>
      </c>
      <c r="F63" s="76">
        <f t="shared" si="24"/>
        <v>0.18694833648057804</v>
      </c>
      <c r="G63" s="76">
        <f t="shared" si="24"/>
        <v>0.19068793266132431</v>
      </c>
      <c r="H63" s="76">
        <f t="shared" si="24"/>
        <v>0.19882520230533154</v>
      </c>
      <c r="I63" s="77">
        <f t="shared" si="24"/>
        <v>0.21657674090625439</v>
      </c>
      <c r="J63" s="64"/>
    </row>
    <row r="64" spans="1:10" s="5" customFormat="1" x14ac:dyDescent="0.25">
      <c r="A64" s="46" t="str">
        <f t="shared" ref="A64" si="25">A39</f>
        <v>Irún</v>
      </c>
      <c r="B64" s="4" t="str">
        <f t="shared" si="21"/>
        <v>VIP Pirineos</v>
      </c>
      <c r="C64" s="74">
        <f t="shared" ref="C64:I64" si="26">C14*C39/SUMPRODUCT(C$12:C$30,C$37:C$55)</f>
        <v>3.8754313652492808E-2</v>
      </c>
      <c r="D64" s="76">
        <f t="shared" si="26"/>
        <v>3.7977531044910279E-2</v>
      </c>
      <c r="E64" s="76">
        <f t="shared" si="26"/>
        <v>3.7591713765903881E-2</v>
      </c>
      <c r="F64" s="76">
        <f t="shared" si="26"/>
        <v>3.7616545295967072E-2</v>
      </c>
      <c r="G64" s="76">
        <f t="shared" si="26"/>
        <v>3.8003152461762009E-2</v>
      </c>
      <c r="H64" s="76">
        <f t="shared" si="26"/>
        <v>3.909465352760283E-2</v>
      </c>
      <c r="I64" s="77">
        <f t="shared" si="26"/>
        <v>4.106879500814388E-2</v>
      </c>
      <c r="J64" s="64"/>
    </row>
    <row r="65" spans="1:10" s="5" customFormat="1" x14ac:dyDescent="0.25">
      <c r="A65" s="46" t="str">
        <f t="shared" ref="A65" si="27">A40</f>
        <v>Larrau</v>
      </c>
      <c r="B65" s="4" t="str">
        <f t="shared" si="21"/>
        <v>VIP Pirineos</v>
      </c>
      <c r="C65" s="74">
        <f t="shared" ref="C65:I65" si="28">C15*C40/SUMPRODUCT(C$12:C$30,C$37:C$55)</f>
        <v>9.7688810653671479E-2</v>
      </c>
      <c r="D65" s="76">
        <f t="shared" si="28"/>
        <v>9.5891574345125713E-2</v>
      </c>
      <c r="E65" s="76">
        <f t="shared" si="28"/>
        <v>9.4955633465178796E-2</v>
      </c>
      <c r="F65" s="76">
        <f t="shared" si="28"/>
        <v>9.5019306578248697E-2</v>
      </c>
      <c r="G65" s="76">
        <f t="shared" si="28"/>
        <v>9.6133292275688551E-2</v>
      </c>
      <c r="H65" s="76">
        <f t="shared" si="28"/>
        <v>9.9115811397816569E-2</v>
      </c>
      <c r="I65" s="77">
        <f t="shared" si="28"/>
        <v>0.10467956843073238</v>
      </c>
      <c r="J65" s="64"/>
    </row>
    <row r="66" spans="1:10" s="5" customFormat="1" x14ac:dyDescent="0.25">
      <c r="A66" s="46" t="str">
        <f t="shared" ref="A66" si="29">A41</f>
        <v>Badajoz</v>
      </c>
      <c r="B66" s="4" t="str">
        <f t="shared" si="21"/>
        <v>VIP Ibérico</v>
      </c>
      <c r="C66" s="74">
        <f t="shared" ref="C66:I66" si="30">C16*C41/SUMPRODUCT(C$12:C$30,C$37:C$55)</f>
        <v>7.9020385796251917E-3</v>
      </c>
      <c r="D66" s="76">
        <f t="shared" si="30"/>
        <v>7.7418337390382863E-3</v>
      </c>
      <c r="E66" s="76">
        <f t="shared" si="30"/>
        <v>7.6816634071289937E-3</v>
      </c>
      <c r="F66" s="76">
        <f t="shared" si="30"/>
        <v>7.7111728215741695E-3</v>
      </c>
      <c r="G66" s="76">
        <f t="shared" si="30"/>
        <v>7.820096347875229E-3</v>
      </c>
      <c r="H66" s="76">
        <f t="shared" si="30"/>
        <v>8.0799467034633216E-3</v>
      </c>
      <c r="I66" s="77">
        <f t="shared" si="30"/>
        <v>8.5953673526929075E-3</v>
      </c>
      <c r="J66" s="64"/>
    </row>
    <row r="67" spans="1:10" s="5" customFormat="1" x14ac:dyDescent="0.25">
      <c r="A67" s="46" t="str">
        <f t="shared" ref="A67" si="31">A42</f>
        <v>Tuy</v>
      </c>
      <c r="B67" s="8" t="str">
        <f t="shared" si="21"/>
        <v>VIP Ibérico</v>
      </c>
      <c r="C67" s="76">
        <f t="shared" ref="C67:I67" si="32">C17*C42/SUMPRODUCT(C$12:C$30,C$37:C$55)</f>
        <v>4.0383712856939622E-3</v>
      </c>
      <c r="D67" s="76">
        <f t="shared" si="32"/>
        <v>3.9545975394290724E-3</v>
      </c>
      <c r="E67" s="76">
        <f t="shared" si="32"/>
        <v>3.9231376239978301E-3</v>
      </c>
      <c r="F67" s="76">
        <f t="shared" si="32"/>
        <v>3.9378165639126078E-3</v>
      </c>
      <c r="G67" s="76">
        <f t="shared" si="32"/>
        <v>3.9920992509547412E-3</v>
      </c>
      <c r="H67" s="76">
        <f t="shared" si="32"/>
        <v>4.1226038810212645E-3</v>
      </c>
      <c r="I67" s="77">
        <f t="shared" si="32"/>
        <v>4.3811943565578394E-3</v>
      </c>
      <c r="J67" s="64"/>
    </row>
    <row r="68" spans="1:10" s="5" customFormat="1" x14ac:dyDescent="0.25">
      <c r="A68" s="46" t="str">
        <f t="shared" ref="A68" si="33">A43</f>
        <v>PR Barcelona</v>
      </c>
      <c r="B68" s="8" t="str">
        <f t="shared" si="21"/>
        <v>Planta GNL / LNG Plant</v>
      </c>
      <c r="C68" s="76">
        <f t="shared" ref="C68:I68" si="34">C18*C43/SUMPRODUCT(C$12:C$30,C$37:C$55)</f>
        <v>0.1177469935563001</v>
      </c>
      <c r="D68" s="76">
        <f t="shared" si="34"/>
        <v>0.12120254717254937</v>
      </c>
      <c r="E68" s="76">
        <f t="shared" si="34"/>
        <v>0.12213825379327896</v>
      </c>
      <c r="F68" s="76">
        <f t="shared" si="34"/>
        <v>0.12199855806678191</v>
      </c>
      <c r="G68" s="76">
        <f t="shared" si="34"/>
        <v>0.11986360466029354</v>
      </c>
      <c r="H68" s="76">
        <f t="shared" si="34"/>
        <v>0.11508700324318472</v>
      </c>
      <c r="I68" s="77">
        <f t="shared" si="34"/>
        <v>0.1050915536076118</v>
      </c>
      <c r="J68" s="64"/>
    </row>
    <row r="69" spans="1:10" s="5" customFormat="1" x14ac:dyDescent="0.25">
      <c r="A69" s="46" t="str">
        <f t="shared" ref="A69" si="35">A44</f>
        <v>PR Cartagena</v>
      </c>
      <c r="B69" s="8" t="str">
        <f t="shared" si="21"/>
        <v>Planta GNL / LNG Plant</v>
      </c>
      <c r="C69" s="76">
        <f t="shared" ref="C69:I69" si="36">C19*C44/SUMPRODUCT(C$12:C$30,C$37:C$55)</f>
        <v>5.6030231517244733E-2</v>
      </c>
      <c r="D69" s="76">
        <f t="shared" si="36"/>
        <v>6.9560138381038056E-2</v>
      </c>
      <c r="E69" s="76">
        <f t="shared" si="36"/>
        <v>8.5735727012678703E-2</v>
      </c>
      <c r="F69" s="76">
        <f t="shared" si="36"/>
        <v>0.1011774267817004</v>
      </c>
      <c r="G69" s="76">
        <f t="shared" si="36"/>
        <v>0.10353689936153578</v>
      </c>
      <c r="H69" s="76">
        <f t="shared" si="36"/>
        <v>9.9891248988188269E-2</v>
      </c>
      <c r="I69" s="77">
        <f t="shared" si="36"/>
        <v>9.2527407929949831E-2</v>
      </c>
      <c r="J69" s="64"/>
    </row>
    <row r="70" spans="1:10" s="5" customFormat="1" x14ac:dyDescent="0.25">
      <c r="A70" s="46" t="str">
        <f t="shared" ref="A70" si="37">A45</f>
        <v>PR Huelva</v>
      </c>
      <c r="B70" s="8" t="str">
        <f t="shared" si="21"/>
        <v>Planta GNL / LNG Plant</v>
      </c>
      <c r="C70" s="76">
        <f t="shared" ref="C70:I70" si="38">C20*C45/SUMPRODUCT(C$12:C$30,C$37:C$55)</f>
        <v>0.14445398513813235</v>
      </c>
      <c r="D70" s="76">
        <f t="shared" si="38"/>
        <v>0.14194530556830995</v>
      </c>
      <c r="E70" s="76">
        <f t="shared" si="38"/>
        <v>0.13631544885997718</v>
      </c>
      <c r="F70" s="76">
        <f t="shared" si="38"/>
        <v>0.12999094756132379</v>
      </c>
      <c r="G70" s="76">
        <f t="shared" si="38"/>
        <v>0.12609059681961166</v>
      </c>
      <c r="H70" s="76">
        <f t="shared" si="38"/>
        <v>0.12089923231703663</v>
      </c>
      <c r="I70" s="77">
        <f t="shared" si="38"/>
        <v>0.11043164214421385</v>
      </c>
      <c r="J70" s="64"/>
    </row>
    <row r="71" spans="1:10" s="5" customFormat="1" x14ac:dyDescent="0.25">
      <c r="A71" s="46" t="str">
        <f t="shared" ref="A71" si="39">A46</f>
        <v>PR Bilbao</v>
      </c>
      <c r="B71" s="8" t="str">
        <f t="shared" si="21"/>
        <v>Planta GNL / LNG Plant</v>
      </c>
      <c r="C71" s="76">
        <f t="shared" ref="C71:I71" si="40">C21*C46/SUMPRODUCT(C$12:C$30,C$37:C$55)</f>
        <v>9.4602211010664891E-2</v>
      </c>
      <c r="D71" s="76">
        <f t="shared" si="40"/>
        <v>8.236531856447675E-2</v>
      </c>
      <c r="E71" s="76">
        <f t="shared" si="40"/>
        <v>6.4486478115771059E-2</v>
      </c>
      <c r="F71" s="76">
        <f t="shared" si="40"/>
        <v>4.6461372516414967E-2</v>
      </c>
      <c r="G71" s="76">
        <f t="shared" si="40"/>
        <v>4.0950457262521896E-2</v>
      </c>
      <c r="H71" s="76">
        <f t="shared" si="40"/>
        <v>3.8842059713960042E-2</v>
      </c>
      <c r="I71" s="77">
        <f t="shared" si="40"/>
        <v>3.438151973942858E-2</v>
      </c>
      <c r="J71" s="64"/>
    </row>
    <row r="72" spans="1:10" s="5" customFormat="1" x14ac:dyDescent="0.25">
      <c r="A72" s="46" t="str">
        <f t="shared" ref="A72" si="41">A47</f>
        <v>PR Sagunto</v>
      </c>
      <c r="B72" s="8" t="str">
        <f t="shared" si="21"/>
        <v>Planta GNL / LNG Plant</v>
      </c>
      <c r="C72" s="76">
        <f t="shared" ref="C72:I72" si="42">C22*C47/SUMPRODUCT(C$12:C$30,C$37:C$55)</f>
        <v>4.1732606584518966E-2</v>
      </c>
      <c r="D72" s="76">
        <f t="shared" si="42"/>
        <v>4.588885667321032E-2</v>
      </c>
      <c r="E72" s="76">
        <f t="shared" si="42"/>
        <v>5.0108969700786946E-2</v>
      </c>
      <c r="F72" s="76">
        <f t="shared" si="42"/>
        <v>5.3886234359799091E-2</v>
      </c>
      <c r="G72" s="76">
        <f t="shared" si="42"/>
        <v>5.3998663942578504E-2</v>
      </c>
      <c r="H72" s="76">
        <f t="shared" si="42"/>
        <v>5.2037602502777919E-2</v>
      </c>
      <c r="I72" s="77">
        <f t="shared" si="42"/>
        <v>4.8024963955842007E-2</v>
      </c>
      <c r="J72" s="64"/>
    </row>
    <row r="73" spans="1:10" s="5" customFormat="1" x14ac:dyDescent="0.25">
      <c r="A73" s="46" t="str">
        <f t="shared" ref="A73" si="43">A48</f>
        <v>PR Mugardos</v>
      </c>
      <c r="B73" s="8" t="str">
        <f t="shared" si="21"/>
        <v>Planta GNL / LNG Plant</v>
      </c>
      <c r="C73" s="76">
        <f t="shared" ref="C73:I73" si="44">C23*C48/SUMPRODUCT(C$12:C$30,C$37:C$55)</f>
        <v>3.8946888278171894E-2</v>
      </c>
      <c r="D73" s="76">
        <f t="shared" si="44"/>
        <v>4.0996824831594038E-2</v>
      </c>
      <c r="E73" s="76">
        <f t="shared" si="44"/>
        <v>4.2920911999403656E-2</v>
      </c>
      <c r="F73" s="76">
        <f t="shared" si="44"/>
        <v>4.4553203854050441E-2</v>
      </c>
      <c r="G73" s="76">
        <f t="shared" si="44"/>
        <v>4.3991983119741347E-2</v>
      </c>
      <c r="H73" s="76">
        <f t="shared" si="44"/>
        <v>4.1912534396425366E-2</v>
      </c>
      <c r="I73" s="77">
        <f t="shared" si="44"/>
        <v>3.7601894465853082E-2</v>
      </c>
      <c r="J73" s="64"/>
    </row>
    <row r="74" spans="1:10" s="5" customFormat="1" ht="30" x14ac:dyDescent="0.25">
      <c r="A74" s="46" t="str">
        <f t="shared" ref="A74" si="45">A49</f>
        <v>Marismas</v>
      </c>
      <c r="B74" s="8" t="str">
        <f t="shared" si="21"/>
        <v>YAC Marismas / AASS - Storage facilities</v>
      </c>
      <c r="C74" s="76">
        <f t="shared" ref="C74:I74" si="46">C24*C49/SUMPRODUCT(C$12:C$30,C$37:C$55)</f>
        <v>3.9294486940976408E-3</v>
      </c>
      <c r="D74" s="76">
        <f t="shared" si="46"/>
        <v>3.9630619653393531E-3</v>
      </c>
      <c r="E74" s="76">
        <f t="shared" si="46"/>
        <v>4.4871159326464989E-3</v>
      </c>
      <c r="F74" s="76">
        <f t="shared" si="46"/>
        <v>4.7273463421743907E-3</v>
      </c>
      <c r="G74" s="76">
        <f t="shared" si="46"/>
        <v>4.9904644264501989E-3</v>
      </c>
      <c r="H74" s="76">
        <f t="shared" si="46"/>
        <v>5.2402910416614965E-3</v>
      </c>
      <c r="I74" s="77">
        <f t="shared" si="46"/>
        <v>5.6601048766490511E-3</v>
      </c>
      <c r="J74" s="64"/>
    </row>
    <row r="75" spans="1:10" s="5" customFormat="1" x14ac:dyDescent="0.25">
      <c r="A75" s="46" t="str">
        <f t="shared" ref="A75" si="47">A50</f>
        <v>YAC Poseidón</v>
      </c>
      <c r="B75" s="8" t="str">
        <f t="shared" si="21"/>
        <v>YAC Poseidón</v>
      </c>
      <c r="C75" s="76">
        <f t="shared" ref="C75:I75" si="48">C25*C50/SUMPRODUCT(C$12:C$30,C$37:C$55)</f>
        <v>3.4250780933466849E-4</v>
      </c>
      <c r="D75" s="76">
        <f t="shared" si="48"/>
        <v>3.3524983229707482E-4</v>
      </c>
      <c r="E75" s="76">
        <f t="shared" si="48"/>
        <v>3.3331217481777641E-4</v>
      </c>
      <c r="F75" s="76">
        <f t="shared" si="48"/>
        <v>3.3562158079860277E-4</v>
      </c>
      <c r="G75" s="76">
        <f t="shared" si="48"/>
        <v>3.4158597201065707E-4</v>
      </c>
      <c r="H75" s="76">
        <f t="shared" si="48"/>
        <v>3.547160473315627E-4</v>
      </c>
      <c r="I75" s="77">
        <f t="shared" si="48"/>
        <v>3.8300192941808183E-4</v>
      </c>
      <c r="J75" s="64"/>
    </row>
    <row r="76" spans="1:10" s="5" customFormat="1" x14ac:dyDescent="0.25">
      <c r="A76" s="46" t="str">
        <f t="shared" ref="A76" si="49">A51</f>
        <v>YAC Viura</v>
      </c>
      <c r="B76" s="8" t="str">
        <f t="shared" si="21"/>
        <v>YAC Viura</v>
      </c>
      <c r="C76" s="76">
        <f t="shared" ref="C76:I76" si="50">C26*C51/SUMPRODUCT(C$12:C$30,C$37:C$55)</f>
        <v>2.9193868539415194E-3</v>
      </c>
      <c r="D76" s="76">
        <f t="shared" si="50"/>
        <v>2.8647665037103312E-3</v>
      </c>
      <c r="E76" s="76">
        <f t="shared" si="50"/>
        <v>2.8338731703102479E-3</v>
      </c>
      <c r="F76" s="76">
        <f t="shared" si="50"/>
        <v>2.8316963650972158E-3</v>
      </c>
      <c r="G76" s="76">
        <f t="shared" si="50"/>
        <v>2.8569576241154609E-3</v>
      </c>
      <c r="H76" s="76">
        <f t="shared" si="50"/>
        <v>2.9327611480423205E-3</v>
      </c>
      <c r="I76" s="77">
        <f t="shared" si="50"/>
        <v>3.0596815037461419E-3</v>
      </c>
      <c r="J76" s="64"/>
    </row>
    <row r="77" spans="1:10" s="5" customFormat="1" x14ac:dyDescent="0.25">
      <c r="A77" s="46" t="str">
        <f t="shared" ref="A77" si="51">A52</f>
        <v>BI Madrid</v>
      </c>
      <c r="B77" s="8" t="str">
        <f t="shared" si="21"/>
        <v>BI Madrid</v>
      </c>
      <c r="C77" s="76">
        <f t="shared" ref="C77:I77" si="52">C27*C52/SUMPRODUCT(C$12:C$30,C$37:C$55)</f>
        <v>1.6707379405022892E-4</v>
      </c>
      <c r="D77" s="76">
        <f t="shared" si="52"/>
        <v>1.6392935170304244E-4</v>
      </c>
      <c r="E77" s="76">
        <f t="shared" si="52"/>
        <v>1.6270715309962033E-4</v>
      </c>
      <c r="F77" s="76">
        <f t="shared" si="52"/>
        <v>1.6330695886457414E-4</v>
      </c>
      <c r="G77" s="76">
        <f t="shared" si="52"/>
        <v>1.6570195793737548E-4</v>
      </c>
      <c r="H77" s="76">
        <f t="shared" si="52"/>
        <v>1.7132030869356857E-4</v>
      </c>
      <c r="I77" s="77">
        <f t="shared" si="52"/>
        <v>1.8233665346040356E-4</v>
      </c>
      <c r="J77" s="64"/>
    </row>
    <row r="78" spans="1:10" s="5" customFormat="1" x14ac:dyDescent="0.25">
      <c r="A78" s="46" t="str">
        <f t="shared" ref="A78" si="53">A53</f>
        <v>AASS Serrablo</v>
      </c>
      <c r="B78" s="8" t="str">
        <f t="shared" si="21"/>
        <v>AA.SS / Storage facilities</v>
      </c>
      <c r="C78" s="76">
        <f t="shared" ref="C78:I78" si="54">C28*C53/SUMPRODUCT(C$12:C$30,C$37:C$55)</f>
        <v>1.0936932618293352E-2</v>
      </c>
      <c r="D78" s="76">
        <f t="shared" si="54"/>
        <v>1.1091793626330058E-2</v>
      </c>
      <c r="E78" s="76">
        <f t="shared" si="54"/>
        <v>1.2516635703802462E-2</v>
      </c>
      <c r="F78" s="76">
        <f t="shared" si="54"/>
        <v>1.3103423941142648E-2</v>
      </c>
      <c r="G78" s="76">
        <f t="shared" si="54"/>
        <v>1.3770967460317775E-2</v>
      </c>
      <c r="H78" s="76">
        <f t="shared" si="54"/>
        <v>1.4388653918438332E-2</v>
      </c>
      <c r="I78" s="77">
        <f t="shared" si="54"/>
        <v>1.5283859022537124E-2</v>
      </c>
      <c r="J78" s="64"/>
    </row>
    <row r="79" spans="1:10" s="5" customFormat="1" x14ac:dyDescent="0.25">
      <c r="A79" s="46" t="str">
        <f t="shared" ref="A79" si="55">A54</f>
        <v>AASS Gaviota</v>
      </c>
      <c r="B79" s="8" t="str">
        <f t="shared" si="21"/>
        <v>AA.SS / Storage facilities</v>
      </c>
      <c r="C79" s="76">
        <f t="shared" ref="C79:I79" si="56">C29*C54/SUMPRODUCT(C$12:C$30,C$37:C$55)</f>
        <v>8.5967291810573263E-3</v>
      </c>
      <c r="D79" s="76">
        <f t="shared" si="56"/>
        <v>8.6992866957546003E-3</v>
      </c>
      <c r="E79" s="76">
        <f t="shared" si="56"/>
        <v>9.8133191807375751E-3</v>
      </c>
      <c r="F79" s="76">
        <f t="shared" si="56"/>
        <v>1.0272144356006685E-2</v>
      </c>
      <c r="G79" s="76">
        <f t="shared" si="56"/>
        <v>1.0770326093996063E-2</v>
      </c>
      <c r="H79" s="76">
        <f t="shared" si="56"/>
        <v>1.1197896683628859E-2</v>
      </c>
      <c r="I79" s="77">
        <f t="shared" si="56"/>
        <v>1.1734211073314797E-2</v>
      </c>
      <c r="J79" s="64"/>
    </row>
    <row r="80" spans="1:10" s="5" customFormat="1" ht="15.75" thickBot="1" x14ac:dyDescent="0.3">
      <c r="A80" s="46" t="str">
        <f t="shared" ref="A80" si="57">A55</f>
        <v>AASS Yela</v>
      </c>
      <c r="B80" s="8" t="str">
        <f t="shared" si="21"/>
        <v>AA.SS / Storage facilities</v>
      </c>
      <c r="C80" s="76">
        <f t="shared" ref="C80:I80" si="58">C30*C55/SUMPRODUCT(C$12:C$30,C$37:C$55)</f>
        <v>2.9770059358221026E-3</v>
      </c>
      <c r="D80" s="76">
        <f t="shared" si="58"/>
        <v>3.0134958230700381E-3</v>
      </c>
      <c r="E80" s="76">
        <f t="shared" si="58"/>
        <v>3.4045611540065501E-3</v>
      </c>
      <c r="F80" s="76">
        <f t="shared" si="58"/>
        <v>3.571309698119007E-3</v>
      </c>
      <c r="G80" s="76">
        <f t="shared" si="58"/>
        <v>3.7559215786474669E-3</v>
      </c>
      <c r="H80" s="76">
        <f t="shared" si="58"/>
        <v>3.9245377092878104E-3</v>
      </c>
      <c r="I80" s="77">
        <f t="shared" si="58"/>
        <v>4.1697966057967564E-3</v>
      </c>
      <c r="J80" s="64"/>
    </row>
    <row r="81" spans="1:10" ht="18.75" customHeight="1" thickBot="1" x14ac:dyDescent="0.3">
      <c r="A81" s="33" t="s">
        <v>7</v>
      </c>
      <c r="B81" s="34"/>
      <c r="C81" s="78">
        <f t="shared" ref="C81:I81" si="59">SUM(C62:C80)</f>
        <v>1.0000000000000002</v>
      </c>
      <c r="D81" s="78">
        <f t="shared" si="59"/>
        <v>1</v>
      </c>
      <c r="E81" s="78">
        <f t="shared" si="59"/>
        <v>0.99999999999999967</v>
      </c>
      <c r="F81" s="78">
        <f t="shared" si="59"/>
        <v>1</v>
      </c>
      <c r="G81" s="78">
        <f t="shared" si="59"/>
        <v>0.99999999999999978</v>
      </c>
      <c r="H81" s="78">
        <f t="shared" si="59"/>
        <v>0.99999999999999978</v>
      </c>
      <c r="I81" s="79">
        <f t="shared" si="59"/>
        <v>1.0000000000000004</v>
      </c>
    </row>
    <row r="82" spans="1:10" ht="9" customHeight="1" x14ac:dyDescent="0.25">
      <c r="C82" s="64"/>
      <c r="D82" s="64"/>
      <c r="E82" s="64"/>
      <c r="F82" s="64"/>
      <c r="G82" s="64"/>
      <c r="H82" s="64"/>
      <c r="I82" s="64"/>
    </row>
    <row r="83" spans="1:10" ht="27.75" customHeight="1" x14ac:dyDescent="0.25">
      <c r="A83" s="96" t="s">
        <v>340</v>
      </c>
      <c r="B83" s="23"/>
      <c r="C83" s="24"/>
      <c r="D83" s="24"/>
      <c r="E83" s="24"/>
      <c r="F83" s="24"/>
      <c r="G83" s="24"/>
      <c r="H83" s="24"/>
      <c r="I83" s="24"/>
    </row>
    <row r="84" spans="1:10" ht="5.0999999999999996" customHeight="1" thickBot="1" x14ac:dyDescent="0.3"/>
    <row r="85" spans="1:10" ht="15" customHeight="1" x14ac:dyDescent="0.25">
      <c r="A85" s="194" t="s">
        <v>316</v>
      </c>
      <c r="B85" s="196" t="s">
        <v>317</v>
      </c>
      <c r="C85" s="27" t="s">
        <v>13</v>
      </c>
      <c r="D85" s="28"/>
      <c r="E85" s="28"/>
      <c r="F85" s="28"/>
      <c r="G85" s="28"/>
      <c r="H85" s="28"/>
      <c r="I85" s="29"/>
    </row>
    <row r="86" spans="1:10" ht="33" customHeight="1" x14ac:dyDescent="0.25">
      <c r="A86" s="195"/>
      <c r="B86" s="197"/>
      <c r="C86" s="25">
        <v>2020</v>
      </c>
      <c r="D86" s="26" t="s">
        <v>61</v>
      </c>
      <c r="E86" s="26" t="s">
        <v>62</v>
      </c>
      <c r="F86" s="26" t="s">
        <v>63</v>
      </c>
      <c r="G86" s="26" t="s">
        <v>64</v>
      </c>
      <c r="H86" s="26" t="s">
        <v>65</v>
      </c>
      <c r="I86" s="30" t="s">
        <v>66</v>
      </c>
    </row>
    <row r="87" spans="1:10" s="5" customFormat="1" x14ac:dyDescent="0.25">
      <c r="A87" s="31" t="str">
        <f>A62</f>
        <v>CI Tarifa</v>
      </c>
      <c r="B87" s="4" t="str">
        <f t="shared" ref="B87:B105" si="60">B62</f>
        <v>CI Tarifa</v>
      </c>
      <c r="C87" s="52">
        <f>Input!C$12*Input!C$164*C62</f>
        <v>39684150.001601905</v>
      </c>
      <c r="D87" s="52">
        <f>Input!D$12*Input!D$164*D62</f>
        <v>36054766.437344857</v>
      </c>
      <c r="E87" s="52">
        <f>Input!E$12*Input!E$164*E62</f>
        <v>32846562.279590882</v>
      </c>
      <c r="F87" s="52">
        <f>Input!F$12*Input!F$164*F62</f>
        <v>30997577.853648607</v>
      </c>
      <c r="G87" s="52">
        <f>Input!G$12*Input!G$164*G62</f>
        <v>29436589.95229429</v>
      </c>
      <c r="H87" s="52">
        <f>Input!H$12*Input!H$164*H62</f>
        <v>28076542.044587065</v>
      </c>
      <c r="I87" s="57">
        <f>Input!I$12*Input!I$164*I62</f>
        <v>27858136.897130374</v>
      </c>
      <c r="J87" s="64"/>
    </row>
    <row r="88" spans="1:10" s="5" customFormat="1" x14ac:dyDescent="0.25">
      <c r="A88" s="46" t="str">
        <f t="shared" ref="A88" si="61">A63</f>
        <v>CI Almería</v>
      </c>
      <c r="B88" s="4" t="str">
        <f t="shared" si="60"/>
        <v>CI Almería</v>
      </c>
      <c r="C88" s="52">
        <f>Input!C$12*Input!C$164*C63</f>
        <v>54557869.478118919</v>
      </c>
      <c r="D88" s="53">
        <f>Input!D$12*Input!D$164*D63</f>
        <v>49774009.147320934</v>
      </c>
      <c r="E88" s="53">
        <f>Input!E$12*Input!E$164*E63</f>
        <v>45330417.053506263</v>
      </c>
      <c r="F88" s="53">
        <f>Input!F$12*Input!F$164*F63</f>
        <v>42705910.339007109</v>
      </c>
      <c r="G88" s="53">
        <f>Input!G$12*Input!G$164*G63</f>
        <v>40593224.116992436</v>
      </c>
      <c r="H88" s="53">
        <f>Input!H$12*Input!H$164*H63</f>
        <v>38797953.143888593</v>
      </c>
      <c r="I88" s="65">
        <f>Input!I$12*Input!I$164*I63</f>
        <v>38634597.617480777</v>
      </c>
      <c r="J88" s="64"/>
    </row>
    <row r="89" spans="1:10" s="5" customFormat="1" x14ac:dyDescent="0.25">
      <c r="A89" s="46" t="str">
        <f t="shared" ref="A89" si="62">A64</f>
        <v>Irún</v>
      </c>
      <c r="B89" s="4" t="str">
        <f t="shared" si="60"/>
        <v>VIP Pirineos</v>
      </c>
      <c r="C89" s="52">
        <f>Input!C$12*Input!C$164*C64</f>
        <v>11127060.60210303</v>
      </c>
      <c r="D89" s="53">
        <f>Input!D$12*Input!D$164*D64</f>
        <v>10112073.183946345</v>
      </c>
      <c r="E89" s="53">
        <f>Input!E$12*Input!E$164*E64</f>
        <v>9166853.9267061632</v>
      </c>
      <c r="F89" s="53">
        <f>Input!F$12*Input!F$164*F64</f>
        <v>8593009.3891991507</v>
      </c>
      <c r="G89" s="53">
        <f>Input!G$12*Input!G$164*G64</f>
        <v>8090026.7966743</v>
      </c>
      <c r="H89" s="53">
        <f>Input!H$12*Input!H$164*H64</f>
        <v>7628774.0092988219</v>
      </c>
      <c r="I89" s="65">
        <f>Input!I$12*Input!I$164*I64</f>
        <v>7326162.3715227917</v>
      </c>
      <c r="J89" s="64"/>
    </row>
    <row r="90" spans="1:10" s="5" customFormat="1" x14ac:dyDescent="0.25">
      <c r="A90" s="46" t="str">
        <f t="shared" ref="A90" si="63">A65</f>
        <v>Larrau</v>
      </c>
      <c r="B90" s="4" t="str">
        <f t="shared" si="60"/>
        <v>VIP Pirineos</v>
      </c>
      <c r="C90" s="52">
        <f>Input!C$12*Input!C$164*C65</f>
        <v>28048214.865517348</v>
      </c>
      <c r="D90" s="53">
        <f>Input!D$12*Input!D$164*D65</f>
        <v>25532534.391323905</v>
      </c>
      <c r="E90" s="53">
        <f>Input!E$12*Input!E$164*E65</f>
        <v>23155220.507202536</v>
      </c>
      <c r="F90" s="53">
        <f>Input!F$12*Input!F$164*F65</f>
        <v>21705921.879796393</v>
      </c>
      <c r="G90" s="53">
        <f>Input!G$12*Input!G$164*G65</f>
        <v>20464642.014774159</v>
      </c>
      <c r="H90" s="53">
        <f>Input!H$12*Input!H$164*H65</f>
        <v>19341062.208630625</v>
      </c>
      <c r="I90" s="65">
        <f>Input!I$12*Input!I$164*I65</f>
        <v>18673533.400539309</v>
      </c>
      <c r="J90" s="64"/>
    </row>
    <row r="91" spans="1:10" s="5" customFormat="1" x14ac:dyDescent="0.25">
      <c r="A91" s="46" t="str">
        <f t="shared" ref="A91" si="64">A66</f>
        <v>Badajoz</v>
      </c>
      <c r="B91" s="4" t="str">
        <f t="shared" si="60"/>
        <v>VIP Ibérico</v>
      </c>
      <c r="C91" s="52">
        <f>Input!C$12*Input!C$164*C66</f>
        <v>2268817.426211596</v>
      </c>
      <c r="D91" s="53">
        <f>Input!D$12*Input!D$164*D66</f>
        <v>2061376.4821763458</v>
      </c>
      <c r="E91" s="53">
        <f>Input!E$12*Input!E$164*E66</f>
        <v>1873197.0243704135</v>
      </c>
      <c r="F91" s="53">
        <f>Input!F$12*Input!F$164*F66</f>
        <v>1761516.9052918907</v>
      </c>
      <c r="G91" s="53">
        <f>Input!G$12*Input!G$164*G66</f>
        <v>1664724.7638348204</v>
      </c>
      <c r="H91" s="53">
        <f>Input!H$12*Input!H$164*H66</f>
        <v>1576688.4176215969</v>
      </c>
      <c r="I91" s="65">
        <f>Input!I$12*Input!I$164*I66</f>
        <v>1533306.6591368748</v>
      </c>
      <c r="J91" s="64"/>
    </row>
    <row r="92" spans="1:10" s="5" customFormat="1" x14ac:dyDescent="0.25">
      <c r="A92" s="46" t="str">
        <f t="shared" ref="A92" si="65">A67</f>
        <v>Tuy</v>
      </c>
      <c r="B92" s="8" t="str">
        <f t="shared" si="60"/>
        <v>VIP Ibérico</v>
      </c>
      <c r="C92" s="53">
        <f>Input!C$12*Input!C$164*C67</f>
        <v>1159489.0425009259</v>
      </c>
      <c r="D92" s="53">
        <f>Input!D$12*Input!D$164*D67</f>
        <v>1052969.4435499709</v>
      </c>
      <c r="E92" s="53">
        <f>Input!E$12*Input!E$164*E67</f>
        <v>956669.06163165928</v>
      </c>
      <c r="F92" s="53">
        <f>Input!F$12*Input!F$164*F67</f>
        <v>899542.85914376006</v>
      </c>
      <c r="G92" s="53">
        <f>Input!G$12*Input!G$164*G67</f>
        <v>849829.23318540538</v>
      </c>
      <c r="H92" s="53">
        <f>Input!H$12*Input!H$164*H67</f>
        <v>804468.39913708076</v>
      </c>
      <c r="I92" s="65">
        <f>Input!I$12*Input!I$164*I67</f>
        <v>781550.59652899962</v>
      </c>
      <c r="J92" s="64"/>
    </row>
    <row r="93" spans="1:10" s="5" customFormat="1" x14ac:dyDescent="0.25">
      <c r="A93" s="46" t="str">
        <f t="shared" ref="A93" si="66">A68</f>
        <v>PR Barcelona</v>
      </c>
      <c r="B93" s="8" t="str">
        <f t="shared" si="60"/>
        <v>Planta GNL / LNG Plant</v>
      </c>
      <c r="C93" s="53">
        <f>Input!C$12*Input!C$164*C68</f>
        <v>33807280.004096039</v>
      </c>
      <c r="D93" s="53">
        <f>Input!D$12*Input!D$164*D68</f>
        <v>32271951.160811007</v>
      </c>
      <c r="E93" s="53">
        <f>Input!E$12*Input!E$164*E68</f>
        <v>29783785.287316818</v>
      </c>
      <c r="F93" s="53">
        <f>Input!F$12*Input!F$164*F68</f>
        <v>27868980.170515776</v>
      </c>
      <c r="G93" s="53">
        <f>Input!G$12*Input!G$164*G68</f>
        <v>25516298.276134886</v>
      </c>
      <c r="H93" s="53">
        <f>Input!H$12*Input!H$164*H68</f>
        <v>22457616.577412639</v>
      </c>
      <c r="I93" s="65">
        <f>Input!I$12*Input!I$164*I68</f>
        <v>18747026.433385305</v>
      </c>
      <c r="J93" s="64"/>
    </row>
    <row r="94" spans="1:10" s="5" customFormat="1" x14ac:dyDescent="0.25">
      <c r="A94" s="46" t="str">
        <f t="shared" ref="A94" si="67">A69</f>
        <v>PR Cartagena</v>
      </c>
      <c r="B94" s="8" t="str">
        <f t="shared" si="60"/>
        <v>Planta GNL / LNG Plant</v>
      </c>
      <c r="C94" s="53">
        <f>Input!C$12*Input!C$164*C69</f>
        <v>16087287.398060856</v>
      </c>
      <c r="D94" s="53">
        <f>Input!D$12*Input!D$164*D69</f>
        <v>18521404.384152576</v>
      </c>
      <c r="E94" s="53">
        <f>Input!E$12*Input!E$164*E69</f>
        <v>20906918.229889967</v>
      </c>
      <c r="F94" s="53">
        <f>Input!F$12*Input!F$164*F69</f>
        <v>23112664.160665836</v>
      </c>
      <c r="G94" s="53">
        <f>Input!G$12*Input!G$164*G69</f>
        <v>22040705.46837363</v>
      </c>
      <c r="H94" s="53">
        <f>Input!H$12*Input!H$164*H69</f>
        <v>19492377.992285907</v>
      </c>
      <c r="I94" s="65">
        <f>Input!I$12*Input!I$164*I69</f>
        <v>16505739.069688246</v>
      </c>
      <c r="J94" s="64"/>
    </row>
    <row r="95" spans="1:10" s="5" customFormat="1" x14ac:dyDescent="0.25">
      <c r="A95" s="46" t="str">
        <f t="shared" ref="A95" si="68">A70</f>
        <v>PR Huelva</v>
      </c>
      <c r="B95" s="8" t="str">
        <f t="shared" si="60"/>
        <v>Planta GNL / LNG Plant</v>
      </c>
      <c r="C95" s="53">
        <f>Input!C$12*Input!C$164*C70</f>
        <v>41475337.720086262</v>
      </c>
      <c r="D95" s="53">
        <f>Input!D$12*Input!D$164*D70</f>
        <v>37795014.013075046</v>
      </c>
      <c r="E95" s="53">
        <f>Input!E$12*Input!E$164*E70</f>
        <v>33240937.495810099</v>
      </c>
      <c r="F95" s="53">
        <f>Input!F$12*Input!F$164*F70</f>
        <v>29694737.358699087</v>
      </c>
      <c r="G95" s="53">
        <f>Input!G$12*Input!G$164*G70</f>
        <v>26841886.554166615</v>
      </c>
      <c r="H95" s="53">
        <f>Input!H$12*Input!H$164*H70</f>
        <v>23591791.665149022</v>
      </c>
      <c r="I95" s="65">
        <f>Input!I$12*Input!I$164*I70</f>
        <v>19699631.828544728</v>
      </c>
      <c r="J95" s="64"/>
    </row>
    <row r="96" spans="1:10" s="5" customFormat="1" x14ac:dyDescent="0.25">
      <c r="A96" s="46" t="str">
        <f t="shared" ref="A96" si="69">A71</f>
        <v>PR Bilbao</v>
      </c>
      <c r="B96" s="8" t="str">
        <f t="shared" si="60"/>
        <v>Planta GNL / LNG Plant</v>
      </c>
      <c r="C96" s="53">
        <f>Input!C$12*Input!C$164*C71</f>
        <v>27161996.583079651</v>
      </c>
      <c r="D96" s="53">
        <f>Input!D$12*Input!D$164*D71</f>
        <v>21930970.924837567</v>
      </c>
      <c r="E96" s="53">
        <f>Input!E$12*Input!E$164*E71</f>
        <v>15725224.149561813</v>
      </c>
      <c r="F96" s="53">
        <f>Input!F$12*Input!F$164*F71</f>
        <v>10613494.863161627</v>
      </c>
      <c r="G96" s="53">
        <f>Input!G$12*Input!G$164*G71</f>
        <v>8717442.5048870705</v>
      </c>
      <c r="H96" s="53">
        <f>Input!H$12*Input!H$164*H71</f>
        <v>7579483.864827604</v>
      </c>
      <c r="I96" s="65">
        <f>Input!I$12*Input!I$164*I71</f>
        <v>6133235.6145541016</v>
      </c>
      <c r="J96" s="64"/>
    </row>
    <row r="97" spans="1:10" s="5" customFormat="1" x14ac:dyDescent="0.25">
      <c r="A97" s="46" t="str">
        <f t="shared" ref="A97" si="70">A72</f>
        <v>PR Sagunto</v>
      </c>
      <c r="B97" s="8" t="str">
        <f t="shared" si="60"/>
        <v>Planta GNL / LNG Plant</v>
      </c>
      <c r="C97" s="53">
        <f>Input!C$12*Input!C$164*C72</f>
        <v>11982182.079485679</v>
      </c>
      <c r="D97" s="53">
        <f>Input!D$12*Input!D$164*D72</f>
        <v>12218579.361001313</v>
      </c>
      <c r="E97" s="53">
        <f>Input!E$12*Input!E$164*E72</f>
        <v>12219224.920825161</v>
      </c>
      <c r="F97" s="53">
        <f>Input!F$12*Input!F$164*F72</f>
        <v>12309607.757945366</v>
      </c>
      <c r="G97" s="53">
        <f>Input!G$12*Input!G$164*G72</f>
        <v>11495115.799133256</v>
      </c>
      <c r="H97" s="53">
        <f>Input!H$12*Input!H$164*H72</f>
        <v>10154409.200713983</v>
      </c>
      <c r="I97" s="65">
        <f>Input!I$12*Input!I$164*I72</f>
        <v>8567056.417342145</v>
      </c>
      <c r="J97" s="64"/>
    </row>
    <row r="98" spans="1:10" s="5" customFormat="1" x14ac:dyDescent="0.25">
      <c r="A98" s="46" t="str">
        <f t="shared" ref="A98" si="71">A73</f>
        <v>PR Mugardos</v>
      </c>
      <c r="B98" s="8" t="str">
        <f t="shared" si="60"/>
        <v>Planta GNL / LNG Plant</v>
      </c>
      <c r="C98" s="53">
        <f>Input!C$12*Input!C$164*C73</f>
        <v>11182352.241366023</v>
      </c>
      <c r="D98" s="53">
        <f>Input!D$12*Input!D$164*D73</f>
        <v>10916004.321509654</v>
      </c>
      <c r="E98" s="53">
        <f>Input!E$12*Input!E$164*E73</f>
        <v>10466395.151593395</v>
      </c>
      <c r="F98" s="53">
        <f>Input!F$12*Input!F$164*F73</f>
        <v>10177598.607860589</v>
      </c>
      <c r="G98" s="53">
        <f>Input!G$12*Input!G$164*G73</f>
        <v>9364915.7825958394</v>
      </c>
      <c r="H98" s="53">
        <f>Input!H$12*Input!H$164*H73</f>
        <v>8178643.9887883654</v>
      </c>
      <c r="I98" s="65">
        <f>Input!I$12*Input!I$164*I73</f>
        <v>6707710.4229397811</v>
      </c>
      <c r="J98" s="64"/>
    </row>
    <row r="99" spans="1:10" s="5" customFormat="1" ht="30" x14ac:dyDescent="0.25">
      <c r="A99" s="46" t="str">
        <f t="shared" ref="A99" si="72">A74</f>
        <v>Marismas</v>
      </c>
      <c r="B99" s="8" t="str">
        <f t="shared" si="60"/>
        <v>YAC Marismas / AASS - Storage facilities</v>
      </c>
      <c r="C99" s="53">
        <f>Input!C$12*Input!C$164*C74</f>
        <v>1128215.4070419625</v>
      </c>
      <c r="D99" s="53">
        <f>Input!D$12*Input!D$164*D74</f>
        <v>1055223.2207679693</v>
      </c>
      <c r="E99" s="53">
        <f>Input!E$12*Input!E$164*E74</f>
        <v>1094196.890381577</v>
      </c>
      <c r="F99" s="53">
        <f>Input!F$12*Input!F$164*F74</f>
        <v>1079900.6443756537</v>
      </c>
      <c r="G99" s="53">
        <f>Input!G$12*Input!G$164*G74</f>
        <v>1062358.9971504186</v>
      </c>
      <c r="H99" s="53">
        <f>Input!H$12*Input!H$164*H74</f>
        <v>1022569.3922971556</v>
      </c>
      <c r="I99" s="65">
        <f>Input!I$12*Input!I$164*I74</f>
        <v>1009692.3310741432</v>
      </c>
      <c r="J99" s="64"/>
    </row>
    <row r="100" spans="1:10" s="5" customFormat="1" x14ac:dyDescent="0.25">
      <c r="A100" s="46" t="str">
        <f t="shared" ref="A100" si="73">A75</f>
        <v>YAC Poseidón</v>
      </c>
      <c r="B100" s="8" t="str">
        <f t="shared" si="60"/>
        <v>YAC Poseidón</v>
      </c>
      <c r="C100" s="53">
        <f>Input!C$12*Input!C$164*C75</f>
        <v>98340.153442899711</v>
      </c>
      <c r="D100" s="53">
        <f>Input!D$12*Input!D$164*D75</f>
        <v>89265.171953512079</v>
      </c>
      <c r="E100" s="53">
        <f>Input!E$12*Input!E$164*E75</f>
        <v>81279.18928023467</v>
      </c>
      <c r="F100" s="53">
        <f>Input!F$12*Input!F$164*F75</f>
        <v>76668.374842212143</v>
      </c>
      <c r="G100" s="53">
        <f>Input!G$12*Input!G$164*G75</f>
        <v>72716.064008499539</v>
      </c>
      <c r="H100" s="53">
        <f>Input!H$12*Input!H$164*H75</f>
        <v>69217.867876834542</v>
      </c>
      <c r="I100" s="65">
        <f>Input!I$12*Input!I$164*I75</f>
        <v>68322.781882618336</v>
      </c>
      <c r="J100" s="64"/>
    </row>
    <row r="101" spans="1:10" s="5" customFormat="1" x14ac:dyDescent="0.25">
      <c r="A101" s="46" t="str">
        <f t="shared" ref="A101" si="74">A76</f>
        <v>YAC Viura</v>
      </c>
      <c r="B101" s="8" t="str">
        <f t="shared" si="60"/>
        <v>YAC Viura</v>
      </c>
      <c r="C101" s="53">
        <f>Input!C$12*Input!C$164*C76</f>
        <v>838208.48270140123</v>
      </c>
      <c r="D101" s="53">
        <f>Input!D$12*Input!D$164*D76</f>
        <v>762785.98801433493</v>
      </c>
      <c r="E101" s="53">
        <f>Input!E$12*Input!E$164*E76</f>
        <v>691048.60610552458</v>
      </c>
      <c r="F101" s="53">
        <f>Input!F$12*Input!F$164*F76</f>
        <v>646864.11953014298</v>
      </c>
      <c r="G101" s="53">
        <f>Input!G$12*Input!G$164*G76</f>
        <v>608182.80165869684</v>
      </c>
      <c r="H101" s="53">
        <f>Input!H$12*Input!H$164*H76</f>
        <v>572287.25676951918</v>
      </c>
      <c r="I101" s="65">
        <f>Input!I$12*Input!I$164*I76</f>
        <v>545809.13555277803</v>
      </c>
      <c r="J101" s="64"/>
    </row>
    <row r="102" spans="1:10" s="5" customFormat="1" x14ac:dyDescent="0.25">
      <c r="A102" s="46" t="str">
        <f t="shared" ref="A102" si="75">A77</f>
        <v>BI Madrid</v>
      </c>
      <c r="B102" s="8" t="str">
        <f t="shared" si="60"/>
        <v>BI Madrid</v>
      </c>
      <c r="C102" s="53">
        <f>Input!C$12*Input!C$164*C77</f>
        <v>47969.89176714779</v>
      </c>
      <c r="D102" s="53">
        <f>Input!D$12*Input!D$164*D77</f>
        <v>43648.58788365611</v>
      </c>
      <c r="E102" s="53">
        <f>Input!E$12*Input!E$164*E77</f>
        <v>39676.634978191782</v>
      </c>
      <c r="F102" s="53">
        <f>Input!F$12*Input!F$164*F77</f>
        <v>37305.345820667237</v>
      </c>
      <c r="G102" s="53">
        <f>Input!G$12*Input!G$164*G77</f>
        <v>35274.265242168593</v>
      </c>
      <c r="H102" s="53">
        <f>Input!H$12*Input!H$164*H77</f>
        <v>33430.758436157092</v>
      </c>
      <c r="I102" s="65">
        <f>Input!I$12*Input!I$164*I77</f>
        <v>32526.59176550242</v>
      </c>
      <c r="J102" s="64"/>
    </row>
    <row r="103" spans="1:10" s="5" customFormat="1" x14ac:dyDescent="0.25">
      <c r="A103" s="46" t="str">
        <f t="shared" ref="A103" si="76">A78</f>
        <v>AASS Serrablo</v>
      </c>
      <c r="B103" s="8" t="str">
        <f t="shared" si="60"/>
        <v>AA.SS / Storage facilities</v>
      </c>
      <c r="C103" s="53">
        <f>Input!C$12*Input!C$164*C78</f>
        <v>3140190.0995101123</v>
      </c>
      <c r="D103" s="53">
        <f>Input!D$12*Input!D$164*D78</f>
        <v>2953352.306079173</v>
      </c>
      <c r="E103" s="53">
        <f>Input!E$12*Input!E$164*E78</f>
        <v>3052219.7488804301</v>
      </c>
      <c r="F103" s="53">
        <f>Input!F$12*Input!F$164*F78</f>
        <v>2993306.3781103659</v>
      </c>
      <c r="G103" s="53">
        <f>Input!G$12*Input!G$164*G78</f>
        <v>2931533.0059051435</v>
      </c>
      <c r="H103" s="53">
        <f>Input!H$12*Input!H$164*H78</f>
        <v>2807744.260075775</v>
      </c>
      <c r="I103" s="65">
        <f>Input!I$12*Input!I$164*I78</f>
        <v>2726450.4069419787</v>
      </c>
      <c r="J103" s="64"/>
    </row>
    <row r="104" spans="1:10" s="5" customFormat="1" x14ac:dyDescent="0.25">
      <c r="A104" s="46" t="str">
        <f t="shared" ref="A104" si="77">A79</f>
        <v>AASS Gaviota</v>
      </c>
      <c r="B104" s="8" t="str">
        <f t="shared" si="60"/>
        <v>AA.SS / Storage facilities</v>
      </c>
      <c r="C104" s="53">
        <f>Input!C$12*Input!C$164*C79</f>
        <v>2468275.5946921404</v>
      </c>
      <c r="D104" s="53">
        <f>Input!D$12*Input!D$164*D79</f>
        <v>2316312.3377234573</v>
      </c>
      <c r="E104" s="53">
        <f>Input!E$12*Input!E$164*E79</f>
        <v>2393007.7789525366</v>
      </c>
      <c r="F104" s="53">
        <f>Input!F$12*Input!F$164*F79</f>
        <v>2346537.4665290681</v>
      </c>
      <c r="G104" s="53">
        <f>Input!G$12*Input!G$164*G79</f>
        <v>2292763.1279278542</v>
      </c>
      <c r="H104" s="53">
        <f>Input!H$12*Input!H$164*H79</f>
        <v>2185112.6809082991</v>
      </c>
      <c r="I104" s="65">
        <f>Input!I$12*Input!I$164*I79</f>
        <v>2093237.3498608337</v>
      </c>
      <c r="J104" s="64"/>
    </row>
    <row r="105" spans="1:10" s="5" customFormat="1" ht="15.75" thickBot="1" x14ac:dyDescent="0.3">
      <c r="A105" s="46" t="str">
        <f t="shared" ref="A105" si="78">A80</f>
        <v>AASS Yela</v>
      </c>
      <c r="B105" s="8" t="str">
        <f t="shared" si="60"/>
        <v>AA.SS / Storage facilities</v>
      </c>
      <c r="C105" s="53">
        <f>Input!C$12*Input!C$164*C80</f>
        <v>854751.95762065181</v>
      </c>
      <c r="D105" s="53">
        <f>Input!D$12*Input!D$164*D80</f>
        <v>802387.34493733698</v>
      </c>
      <c r="E105" s="53">
        <f>Input!E$12*Input!E$164*E80</f>
        <v>830212.60955714225</v>
      </c>
      <c r="F105" s="53">
        <f>Input!F$12*Input!F$164*F80</f>
        <v>815819.14357682259</v>
      </c>
      <c r="G105" s="53">
        <f>Input!G$12*Input!G$164*G80</f>
        <v>799552.25419887248</v>
      </c>
      <c r="H105" s="53">
        <f>Input!H$12*Input!H$164*H80</f>
        <v>765818.56017701316</v>
      </c>
      <c r="I105" s="65">
        <f>Input!I$12*Input!I$164*I80</f>
        <v>743839.86635677796</v>
      </c>
      <c r="J105" s="64"/>
    </row>
    <row r="106" spans="1:10" ht="18.75" customHeight="1" thickBot="1" x14ac:dyDescent="0.3">
      <c r="A106" s="33" t="s">
        <v>7</v>
      </c>
      <c r="B106" s="34"/>
      <c r="C106" s="66">
        <f t="shared" ref="C106:I106" si="79">SUM(C87:C105)</f>
        <v>287117989.02900457</v>
      </c>
      <c r="D106" s="66">
        <f t="shared" si="79"/>
        <v>266264628.20840898</v>
      </c>
      <c r="E106" s="66">
        <f t="shared" si="79"/>
        <v>243853046.54614082</v>
      </c>
      <c r="F106" s="66">
        <f t="shared" si="79"/>
        <v>228436963.61772016</v>
      </c>
      <c r="G106" s="66">
        <f t="shared" si="79"/>
        <v>212877781.77913836</v>
      </c>
      <c r="H106" s="66">
        <f t="shared" si="79"/>
        <v>195135992.28888199</v>
      </c>
      <c r="I106" s="67">
        <f t="shared" si="79"/>
        <v>178387565.79222807</v>
      </c>
    </row>
    <row r="107" spans="1:10" ht="9" customHeight="1" x14ac:dyDescent="0.25">
      <c r="C107" s="132">
        <f>C106-(Input!C$12*Input!C$164)</f>
        <v>0</v>
      </c>
      <c r="D107" s="132">
        <f>D106-(Input!D$12*Input!D$164)</f>
        <v>0</v>
      </c>
      <c r="E107" s="132">
        <f>E106-(Input!E$12*Input!E$164)</f>
        <v>0</v>
      </c>
      <c r="F107" s="132">
        <f>F106-(Input!F$12*Input!F$164)</f>
        <v>0</v>
      </c>
      <c r="G107" s="132">
        <f>G106-(Input!G$12*Input!G$164)</f>
        <v>0</v>
      </c>
      <c r="H107" s="132">
        <f>H106-(Input!H$12*Input!H$164)</f>
        <v>0</v>
      </c>
      <c r="I107" s="132">
        <f>I106-(Input!I$12*Input!I$164)</f>
        <v>0</v>
      </c>
    </row>
    <row r="108" spans="1:10" ht="27.75" customHeight="1" x14ac:dyDescent="0.25">
      <c r="A108" s="96" t="s">
        <v>440</v>
      </c>
      <c r="B108" s="23"/>
      <c r="C108" s="24"/>
      <c r="D108" s="24"/>
      <c r="E108" s="24"/>
      <c r="F108" s="24"/>
      <c r="G108" s="24"/>
      <c r="H108" s="24"/>
      <c r="I108" s="24"/>
    </row>
    <row r="109" spans="1:10" ht="5.0999999999999996" customHeight="1" thickBot="1" x14ac:dyDescent="0.3"/>
    <row r="110" spans="1:10" ht="15" customHeight="1" x14ac:dyDescent="0.25">
      <c r="A110" s="194" t="s">
        <v>316</v>
      </c>
      <c r="B110" s="196" t="s">
        <v>317</v>
      </c>
      <c r="C110" s="27" t="s">
        <v>13</v>
      </c>
      <c r="D110" s="28"/>
      <c r="E110" s="28"/>
      <c r="F110" s="28"/>
      <c r="G110" s="28"/>
      <c r="H110" s="28"/>
      <c r="I110" s="29"/>
    </row>
    <row r="111" spans="1:10" ht="33" customHeight="1" x14ac:dyDescent="0.25">
      <c r="A111" s="195"/>
      <c r="B111" s="197"/>
      <c r="C111" s="25">
        <v>2020</v>
      </c>
      <c r="D111" s="26" t="s">
        <v>61</v>
      </c>
      <c r="E111" s="26" t="s">
        <v>62</v>
      </c>
      <c r="F111" s="26" t="s">
        <v>63</v>
      </c>
      <c r="G111" s="26" t="s">
        <v>64</v>
      </c>
      <c r="H111" s="26" t="s">
        <v>65</v>
      </c>
      <c r="I111" s="30" t="s">
        <v>66</v>
      </c>
    </row>
    <row r="112" spans="1:10" s="5" customFormat="1" x14ac:dyDescent="0.25">
      <c r="A112" s="31" t="str">
        <f>A87</f>
        <v>CI Tarifa</v>
      </c>
      <c r="B112" s="4" t="str">
        <f t="shared" ref="B112:B130" si="80">B87</f>
        <v>CI Tarifa</v>
      </c>
      <c r="C112" s="68">
        <f>IF(C12=0,"",C87/C12)</f>
        <v>272.38113434887845</v>
      </c>
      <c r="D112" s="68">
        <f t="shared" ref="D112:I112" si="81">IF(D12=0,"",D87/D12)</f>
        <v>247.47003981416862</v>
      </c>
      <c r="E112" s="68">
        <f t="shared" si="81"/>
        <v>225.44980534583448</v>
      </c>
      <c r="F112" s="68">
        <f t="shared" si="81"/>
        <v>212.75888276562961</v>
      </c>
      <c r="G112" s="68">
        <f t="shared" si="81"/>
        <v>202.04468943507823</v>
      </c>
      <c r="H112" s="68">
        <f t="shared" si="81"/>
        <v>192.70969317447648</v>
      </c>
      <c r="I112" s="69">
        <f t="shared" si="81"/>
        <v>191.21062007326387</v>
      </c>
      <c r="J112" s="80"/>
    </row>
    <row r="113" spans="1:10" s="5" customFormat="1" x14ac:dyDescent="0.25">
      <c r="A113" s="46" t="str">
        <f t="shared" ref="A113" si="82">A88</f>
        <v>CI Almería</v>
      </c>
      <c r="B113" s="4" t="str">
        <f t="shared" si="80"/>
        <v>CI Almería</v>
      </c>
      <c r="C113" s="68">
        <f t="shared" ref="C113:I113" si="83">IF(C13=0,"",C88/C13)</f>
        <v>245.57238921826726</v>
      </c>
      <c r="D113" s="70">
        <f t="shared" si="83"/>
        <v>224.03958336719361</v>
      </c>
      <c r="E113" s="70">
        <f t="shared" si="83"/>
        <v>204.03837111994633</v>
      </c>
      <c r="F113" s="70">
        <f t="shared" si="83"/>
        <v>192.22510952149941</v>
      </c>
      <c r="G113" s="70">
        <f t="shared" si="83"/>
        <v>182.71562155630795</v>
      </c>
      <c r="H113" s="70">
        <f t="shared" si="83"/>
        <v>174.63486278811357</v>
      </c>
      <c r="I113" s="71">
        <f t="shared" si="83"/>
        <v>173.89957735091252</v>
      </c>
      <c r="J113" s="80"/>
    </row>
    <row r="114" spans="1:10" s="5" customFormat="1" x14ac:dyDescent="0.25">
      <c r="A114" s="46" t="str">
        <f t="shared" ref="A114" si="84">A89</f>
        <v>Irún</v>
      </c>
      <c r="B114" s="4" t="str">
        <f t="shared" si="80"/>
        <v>VIP Pirineos</v>
      </c>
      <c r="C114" s="68">
        <f t="shared" ref="C114:I114" si="85">IF(C14=0,"",C89/C14)</f>
        <v>203.17621198633537</v>
      </c>
      <c r="D114" s="70">
        <f t="shared" si="85"/>
        <v>184.64289881323288</v>
      </c>
      <c r="E114" s="70">
        <f t="shared" si="85"/>
        <v>167.38352771334863</v>
      </c>
      <c r="F114" s="70">
        <f t="shared" si="85"/>
        <v>156.90532834255617</v>
      </c>
      <c r="G114" s="70">
        <f t="shared" si="85"/>
        <v>147.72104315721705</v>
      </c>
      <c r="H114" s="70">
        <f t="shared" si="85"/>
        <v>139.29872953295441</v>
      </c>
      <c r="I114" s="71">
        <f t="shared" si="85"/>
        <v>133.77314748887943</v>
      </c>
      <c r="J114" s="80"/>
    </row>
    <row r="115" spans="1:10" s="5" customFormat="1" x14ac:dyDescent="0.25">
      <c r="A115" s="46" t="str">
        <f t="shared" ref="A115" si="86">A90</f>
        <v>Larrau</v>
      </c>
      <c r="B115" s="4" t="str">
        <f t="shared" si="80"/>
        <v>VIP Pirineos</v>
      </c>
      <c r="C115" s="68">
        <f t="shared" ref="C115:I115" si="87">IF(C15=0,"",C90/C15)</f>
        <v>186.23655847627305</v>
      </c>
      <c r="D115" s="70">
        <f t="shared" si="87"/>
        <v>169.53276196066176</v>
      </c>
      <c r="E115" s="70">
        <f t="shared" si="87"/>
        <v>153.74770190177952</v>
      </c>
      <c r="F115" s="70">
        <f t="shared" si="87"/>
        <v>144.12454442574568</v>
      </c>
      <c r="G115" s="70">
        <f t="shared" si="87"/>
        <v>135.88260491993287</v>
      </c>
      <c r="H115" s="70">
        <f t="shared" si="87"/>
        <v>128.42217874761113</v>
      </c>
      <c r="I115" s="71">
        <f t="shared" si="87"/>
        <v>123.98987285938388</v>
      </c>
      <c r="J115" s="80"/>
    </row>
    <row r="116" spans="1:10" s="5" customFormat="1" x14ac:dyDescent="0.25">
      <c r="A116" s="46" t="str">
        <f t="shared" ref="A116" si="88">A91</f>
        <v>Badajoz</v>
      </c>
      <c r="B116" s="4" t="str">
        <f t="shared" si="80"/>
        <v>VIP Ibérico</v>
      </c>
      <c r="C116" s="68">
        <f t="shared" ref="C116:I116" si="89">IF(C16=0,"",C91/C16)</f>
        <v>315.10948770583229</v>
      </c>
      <c r="D116" s="70">
        <f t="shared" si="89"/>
        <v>286.29861520063071</v>
      </c>
      <c r="E116" s="70">
        <f t="shared" si="89"/>
        <v>260.16291478642802</v>
      </c>
      <c r="F116" s="70">
        <f t="shared" si="89"/>
        <v>244.65198618406743</v>
      </c>
      <c r="G116" s="70">
        <f t="shared" si="89"/>
        <v>231.20880571651605</v>
      </c>
      <c r="H116" s="70">
        <f t="shared" si="89"/>
        <v>218.98169231627062</v>
      </c>
      <c r="I116" s="71">
        <f t="shared" si="89"/>
        <v>212.95652540157326</v>
      </c>
      <c r="J116" s="80"/>
    </row>
    <row r="117" spans="1:10" s="5" customFormat="1" x14ac:dyDescent="0.25">
      <c r="A117" s="46" t="str">
        <f t="shared" ref="A117" si="90">A92</f>
        <v>Tuy</v>
      </c>
      <c r="B117" s="8" t="str">
        <f t="shared" si="80"/>
        <v>VIP Ibérico</v>
      </c>
      <c r="C117" s="70">
        <f t="shared" ref="C117:I117" si="91">IF(C17=0,"",C92/C17)</f>
        <v>354.28377211680458</v>
      </c>
      <c r="D117" s="70">
        <f t="shared" si="91"/>
        <v>321.73653455144097</v>
      </c>
      <c r="E117" s="70">
        <f t="shared" si="91"/>
        <v>292.3117954536749</v>
      </c>
      <c r="F117" s="70">
        <f t="shared" si="91"/>
        <v>274.85679091092595</v>
      </c>
      <c r="G117" s="70">
        <f t="shared" si="91"/>
        <v>259.66671124260881</v>
      </c>
      <c r="H117" s="70">
        <f t="shared" si="91"/>
        <v>245.80663425702403</v>
      </c>
      <c r="I117" s="71">
        <f t="shared" si="91"/>
        <v>238.80406221105937</v>
      </c>
      <c r="J117" s="80"/>
    </row>
    <row r="118" spans="1:10" s="5" customFormat="1" x14ac:dyDescent="0.25">
      <c r="A118" s="46" t="str">
        <f t="shared" ref="A118" si="92">A93</f>
        <v>PR Barcelona</v>
      </c>
      <c r="B118" s="8" t="str">
        <f t="shared" si="80"/>
        <v>Planta GNL / LNG Plant</v>
      </c>
      <c r="C118" s="70">
        <f t="shared" ref="C118:I118" si="93">IF(C18=0,"",C93/C18)</f>
        <v>186.86997457179336</v>
      </c>
      <c r="D118" s="70">
        <f t="shared" si="93"/>
        <v>171.11339256308418</v>
      </c>
      <c r="E118" s="70">
        <f t="shared" si="93"/>
        <v>155.48083423925391</v>
      </c>
      <c r="F118" s="70">
        <f t="shared" si="93"/>
        <v>145.8677257697889</v>
      </c>
      <c r="G118" s="70">
        <f t="shared" si="93"/>
        <v>138.27502170453135</v>
      </c>
      <c r="H118" s="70">
        <f t="shared" si="93"/>
        <v>131.80474209708407</v>
      </c>
      <c r="I118" s="71">
        <f t="shared" si="93"/>
        <v>130.06139741078997</v>
      </c>
      <c r="J118" s="80"/>
    </row>
    <row r="119" spans="1:10" s="5" customFormat="1" x14ac:dyDescent="0.25">
      <c r="A119" s="46" t="str">
        <f t="shared" ref="A119" si="94">A94</f>
        <v>PR Cartagena</v>
      </c>
      <c r="B119" s="8" t="str">
        <f t="shared" si="80"/>
        <v>Planta GNL / LNG Plant</v>
      </c>
      <c r="C119" s="70">
        <f t="shared" ref="C119:I119" si="95">IF(C19=0,"",C94/C19)</f>
        <v>210.70082722306449</v>
      </c>
      <c r="D119" s="70">
        <f t="shared" si="95"/>
        <v>192.52232904432503</v>
      </c>
      <c r="E119" s="70">
        <f t="shared" si="95"/>
        <v>175.39668195838024</v>
      </c>
      <c r="F119" s="70">
        <f t="shared" si="95"/>
        <v>165.24780377873685</v>
      </c>
      <c r="G119" s="70">
        <f t="shared" si="95"/>
        <v>157.27279536724967</v>
      </c>
      <c r="H119" s="70">
        <f t="shared" si="95"/>
        <v>150.63789813169447</v>
      </c>
      <c r="I119" s="71">
        <f t="shared" si="95"/>
        <v>150.78323241826408</v>
      </c>
      <c r="J119" s="80"/>
    </row>
    <row r="120" spans="1:10" s="5" customFormat="1" x14ac:dyDescent="0.25">
      <c r="A120" s="46" t="str">
        <f t="shared" ref="A120" si="96">A95</f>
        <v>PR Huelva</v>
      </c>
      <c r="B120" s="8" t="str">
        <f t="shared" si="80"/>
        <v>Planta GNL / LNG Plant</v>
      </c>
      <c r="C120" s="70">
        <f t="shared" ref="C120:I120" si="97">IF(C20=0,"",C95/C20)</f>
        <v>268.17470780467715</v>
      </c>
      <c r="D120" s="70">
        <f t="shared" si="97"/>
        <v>243.43606571593153</v>
      </c>
      <c r="E120" s="70">
        <f t="shared" si="97"/>
        <v>221.65504351657563</v>
      </c>
      <c r="F120" s="70">
        <f t="shared" si="97"/>
        <v>209.07575894905156</v>
      </c>
      <c r="G120" s="70">
        <f t="shared" si="97"/>
        <v>198.2965437947141</v>
      </c>
      <c r="H120" s="70">
        <f t="shared" si="97"/>
        <v>188.7575537904552</v>
      </c>
      <c r="I120" s="71">
        <f t="shared" si="97"/>
        <v>186.31601076387815</v>
      </c>
      <c r="J120" s="80"/>
    </row>
    <row r="121" spans="1:10" s="5" customFormat="1" x14ac:dyDescent="0.25">
      <c r="A121" s="46" t="str">
        <f t="shared" ref="A121" si="98">A96</f>
        <v>PR Bilbao</v>
      </c>
      <c r="B121" s="8" t="str">
        <f t="shared" si="80"/>
        <v>Planta GNL / LNG Plant</v>
      </c>
      <c r="C121" s="70">
        <f t="shared" ref="C121:I121" si="99">IF(C21=0,"",C96/C21)</f>
        <v>183.64044553712543</v>
      </c>
      <c r="D121" s="70">
        <f t="shared" si="99"/>
        <v>166.90136028287378</v>
      </c>
      <c r="E121" s="70">
        <f t="shared" si="99"/>
        <v>151.23338482312241</v>
      </c>
      <c r="F121" s="70">
        <f t="shared" si="99"/>
        <v>141.67537338889542</v>
      </c>
      <c r="G121" s="70">
        <f t="shared" si="99"/>
        <v>133.2468984288073</v>
      </c>
      <c r="H121" s="70">
        <f t="shared" si="99"/>
        <v>125.47261742340018</v>
      </c>
      <c r="I121" s="71">
        <f t="shared" si="99"/>
        <v>120.01834259095911</v>
      </c>
      <c r="J121" s="80"/>
    </row>
    <row r="122" spans="1:10" s="5" customFormat="1" x14ac:dyDescent="0.25">
      <c r="A122" s="46" t="str">
        <f t="shared" ref="A122" si="100">A97</f>
        <v>PR Sagunto</v>
      </c>
      <c r="B122" s="8" t="str">
        <f t="shared" si="80"/>
        <v>Planta GNL / LNG Plant</v>
      </c>
      <c r="C122" s="70">
        <f t="shared" ref="C122:I122" si="101">IF(C22=0,"",C97/C22)</f>
        <v>161.99599569786781</v>
      </c>
      <c r="D122" s="70">
        <f t="shared" si="101"/>
        <v>148.24726916186907</v>
      </c>
      <c r="E122" s="70">
        <f t="shared" si="101"/>
        <v>134.89282027629579</v>
      </c>
      <c r="F122" s="70">
        <f t="shared" si="101"/>
        <v>126.82824671816299</v>
      </c>
      <c r="G122" s="70">
        <f t="shared" si="101"/>
        <v>120.54556484266129</v>
      </c>
      <c r="H122" s="70">
        <f t="shared" si="101"/>
        <v>115.32775925757197</v>
      </c>
      <c r="I122" s="71">
        <f t="shared" si="101"/>
        <v>115.016320954156</v>
      </c>
      <c r="J122" s="80"/>
    </row>
    <row r="123" spans="1:10" s="5" customFormat="1" x14ac:dyDescent="0.25">
      <c r="A123" s="46" t="str">
        <f t="shared" ref="A123" si="102">A98</f>
        <v>PR Mugardos</v>
      </c>
      <c r="B123" s="8" t="str">
        <f t="shared" si="80"/>
        <v>Planta GNL / LNG Plant</v>
      </c>
      <c r="C123" s="70">
        <f t="shared" ref="C123:I123" si="103">IF(C23=0,"",C98/C23)</f>
        <v>309.91125530343686</v>
      </c>
      <c r="D123" s="70">
        <f t="shared" si="103"/>
        <v>281.27802875184767</v>
      </c>
      <c r="E123" s="70">
        <f t="shared" si="103"/>
        <v>255.52127511496278</v>
      </c>
      <c r="F123" s="70">
        <f t="shared" si="103"/>
        <v>240.26016706423243</v>
      </c>
      <c r="G123" s="70">
        <f t="shared" si="103"/>
        <v>226.87819917515438</v>
      </c>
      <c r="H123" s="70">
        <f t="shared" si="103"/>
        <v>214.59099923024149</v>
      </c>
      <c r="I123" s="71">
        <f t="shared" si="103"/>
        <v>208.04302252212915</v>
      </c>
      <c r="J123" s="80"/>
    </row>
    <row r="124" spans="1:10" s="5" customFormat="1" ht="30" x14ac:dyDescent="0.25">
      <c r="A124" s="46" t="str">
        <f t="shared" ref="A124" si="104">A99</f>
        <v>Marismas</v>
      </c>
      <c r="B124" s="8" t="str">
        <f t="shared" si="80"/>
        <v>YAC Marismas / AASS - Storage facilities</v>
      </c>
      <c r="C124" s="70">
        <f t="shared" ref="C124:I124" si="105">IF(C24=0,"",C99/C24)</f>
        <v>256.45045665811665</v>
      </c>
      <c r="D124" s="70">
        <f t="shared" si="105"/>
        <v>232.84742752584447</v>
      </c>
      <c r="E124" s="70">
        <f t="shared" si="105"/>
        <v>212.06477376828087</v>
      </c>
      <c r="F124" s="70">
        <f t="shared" si="105"/>
        <v>200.06584731993738</v>
      </c>
      <c r="G124" s="70">
        <f t="shared" si="105"/>
        <v>189.81364567715454</v>
      </c>
      <c r="H124" s="70">
        <f t="shared" si="105"/>
        <v>180.71691557641358</v>
      </c>
      <c r="I124" s="71">
        <f t="shared" si="105"/>
        <v>178.44117487515544</v>
      </c>
      <c r="J124" s="80"/>
    </row>
    <row r="125" spans="1:10" s="5" customFormat="1" x14ac:dyDescent="0.25">
      <c r="A125" s="46" t="str">
        <f t="shared" ref="A125" si="106">A100</f>
        <v>YAC Poseidón</v>
      </c>
      <c r="B125" s="8" t="str">
        <f t="shared" si="80"/>
        <v>YAC Poseidón</v>
      </c>
      <c r="C125" s="70">
        <f t="shared" ref="C125:I125" si="107">IF(C25=0,"",C100/C25)</f>
        <v>264.25833698908946</v>
      </c>
      <c r="D125" s="70">
        <f t="shared" si="107"/>
        <v>239.87216885091581</v>
      </c>
      <c r="E125" s="70">
        <f t="shared" si="107"/>
        <v>218.41234367696657</v>
      </c>
      <c r="F125" s="70">
        <f t="shared" si="107"/>
        <v>206.02222516586829</v>
      </c>
      <c r="G125" s="70">
        <f t="shared" si="107"/>
        <v>195.40162867892778</v>
      </c>
      <c r="H125" s="70">
        <f t="shared" si="107"/>
        <v>186.00132310840394</v>
      </c>
      <c r="I125" s="71">
        <f t="shared" si="107"/>
        <v>183.59606006972928</v>
      </c>
      <c r="J125" s="80"/>
    </row>
    <row r="126" spans="1:10" s="5" customFormat="1" x14ac:dyDescent="0.25">
      <c r="A126" s="46" t="str">
        <f t="shared" ref="A126" si="108">A101</f>
        <v>YAC Viura</v>
      </c>
      <c r="B126" s="8" t="str">
        <f t="shared" si="80"/>
        <v>YAC Viura</v>
      </c>
      <c r="C126" s="70">
        <f t="shared" ref="C126:I126" si="109">IF(C26=0,"",C101/C26)</f>
        <v>145.36095642027166</v>
      </c>
      <c r="D126" s="70">
        <f t="shared" si="109"/>
        <v>132.28129164763493</v>
      </c>
      <c r="E126" s="70">
        <f t="shared" si="109"/>
        <v>119.84069403909734</v>
      </c>
      <c r="F126" s="70">
        <f t="shared" si="109"/>
        <v>112.17828145310575</v>
      </c>
      <c r="G126" s="70">
        <f t="shared" si="109"/>
        <v>105.47022077675851</v>
      </c>
      <c r="H126" s="70">
        <f t="shared" si="109"/>
        <v>99.245265000241488</v>
      </c>
      <c r="I126" s="71">
        <f t="shared" si="109"/>
        <v>94.653465819358601</v>
      </c>
      <c r="J126" s="80"/>
    </row>
    <row r="127" spans="1:10" s="5" customFormat="1" x14ac:dyDescent="0.25">
      <c r="A127" s="46" t="str">
        <f t="shared" ref="A127" si="110">A102</f>
        <v>BI Madrid</v>
      </c>
      <c r="B127" s="8" t="str">
        <f t="shared" si="80"/>
        <v>BI Madrid</v>
      </c>
      <c r="C127" s="70">
        <f t="shared" ref="C127:I127" si="111">IF(C27=0,"",C102/C27)</f>
        <v>154.49253018397411</v>
      </c>
      <c r="D127" s="70">
        <f t="shared" si="111"/>
        <v>140.57527613022043</v>
      </c>
      <c r="E127" s="70">
        <f t="shared" si="111"/>
        <v>127.7831469105956</v>
      </c>
      <c r="F127" s="70">
        <f t="shared" si="111"/>
        <v>120.14613860709377</v>
      </c>
      <c r="G127" s="70">
        <f t="shared" si="111"/>
        <v>113.60481099470417</v>
      </c>
      <c r="H127" s="70">
        <f t="shared" si="111"/>
        <v>107.66758619848012</v>
      </c>
      <c r="I127" s="71">
        <f t="shared" si="111"/>
        <v>104.75561388602381</v>
      </c>
      <c r="J127" s="80"/>
    </row>
    <row r="128" spans="1:10" s="5" customFormat="1" x14ac:dyDescent="0.25">
      <c r="A128" s="46" t="str">
        <f t="shared" ref="A128" si="112">A103</f>
        <v>AASS Serrablo</v>
      </c>
      <c r="B128" s="8" t="str">
        <f t="shared" si="80"/>
        <v>AA.SS / Storage facilities</v>
      </c>
      <c r="C128" s="70">
        <f t="shared" ref="C128:I128" si="113">IF(C28=0,"",C103/C28)</f>
        <v>185.74033100761608</v>
      </c>
      <c r="D128" s="70">
        <f t="shared" si="113"/>
        <v>169.57837407373492</v>
      </c>
      <c r="E128" s="70">
        <f t="shared" si="113"/>
        <v>153.91241086537349</v>
      </c>
      <c r="F128" s="70">
        <f t="shared" si="113"/>
        <v>144.28172619161725</v>
      </c>
      <c r="G128" s="70">
        <f t="shared" si="113"/>
        <v>136.27346144001484</v>
      </c>
      <c r="H128" s="70">
        <f t="shared" si="113"/>
        <v>129.09838171919401</v>
      </c>
      <c r="I128" s="71">
        <f t="shared" si="113"/>
        <v>125.3605395543924</v>
      </c>
      <c r="J128" s="80"/>
    </row>
    <row r="129" spans="1:10" s="5" customFormat="1" x14ac:dyDescent="0.25">
      <c r="A129" s="46" t="str">
        <f t="shared" ref="A129" si="114">A104</f>
        <v>AASS Gaviota</v>
      </c>
      <c r="B129" s="8" t="str">
        <f t="shared" si="80"/>
        <v>AA.SS / Storage facilities</v>
      </c>
      <c r="C129" s="70">
        <f t="shared" ref="C129:I129" si="115">IF(C29=0,"",C104/C29)</f>
        <v>181.38666571161798</v>
      </c>
      <c r="D129" s="70">
        <f t="shared" si="115"/>
        <v>165.23945865522319</v>
      </c>
      <c r="E129" s="70">
        <f t="shared" si="115"/>
        <v>149.92131628697632</v>
      </c>
      <c r="F129" s="70">
        <f t="shared" si="115"/>
        <v>140.52354094034288</v>
      </c>
      <c r="G129" s="70">
        <f t="shared" si="115"/>
        <v>132.41498062730903</v>
      </c>
      <c r="H129" s="70">
        <f t="shared" si="115"/>
        <v>124.82412227854702</v>
      </c>
      <c r="I129" s="71">
        <f t="shared" si="115"/>
        <v>119.57576247667002</v>
      </c>
      <c r="J129" s="80"/>
    </row>
    <row r="130" spans="1:10" s="5" customFormat="1" ht="15.75" thickBot="1" x14ac:dyDescent="0.3">
      <c r="A130" s="46" t="str">
        <f t="shared" ref="A130" si="116">A105</f>
        <v>AASS Yela</v>
      </c>
      <c r="B130" s="8" t="str">
        <f t="shared" si="80"/>
        <v>AA.SS / Storage facilities</v>
      </c>
      <c r="C130" s="70">
        <f t="shared" ref="C130:I130" si="117">IF(C30=0,"",C105/C30)</f>
        <v>156.49354493299973</v>
      </c>
      <c r="D130" s="70">
        <f t="shared" si="117"/>
        <v>142.60847291186218</v>
      </c>
      <c r="E130" s="70">
        <f t="shared" si="117"/>
        <v>129.58454774199626</v>
      </c>
      <c r="F130" s="70">
        <f t="shared" si="117"/>
        <v>121.71948317761624</v>
      </c>
      <c r="G130" s="70">
        <f t="shared" si="117"/>
        <v>115.04543759852508</v>
      </c>
      <c r="H130" s="70">
        <f t="shared" si="117"/>
        <v>108.99214179281954</v>
      </c>
      <c r="I130" s="71">
        <f t="shared" si="117"/>
        <v>105.8641098570013</v>
      </c>
      <c r="J130" s="80"/>
    </row>
    <row r="131" spans="1:10" ht="18.75" customHeight="1" thickBot="1" x14ac:dyDescent="0.3">
      <c r="A131" s="33" t="s">
        <v>7</v>
      </c>
      <c r="B131" s="34"/>
      <c r="C131" s="72">
        <f t="shared" ref="C131:I131" si="118">IF(C31=0,"",C106/C31)</f>
        <v>220.79081382533664</v>
      </c>
      <c r="D131" s="72">
        <f t="shared" si="118"/>
        <v>201.04027389368585</v>
      </c>
      <c r="E131" s="72">
        <f t="shared" si="118"/>
        <v>182.83113304768739</v>
      </c>
      <c r="F131" s="72">
        <f t="shared" si="118"/>
        <v>172.14782760163988</v>
      </c>
      <c r="G131" s="72">
        <f t="shared" si="118"/>
        <v>163.29688210023176</v>
      </c>
      <c r="H131" s="72">
        <f t="shared" si="118"/>
        <v>155.68172658331184</v>
      </c>
      <c r="I131" s="73">
        <f t="shared" si="118"/>
        <v>153.88049688244897</v>
      </c>
    </row>
    <row r="132" spans="1:10" ht="9" customHeight="1" x14ac:dyDescent="0.25">
      <c r="C132" s="132"/>
      <c r="D132" s="132"/>
      <c r="E132" s="132"/>
      <c r="F132" s="132"/>
      <c r="G132" s="132"/>
      <c r="H132" s="132"/>
      <c r="I132" s="132"/>
    </row>
  </sheetData>
  <mergeCells count="10">
    <mergeCell ref="A85:A86"/>
    <mergeCell ref="B85:B86"/>
    <mergeCell ref="A110:A111"/>
    <mergeCell ref="B110:B111"/>
    <mergeCell ref="A10:A11"/>
    <mergeCell ref="B10:B11"/>
    <mergeCell ref="A35:A36"/>
    <mergeCell ref="B35:B36"/>
    <mergeCell ref="A60:A61"/>
    <mergeCell ref="B60:B61"/>
  </mergeCells>
  <printOptions horizontalCentered="1"/>
  <pageMargins left="0.23622047244094491" right="0.23622047244094491" top="0.74803149606299213" bottom="0.74803149606299213" header="0.31496062992125984" footer="0.31496062992125984"/>
  <pageSetup paperSize="9" scale="85" fitToHeight="0" orientation="landscape" verticalDpi="0" r:id="rId1"/>
  <headerFooter>
    <oddFooter>&amp;L&amp;D&amp;RPágina &amp;P de &amp;N</oddFooter>
  </headerFooter>
  <rowBreaks count="4" manualBreakCount="4">
    <brk id="32" max="16383" man="1"/>
    <brk id="57" max="16383" man="1"/>
    <brk id="82" max="16383" man="1"/>
    <brk id="10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32"/>
  <sheetViews>
    <sheetView showGridLines="0" zoomScaleNormal="100" workbookViewId="0"/>
  </sheetViews>
  <sheetFormatPr baseColWidth="10" defaultRowHeight="15" x14ac:dyDescent="0.25"/>
  <cols>
    <col min="1" max="1" width="26.28515625" style="1" customWidth="1"/>
    <col min="2" max="2" width="30.42578125" style="1" customWidth="1"/>
    <col min="3" max="3" width="15.5703125" style="5" bestFit="1" customWidth="1"/>
    <col min="4" max="9" width="14.5703125" style="5" bestFit="1" customWidth="1"/>
    <col min="10" max="16384" width="11.42578125" style="1"/>
  </cols>
  <sheetData>
    <row r="1" spans="1:9" ht="5.0999999999999996" customHeight="1" x14ac:dyDescent="0.25">
      <c r="A1" s="22"/>
      <c r="B1" s="22"/>
      <c r="C1" s="113"/>
      <c r="D1" s="113"/>
      <c r="E1" s="113"/>
      <c r="F1" s="113"/>
      <c r="G1" s="113"/>
      <c r="H1" s="113"/>
      <c r="I1" s="113"/>
    </row>
    <row r="2" spans="1:9" x14ac:dyDescent="0.25">
      <c r="A2" s="22"/>
      <c r="B2" s="22"/>
      <c r="C2" s="113"/>
      <c r="D2" s="113"/>
      <c r="E2" s="113"/>
      <c r="F2" s="113"/>
      <c r="G2" s="113"/>
      <c r="H2" s="113"/>
      <c r="I2" s="113"/>
    </row>
    <row r="3" spans="1:9" x14ac:dyDescent="0.25">
      <c r="A3" s="22"/>
      <c r="B3" s="22"/>
      <c r="C3" s="113"/>
      <c r="D3" s="113"/>
      <c r="E3" s="113"/>
      <c r="F3" s="113"/>
      <c r="G3" s="113"/>
      <c r="H3" s="113"/>
      <c r="I3" s="113"/>
    </row>
    <row r="4" spans="1:9" x14ac:dyDescent="0.25">
      <c r="A4" s="22"/>
      <c r="B4" s="22"/>
      <c r="C4" s="113"/>
      <c r="D4" s="113"/>
      <c r="E4" s="113"/>
      <c r="F4" s="113"/>
      <c r="G4" s="113"/>
      <c r="H4" s="113"/>
      <c r="I4" s="113"/>
    </row>
    <row r="5" spans="1:9" ht="5.0999999999999996" customHeight="1" thickBot="1" x14ac:dyDescent="0.3">
      <c r="A5" s="22"/>
      <c r="B5" s="22"/>
      <c r="C5" s="113"/>
      <c r="D5" s="113"/>
      <c r="E5" s="113"/>
      <c r="F5" s="113"/>
      <c r="G5" s="113"/>
      <c r="H5" s="113"/>
      <c r="I5" s="113"/>
    </row>
    <row r="6" spans="1:9" ht="45" customHeight="1" thickBot="1" x14ac:dyDescent="0.3">
      <c r="A6" s="37" t="s">
        <v>344</v>
      </c>
      <c r="B6" s="38"/>
      <c r="C6" s="39"/>
      <c r="D6" s="39"/>
      <c r="E6" s="39"/>
      <c r="F6" s="39"/>
      <c r="G6" s="39"/>
      <c r="H6" s="39"/>
      <c r="I6" s="40"/>
    </row>
    <row r="7" spans="1:9" ht="5.0999999999999996" customHeight="1" x14ac:dyDescent="0.25"/>
    <row r="8" spans="1:9" ht="27.75" customHeight="1" x14ac:dyDescent="0.25">
      <c r="A8" s="96" t="s">
        <v>337</v>
      </c>
      <c r="B8" s="23"/>
      <c r="C8" s="24"/>
      <c r="D8" s="24"/>
      <c r="E8" s="24"/>
      <c r="F8" s="24"/>
      <c r="G8" s="24"/>
      <c r="H8" s="24"/>
      <c r="I8" s="24"/>
    </row>
    <row r="9" spans="1:9" ht="5.0999999999999996" customHeight="1" thickBot="1" x14ac:dyDescent="0.3"/>
    <row r="10" spans="1:9" ht="15" customHeight="1" x14ac:dyDescent="0.25">
      <c r="A10" s="194" t="s">
        <v>316</v>
      </c>
      <c r="B10" s="196" t="s">
        <v>317</v>
      </c>
      <c r="C10" s="27" t="s">
        <v>13</v>
      </c>
      <c r="D10" s="28"/>
      <c r="E10" s="28"/>
      <c r="F10" s="28"/>
      <c r="G10" s="28"/>
      <c r="H10" s="28"/>
      <c r="I10" s="29"/>
    </row>
    <row r="11" spans="1:9" ht="33" customHeight="1" x14ac:dyDescent="0.25">
      <c r="A11" s="195"/>
      <c r="B11" s="197"/>
      <c r="C11" s="25">
        <v>2020</v>
      </c>
      <c r="D11" s="26" t="s">
        <v>61</v>
      </c>
      <c r="E11" s="26" t="s">
        <v>62</v>
      </c>
      <c r="F11" s="26" t="s">
        <v>63</v>
      </c>
      <c r="G11" s="26" t="s">
        <v>64</v>
      </c>
      <c r="H11" s="26" t="s">
        <v>65</v>
      </c>
      <c r="I11" s="30" t="s">
        <v>66</v>
      </c>
    </row>
    <row r="12" spans="1:9" s="5" customFormat="1" x14ac:dyDescent="0.25">
      <c r="A12" s="31" t="str">
        <f>'Entry capacity'!A12</f>
        <v>CI Tarifa</v>
      </c>
      <c r="B12" s="4" t="str">
        <f>'Entry capacity'!B12</f>
        <v>CI Tarifa</v>
      </c>
      <c r="C12" s="52">
        <f>IF('Entry Tariff_2'!C28=0,1,'Entry capacity'!C12)</f>
        <v>145693.46036562356</v>
      </c>
      <c r="D12" s="52">
        <f>IF('Entry Tariff_2'!D28=0,1,'Entry capacity'!D12)</f>
        <v>145693.46036562356</v>
      </c>
      <c r="E12" s="52">
        <f>IF('Entry Tariff_2'!E28=0,1,'Entry capacity'!E12)</f>
        <v>145693.46036562356</v>
      </c>
      <c r="F12" s="52">
        <f>IF('Entry Tariff_2'!F28=0,1,'Entry capacity'!F12)</f>
        <v>145693.46036562356</v>
      </c>
      <c r="G12" s="52">
        <f>IF('Entry Tariff_2'!G28=0,1,'Entry capacity'!G12)</f>
        <v>145693.46036562356</v>
      </c>
      <c r="H12" s="52">
        <f>IF('Entry Tariff_2'!H28=0,1,'Entry capacity'!H12)</f>
        <v>145693.46036562356</v>
      </c>
      <c r="I12" s="57">
        <f>IF('Entry Tariff_2'!I28=0,1,'Entry capacity'!I12)</f>
        <v>145693.46036562356</v>
      </c>
    </row>
    <row r="13" spans="1:9" s="5" customFormat="1" x14ac:dyDescent="0.25">
      <c r="A13" s="46" t="str">
        <f>'Entry capacity'!A13</f>
        <v>CI Almería</v>
      </c>
      <c r="B13" s="4" t="str">
        <f>'Entry capacity'!B13</f>
        <v>CI Almería</v>
      </c>
      <c r="C13" s="52">
        <f>IF('Entry Tariff_2'!C29=0,1,'Entry capacity'!C13)</f>
        <v>222166.13867623091</v>
      </c>
      <c r="D13" s="53">
        <f>IF('Entry Tariff_2'!D29=0,1,'Entry capacity'!D13)</f>
        <v>222166.13867623091</v>
      </c>
      <c r="E13" s="53">
        <f>IF('Entry Tariff_2'!E29=0,1,'Entry capacity'!E13)</f>
        <v>222166.13867623091</v>
      </c>
      <c r="F13" s="53">
        <f>IF('Entry Tariff_2'!F29=0,1,'Entry capacity'!F13)</f>
        <v>222166.13867623091</v>
      </c>
      <c r="G13" s="53">
        <f>IF('Entry Tariff_2'!G29=0,1,'Entry capacity'!G13)</f>
        <v>222166.13867623091</v>
      </c>
      <c r="H13" s="53">
        <f>IF('Entry Tariff_2'!H29=0,1,'Entry capacity'!H13)</f>
        <v>222166.13867623091</v>
      </c>
      <c r="I13" s="65">
        <f>IF('Entry Tariff_2'!I29=0,1,'Entry capacity'!I13)</f>
        <v>222166.13867623091</v>
      </c>
    </row>
    <row r="14" spans="1:9" s="5" customFormat="1" x14ac:dyDescent="0.25">
      <c r="A14" s="46" t="str">
        <f>'Entry capacity'!A14</f>
        <v>Irún</v>
      </c>
      <c r="B14" s="4" t="str">
        <f>'Entry capacity'!B14</f>
        <v>VIP Pirineos</v>
      </c>
      <c r="C14" s="52">
        <f>IF('Entry Tariff_2'!C$30=0,1,'Entry capacity'!C14)</f>
        <v>54765.56774693379</v>
      </c>
      <c r="D14" s="53">
        <f>IF('Entry Tariff_2'!D$30=0,1,'Entry capacity'!D14)</f>
        <v>54765.56774693379</v>
      </c>
      <c r="E14" s="53">
        <f>IF('Entry Tariff_2'!E$30=0,1,'Entry capacity'!E14)</f>
        <v>54765.56774693379</v>
      </c>
      <c r="F14" s="53">
        <f>IF('Entry Tariff_2'!F$30=0,1,'Entry capacity'!F14)</f>
        <v>54765.56774693379</v>
      </c>
      <c r="G14" s="53">
        <f>IF('Entry Tariff_2'!G$30=0,1,'Entry capacity'!G14)</f>
        <v>54765.56774693379</v>
      </c>
      <c r="H14" s="53">
        <f>IF('Entry Tariff_2'!H$30=0,1,'Entry capacity'!H14)</f>
        <v>54765.56774693379</v>
      </c>
      <c r="I14" s="65">
        <f>IF('Entry Tariff_2'!I$30=0,1,'Entry capacity'!I14)</f>
        <v>54765.56774693379</v>
      </c>
    </row>
    <row r="15" spans="1:9" s="5" customFormat="1" x14ac:dyDescent="0.25">
      <c r="A15" s="46" t="str">
        <f>'Entry capacity'!A15</f>
        <v>Larrau</v>
      </c>
      <c r="B15" s="4" t="str">
        <f>'Entry capacity'!B15</f>
        <v>VIP Pirineos</v>
      </c>
      <c r="C15" s="52">
        <f>IF('Entry Tariff_2'!C$30=0,1,'Entry capacity'!C15)</f>
        <v>150605.3113040679</v>
      </c>
      <c r="D15" s="53">
        <f>IF('Entry Tariff_2'!D$30=0,1,'Entry capacity'!D15)</f>
        <v>150605.3113040679</v>
      </c>
      <c r="E15" s="53">
        <f>IF('Entry Tariff_2'!E$30=0,1,'Entry capacity'!E15)</f>
        <v>150605.3113040679</v>
      </c>
      <c r="F15" s="53">
        <f>IF('Entry Tariff_2'!F$30=0,1,'Entry capacity'!F15)</f>
        <v>150605.3113040679</v>
      </c>
      <c r="G15" s="53">
        <f>IF('Entry Tariff_2'!G$30=0,1,'Entry capacity'!G15)</f>
        <v>150605.3113040679</v>
      </c>
      <c r="H15" s="53">
        <f>IF('Entry Tariff_2'!H$30=0,1,'Entry capacity'!H15)</f>
        <v>150605.3113040679</v>
      </c>
      <c r="I15" s="65">
        <f>IF('Entry Tariff_2'!I$30=0,1,'Entry capacity'!I15)</f>
        <v>150605.3113040679</v>
      </c>
    </row>
    <row r="16" spans="1:9" s="5" customFormat="1" x14ac:dyDescent="0.25">
      <c r="A16" s="46" t="str">
        <f>'Entry capacity'!A16</f>
        <v>Badajoz</v>
      </c>
      <c r="B16" s="4" t="str">
        <f>'Entry capacity'!B16</f>
        <v>VIP Ibérico</v>
      </c>
      <c r="C16" s="52">
        <f>IF('Entry Tariff_2'!C$31=0,1,'Entry capacity'!C16)</f>
        <v>7200.0923955981634</v>
      </c>
      <c r="D16" s="53">
        <f>IF('Entry Tariff_2'!D$31=0,1,'Entry capacity'!D16)</f>
        <v>7200.0923955981634</v>
      </c>
      <c r="E16" s="53">
        <f>IF('Entry Tariff_2'!E$31=0,1,'Entry capacity'!E16)</f>
        <v>7200.0923955981634</v>
      </c>
      <c r="F16" s="53">
        <f>IF('Entry Tariff_2'!F$31=0,1,'Entry capacity'!F16)</f>
        <v>7200.0923955981634</v>
      </c>
      <c r="G16" s="53">
        <f>IF('Entry Tariff_2'!G$31=0,1,'Entry capacity'!G16)</f>
        <v>7200.0923955981634</v>
      </c>
      <c r="H16" s="53">
        <f>IF('Entry Tariff_2'!H$31=0,1,'Entry capacity'!H16)</f>
        <v>7200.0923955981634</v>
      </c>
      <c r="I16" s="65">
        <f>IF('Entry Tariff_2'!I$31=0,1,'Entry capacity'!I16)</f>
        <v>7200.0923955981634</v>
      </c>
    </row>
    <row r="17" spans="1:9" s="5" customFormat="1" x14ac:dyDescent="0.25">
      <c r="A17" s="46" t="str">
        <f>'Entry capacity'!A17</f>
        <v>Tuy</v>
      </c>
      <c r="B17" s="8" t="str">
        <f>'Entry capacity'!B17</f>
        <v>VIP Ibérico</v>
      </c>
      <c r="C17" s="53">
        <f>IF('Entry Tariff_2'!C$31=0,1,'Entry capacity'!C17)</f>
        <v>3272.7692707264378</v>
      </c>
      <c r="D17" s="53">
        <f>IF('Entry Tariff_2'!D$31=0,1,'Entry capacity'!D17)</f>
        <v>3272.7692707264378</v>
      </c>
      <c r="E17" s="53">
        <f>IF('Entry Tariff_2'!E$31=0,1,'Entry capacity'!E17)</f>
        <v>3272.7692707264378</v>
      </c>
      <c r="F17" s="53">
        <f>IF('Entry Tariff_2'!F$31=0,1,'Entry capacity'!F17)</f>
        <v>3272.7692707264378</v>
      </c>
      <c r="G17" s="53">
        <f>IF('Entry Tariff_2'!G$31=0,1,'Entry capacity'!G17)</f>
        <v>3272.7692707264378</v>
      </c>
      <c r="H17" s="53">
        <f>IF('Entry Tariff_2'!H$31=0,1,'Entry capacity'!H17)</f>
        <v>3272.7692707264378</v>
      </c>
      <c r="I17" s="65">
        <f>IF('Entry Tariff_2'!I$31=0,1,'Entry capacity'!I17)</f>
        <v>3272.7692707264378</v>
      </c>
    </row>
    <row r="18" spans="1:9" s="5" customFormat="1" x14ac:dyDescent="0.25">
      <c r="A18" s="46" t="str">
        <f>'Entry capacity'!A18</f>
        <v>PR Barcelona</v>
      </c>
      <c r="B18" s="8" t="str">
        <f>'Entry capacity'!B18</f>
        <v>Planta GNL / LNG Plant</v>
      </c>
      <c r="C18" s="53">
        <f>IF('Entry Tariff_2'!C$32=0,1,'Entry capacity'!C18)</f>
        <v>180913.38687001137</v>
      </c>
      <c r="D18" s="53">
        <f>IF('Entry Tariff_2'!D$32=0,1,'Entry capacity'!D18)</f>
        <v>188599.79734732537</v>
      </c>
      <c r="E18" s="53">
        <f>IF('Entry Tariff_2'!E$32=0,1,'Entry capacity'!E18)</f>
        <v>191559.20685044388</v>
      </c>
      <c r="F18" s="53">
        <f>IF('Entry Tariff_2'!F$32=0,1,'Entry capacity'!F18)</f>
        <v>191056.52071726345</v>
      </c>
      <c r="G18" s="53">
        <f>IF('Entry Tariff_2'!G$32=0,1,'Entry capacity'!G18)</f>
        <v>184532.95440921056</v>
      </c>
      <c r="H18" s="53">
        <f>IF('Entry Tariff_2'!H$32=0,1,'Entry capacity'!H18)</f>
        <v>170385.49766950661</v>
      </c>
      <c r="I18" s="65">
        <f>IF('Entry Tariff_2'!I$32=0,1,'Entry capacity'!I18)</f>
        <v>144139.82016642581</v>
      </c>
    </row>
    <row r="19" spans="1:9" s="5" customFormat="1" x14ac:dyDescent="0.25">
      <c r="A19" s="46" t="str">
        <f>'Entry capacity'!A19</f>
        <v>PR Cartagena</v>
      </c>
      <c r="B19" s="8" t="str">
        <f>'Entry capacity'!B19</f>
        <v>Planta GNL / LNG Plant</v>
      </c>
      <c r="C19" s="53">
        <f>IF('Entry Tariff_2'!C$32=0,1,'Entry capacity'!C19)</f>
        <v>76351.325289433182</v>
      </c>
      <c r="D19" s="53">
        <f>IF('Entry Tariff_2'!D$32=0,1,'Entry capacity'!D19)</f>
        <v>96203.928531782585</v>
      </c>
      <c r="E19" s="53">
        <f>IF('Entry Tariff_2'!E$32=0,1,'Entry capacity'!E19)</f>
        <v>119197.91182167834</v>
      </c>
      <c r="F19" s="53">
        <f>IF('Entry Tariff_2'!F$32=0,1,'Entry capacity'!F19)</f>
        <v>139866.6949402437</v>
      </c>
      <c r="G19" s="53">
        <f>IF('Entry Tariff_2'!G$32=0,1,'Entry capacity'!G19)</f>
        <v>140143.15328284274</v>
      </c>
      <c r="H19" s="53">
        <f>IF('Entry Tariff_2'!H$32=0,1,'Entry capacity'!H19)</f>
        <v>129398.89784737163</v>
      </c>
      <c r="I19" s="65">
        <f>IF('Entry Tariff_2'!I$32=0,1,'Entry capacity'!I19)</f>
        <v>109466.6748083916</v>
      </c>
    </row>
    <row r="20" spans="1:9" s="5" customFormat="1" x14ac:dyDescent="0.25">
      <c r="A20" s="46" t="str">
        <f>'Entry capacity'!A20</f>
        <v>PR Huelva</v>
      </c>
      <c r="B20" s="8" t="str">
        <f>'Entry capacity'!B20</f>
        <v>Planta GNL / LNG Plant</v>
      </c>
      <c r="C20" s="53">
        <f>IF('Entry Tariff_2'!C$32=0,1,'Entry capacity'!C20)</f>
        <v>154657.90215494327</v>
      </c>
      <c r="D20" s="53">
        <f>IF('Entry Tariff_2'!D$32=0,1,'Entry capacity'!D20)</f>
        <v>155256.42801497827</v>
      </c>
      <c r="E20" s="53">
        <f>IF('Entry Tariff_2'!E$32=0,1,'Entry capacity'!E20)</f>
        <v>149966.98008057868</v>
      </c>
      <c r="F20" s="53">
        <f>IF('Entry Tariff_2'!F$32=0,1,'Entry capacity'!F20)</f>
        <v>142028.60010153172</v>
      </c>
      <c r="G20" s="53">
        <f>IF('Entry Tariff_2'!G$32=0,1,'Entry capacity'!G20)</f>
        <v>135362.35196289956</v>
      </c>
      <c r="H20" s="53">
        <f>IF('Entry Tariff_2'!H$32=0,1,'Entry capacity'!H20)</f>
        <v>124984.62282118203</v>
      </c>
      <c r="I20" s="65">
        <f>IF('Entry Tariff_2'!I$32=0,1,'Entry capacity'!I20)</f>
        <v>105732.36163536395</v>
      </c>
    </row>
    <row r="21" spans="1:9" s="5" customFormat="1" x14ac:dyDescent="0.25">
      <c r="A21" s="46" t="str">
        <f>'Entry capacity'!A21</f>
        <v>PR Bilbao</v>
      </c>
      <c r="B21" s="8" t="str">
        <f>'Entry capacity'!B21</f>
        <v>Planta GNL / LNG Plant</v>
      </c>
      <c r="C21" s="53">
        <f>IF('Entry Tariff_2'!C$32=0,1,'Entry capacity'!C21)</f>
        <v>147908.57484381611</v>
      </c>
      <c r="D21" s="53">
        <f>IF('Entry Tariff_2'!D$32=0,1,'Entry capacity'!D21)</f>
        <v>131400.79198676228</v>
      </c>
      <c r="E21" s="53">
        <f>IF('Entry Tariff_2'!E$32=0,1,'Entry capacity'!E21)</f>
        <v>103979.84656597827</v>
      </c>
      <c r="F21" s="53">
        <f>IF('Entry Tariff_2'!F$32=0,1,'Entry capacity'!F21)</f>
        <v>74914.183102435476</v>
      </c>
      <c r="G21" s="53">
        <f>IF('Entry Tariff_2'!G$32=0,1,'Entry capacity'!G21)</f>
        <v>65423.230166552261</v>
      </c>
      <c r="H21" s="53">
        <f>IF('Entry Tariff_2'!H$32=0,1,'Entry capacity'!H21)</f>
        <v>60407.47392119086</v>
      </c>
      <c r="I21" s="65">
        <f>IF('Entry Tariff_2'!I$32=0,1,'Entry capacity'!I21)</f>
        <v>51102.485521376577</v>
      </c>
    </row>
    <row r="22" spans="1:9" s="5" customFormat="1" x14ac:dyDescent="0.25">
      <c r="A22" s="46" t="str">
        <f>'Entry capacity'!A22</f>
        <v>PR Sagunto</v>
      </c>
      <c r="B22" s="8" t="str">
        <f>'Entry capacity'!B22</f>
        <v>Planta GNL / LNG Plant</v>
      </c>
      <c r="C22" s="53">
        <f>IF('Entry Tariff_2'!C$32=0,1,'Entry capacity'!C22)</f>
        <v>73965.915193565423</v>
      </c>
      <c r="D22" s="53">
        <f>IF('Entry Tariff_2'!D$32=0,1,'Entry capacity'!D22)</f>
        <v>82420.266019605537</v>
      </c>
      <c r="E22" s="53">
        <f>IF('Entry Tariff_2'!E$32=0,1,'Entry capacity'!E22)</f>
        <v>90584.694543393722</v>
      </c>
      <c r="F22" s="53">
        <f>IF('Entry Tariff_2'!F$32=0,1,'Entry capacity'!F22)</f>
        <v>97057.304476499674</v>
      </c>
      <c r="G22" s="53">
        <f>IF('Entry Tariff_2'!G$32=0,1,'Entry capacity'!G22)</f>
        <v>95359.093585375231</v>
      </c>
      <c r="H22" s="53">
        <f>IF('Entry Tariff_2'!H$32=0,1,'Entry capacity'!H22)</f>
        <v>88048.265795533385</v>
      </c>
      <c r="I22" s="65">
        <f>IF('Entry Tariff_2'!I$32=0,1,'Entry capacity'!I22)</f>
        <v>74485.571667318945</v>
      </c>
    </row>
    <row r="23" spans="1:9" s="5" customFormat="1" x14ac:dyDescent="0.25">
      <c r="A23" s="46" t="str">
        <f>'Entry capacity'!A23</f>
        <v>PR Mugardos</v>
      </c>
      <c r="B23" s="8" t="str">
        <f>'Entry capacity'!B23</f>
        <v>Planta GNL / LNG Plant</v>
      </c>
      <c r="C23" s="53">
        <f>IF('Entry Tariff_2'!C$32=0,1,'Entry capacity'!C23)</f>
        <v>36082.433438621913</v>
      </c>
      <c r="D23" s="53">
        <f>IF('Entry Tariff_2'!D$32=0,1,'Entry capacity'!D23)</f>
        <v>38808.592231496674</v>
      </c>
      <c r="E23" s="53">
        <f>IF('Entry Tariff_2'!E$32=0,1,'Entry capacity'!E23)</f>
        <v>40960.953826190831</v>
      </c>
      <c r="F23" s="53">
        <f>IF('Entry Tariff_2'!F$32=0,1,'Entry capacity'!F23)</f>
        <v>42360.740576442106</v>
      </c>
      <c r="G23" s="53">
        <f>IF('Entry Tariff_2'!G$32=0,1,'Entry capacity'!G23)</f>
        <v>41277.283655473402</v>
      </c>
      <c r="H23" s="53">
        <f>IF('Entry Tariff_2'!H$32=0,1,'Entry capacity'!H23)</f>
        <v>38112.707513949543</v>
      </c>
      <c r="I23" s="65">
        <f>IF('Entry Tariff_2'!I$32=0,1,'Entry capacity'!I23)</f>
        <v>32241.938910622655</v>
      </c>
    </row>
    <row r="24" spans="1:9" s="5" customFormat="1" ht="30" x14ac:dyDescent="0.25">
      <c r="A24" s="46" t="str">
        <f>'Entry capacity'!A24</f>
        <v>Marismas</v>
      </c>
      <c r="B24" s="8" t="str">
        <f>'Entry capacity'!B24</f>
        <v>YAC Marismas / AASS - Storage facilities</v>
      </c>
      <c r="C24" s="53">
        <f>IF('Entry Tariff_2'!C33=0,1,'Entry capacity'!C24)</f>
        <v>4399.3503530626467</v>
      </c>
      <c r="D24" s="53">
        <f>IF('Entry Tariff_2'!D33=0,1,'Entry capacity'!D24)</f>
        <v>4531.822541397185</v>
      </c>
      <c r="E24" s="53">
        <f>IF('Entry Tariff_2'!E33=0,1,'Entry capacity'!E24)</f>
        <v>5159.7296002455596</v>
      </c>
      <c r="F24" s="53">
        <f>IF('Entry Tariff_2'!F33=0,1,'Entry capacity'!F24)</f>
        <v>5397.7260928934029</v>
      </c>
      <c r="G24" s="53">
        <f>IF('Entry Tariff_2'!G33=0,1,'Entry capacity'!G24)</f>
        <v>5596.8526043556267</v>
      </c>
      <c r="H24" s="53">
        <f>IF('Entry Tariff_2'!H33=0,1,'Entry capacity'!H24)</f>
        <v>5658.404411316862</v>
      </c>
      <c r="I24" s="65">
        <f>IF('Entry Tariff_2'!I33=0,1,'Entry capacity'!I24)</f>
        <v>5658.404411316862</v>
      </c>
    </row>
    <row r="25" spans="1:9" s="5" customFormat="1" x14ac:dyDescent="0.25">
      <c r="A25" s="46" t="str">
        <f>'Entry capacity'!A25</f>
        <v>YAC Poseidón</v>
      </c>
      <c r="B25" s="8" t="str">
        <f>'Entry capacity'!B25</f>
        <v>YAC Poseidón</v>
      </c>
      <c r="C25" s="53">
        <f>IF('Entry Tariff_2'!C34=0,1,'Entry capacity'!C25)</f>
        <v>372.1364274193549</v>
      </c>
      <c r="D25" s="53">
        <f>IF('Entry Tariff_2'!D34=0,1,'Entry capacity'!D25)</f>
        <v>372.1364274193549</v>
      </c>
      <c r="E25" s="53">
        <f>IF('Entry Tariff_2'!E34=0,1,'Entry capacity'!E25)</f>
        <v>372.1364274193549</v>
      </c>
      <c r="F25" s="53">
        <f>IF('Entry Tariff_2'!F34=0,1,'Entry capacity'!F25)</f>
        <v>372.1364274193549</v>
      </c>
      <c r="G25" s="53">
        <f>IF('Entry Tariff_2'!G34=0,1,'Entry capacity'!G25)</f>
        <v>372.1364274193549</v>
      </c>
      <c r="H25" s="53">
        <f>IF('Entry Tariff_2'!H34=0,1,'Entry capacity'!H25)</f>
        <v>372.1364274193549</v>
      </c>
      <c r="I25" s="65">
        <f>IF('Entry Tariff_2'!I34=0,1,'Entry capacity'!I25)</f>
        <v>372.1364274193549</v>
      </c>
    </row>
    <row r="26" spans="1:9" s="5" customFormat="1" x14ac:dyDescent="0.25">
      <c r="A26" s="46" t="str">
        <f>'Entry capacity'!A26</f>
        <v>YAC Viura</v>
      </c>
      <c r="B26" s="8" t="str">
        <f>'Entry capacity'!B26</f>
        <v>YAC Viura</v>
      </c>
      <c r="C26" s="53">
        <f>IF('Entry Tariff_2'!C35=0,1,'Entry capacity'!C26)</f>
        <v>5766.3935581020078</v>
      </c>
      <c r="D26" s="53">
        <f>IF('Entry Tariff_2'!D35=0,1,'Entry capacity'!D26)</f>
        <v>5766.3935581020078</v>
      </c>
      <c r="E26" s="53">
        <f>IF('Entry Tariff_2'!E35=0,1,'Entry capacity'!E26)</f>
        <v>5766.3935581020078</v>
      </c>
      <c r="F26" s="53">
        <f>IF('Entry Tariff_2'!F35=0,1,'Entry capacity'!F26)</f>
        <v>5766.3935581020078</v>
      </c>
      <c r="G26" s="53">
        <f>IF('Entry Tariff_2'!G35=0,1,'Entry capacity'!G26)</f>
        <v>5766.3935581020078</v>
      </c>
      <c r="H26" s="53">
        <f>IF('Entry Tariff_2'!H35=0,1,'Entry capacity'!H26)</f>
        <v>5766.3935581020078</v>
      </c>
      <c r="I26" s="65">
        <f>IF('Entry Tariff_2'!I35=0,1,'Entry capacity'!I26)</f>
        <v>5766.3935581020078</v>
      </c>
    </row>
    <row r="27" spans="1:9" s="5" customFormat="1" x14ac:dyDescent="0.25">
      <c r="A27" s="46" t="str">
        <f>'Entry capacity'!A27</f>
        <v>BI Madrid</v>
      </c>
      <c r="B27" s="8" t="str">
        <f>'Entry capacity'!B27</f>
        <v>BI Madrid</v>
      </c>
      <c r="C27" s="53">
        <f>IF('Entry Tariff_2'!C36=0,1,'Entry capacity'!C27)</f>
        <v>310.49974849932147</v>
      </c>
      <c r="D27" s="53">
        <f>IF('Entry Tariff_2'!D36=0,1,'Entry capacity'!D27)</f>
        <v>310.49974849932147</v>
      </c>
      <c r="E27" s="53">
        <f>IF('Entry Tariff_2'!E36=0,1,'Entry capacity'!E27)</f>
        <v>310.49974849932147</v>
      </c>
      <c r="F27" s="53">
        <f>IF('Entry Tariff_2'!F36=0,1,'Entry capacity'!F27)</f>
        <v>310.49974849932147</v>
      </c>
      <c r="G27" s="53">
        <f>IF('Entry Tariff_2'!G36=0,1,'Entry capacity'!G27)</f>
        <v>310.49974849932147</v>
      </c>
      <c r="H27" s="53">
        <f>IF('Entry Tariff_2'!H36=0,1,'Entry capacity'!H27)</f>
        <v>310.49974849932147</v>
      </c>
      <c r="I27" s="65">
        <f>IF('Entry Tariff_2'!I36=0,1,'Entry capacity'!I27)</f>
        <v>310.49974849932147</v>
      </c>
    </row>
    <row r="28" spans="1:9" s="5" customFormat="1" x14ac:dyDescent="0.25">
      <c r="A28" s="46" t="str">
        <f>'Entry capacity'!A28</f>
        <v>AASS Serrablo</v>
      </c>
      <c r="B28" s="8" t="str">
        <f>'Entry capacity'!B28</f>
        <v>AA.SS / Storage facilities</v>
      </c>
      <c r="C28" s="53">
        <f>IF('Entry Tariff_2'!C$37=0,1,'Entry capacity'!C28)</f>
        <v>16906.344908911313</v>
      </c>
      <c r="D28" s="53">
        <f>IF('Entry Tariff_2'!D$37=0,1,'Entry capacity'!D28)</f>
        <v>17415.854599449198</v>
      </c>
      <c r="E28" s="53">
        <f>IF('Entry Tariff_2'!E$37=0,1,'Entry capacity'!E28)</f>
        <v>19830.887786886746</v>
      </c>
      <c r="F28" s="53">
        <f>IF('Entry Tariff_2'!F$37=0,1,'Entry capacity'!F28)</f>
        <v>20746.261201054833</v>
      </c>
      <c r="G28" s="53">
        <f>IF('Entry Tariff_2'!G$37=0,1,'Entry capacity'!G28)</f>
        <v>21512.134313808067</v>
      </c>
      <c r="H28" s="53">
        <f>IF('Entry Tariff_2'!H$37=0,1,'Entry capacity'!H28)</f>
        <v>21748.872624778433</v>
      </c>
      <c r="I28" s="65">
        <f>IF('Entry Tariff_2'!I$37=0,1,'Entry capacity'!I28)</f>
        <v>21748.872624778433</v>
      </c>
    </row>
    <row r="29" spans="1:9" s="5" customFormat="1" x14ac:dyDescent="0.25">
      <c r="A29" s="46" t="str">
        <f>'Entry capacity'!A29</f>
        <v>AASS Gaviota</v>
      </c>
      <c r="B29" s="8" t="str">
        <f>'Entry capacity'!B29</f>
        <v>AA.SS / Storage facilities</v>
      </c>
      <c r="C29" s="53">
        <f>IF('Entry Tariff_2'!C$37=0,1,'Entry capacity'!C29)</f>
        <v>13607.811715423386</v>
      </c>
      <c r="D29" s="53">
        <f>IF('Entry Tariff_2'!D$37=0,1,'Entry capacity'!D29)</f>
        <v>14017.912891838436</v>
      </c>
      <c r="E29" s="53">
        <f>IF('Entry Tariff_2'!E$37=0,1,'Entry capacity'!E29)</f>
        <v>15961.758062288422</v>
      </c>
      <c r="F29" s="53">
        <f>IF('Entry Tariff_2'!F$37=0,1,'Entry capacity'!F29)</f>
        <v>16698.536421917055</v>
      </c>
      <c r="G29" s="53">
        <f>IF('Entry Tariff_2'!G$37=0,1,'Entry capacity'!G29)</f>
        <v>17314.982920104725</v>
      </c>
      <c r="H29" s="53">
        <f>IF('Entry Tariff_2'!H$37=0,1,'Entry capacity'!H29)</f>
        <v>17505.532112071938</v>
      </c>
      <c r="I29" s="65">
        <f>IF('Entry Tariff_2'!I$37=0,1,'Entry capacity'!I29)</f>
        <v>17505.532112071938</v>
      </c>
    </row>
    <row r="30" spans="1:9" s="5" customFormat="1" ht="15.75" thickBot="1" x14ac:dyDescent="0.3">
      <c r="A30" s="46" t="str">
        <f>'Entry capacity'!A30</f>
        <v>AASS Yela</v>
      </c>
      <c r="B30" s="8" t="str">
        <f>'Entry capacity'!B30</f>
        <v>AA.SS / Storage facilities</v>
      </c>
      <c r="C30" s="53">
        <f>IF('Entry Tariff_2'!C$37=0,1,'Entry capacity'!C30)</f>
        <v>5461.8991344761253</v>
      </c>
      <c r="D30" s="53">
        <f>IF('Entry Tariff_2'!D$37=0,1,'Entry capacity'!D30)</f>
        <v>5626.5054141155051</v>
      </c>
      <c r="E30" s="53">
        <f>IF('Entry Tariff_2'!E$37=0,1,'Entry capacity'!E30)</f>
        <v>6406.7253698342292</v>
      </c>
      <c r="F30" s="53">
        <f>IF('Entry Tariff_2'!F$37=0,1,'Entry capacity'!F30)</f>
        <v>6702.4532332786694</v>
      </c>
      <c r="G30" s="53">
        <f>IF('Entry Tariff_2'!G$37=0,1,'Entry capacity'!G30)</f>
        <v>6949.882332483935</v>
      </c>
      <c r="H30" s="53">
        <f>IF('Entry Tariff_2'!H$37=0,1,'Entry capacity'!H30)</f>
        <v>7026.3649064970086</v>
      </c>
      <c r="I30" s="65">
        <f>IF('Entry Tariff_2'!I$37=0,1,'Entry capacity'!I30)</f>
        <v>7026.3649064970086</v>
      </c>
    </row>
    <row r="31" spans="1:9" ht="18.75" customHeight="1" thickBot="1" x14ac:dyDescent="0.3">
      <c r="A31" s="33" t="s">
        <v>7</v>
      </c>
      <c r="B31" s="34"/>
      <c r="C31" s="66">
        <f t="shared" ref="C31:I31" si="0">SUM(C12:C30)</f>
        <v>1300407.3133954662</v>
      </c>
      <c r="D31" s="66">
        <f t="shared" si="0"/>
        <v>1324434.2690719527</v>
      </c>
      <c r="E31" s="66">
        <f t="shared" si="0"/>
        <v>1333761.0640007204</v>
      </c>
      <c r="F31" s="66">
        <f t="shared" si="0"/>
        <v>1326981.3903567614</v>
      </c>
      <c r="G31" s="66">
        <f t="shared" si="0"/>
        <v>1303624.2887263077</v>
      </c>
      <c r="H31" s="66">
        <f t="shared" si="0"/>
        <v>1253429.0091165998</v>
      </c>
      <c r="I31" s="67">
        <f t="shared" si="0"/>
        <v>1159260.3962573654</v>
      </c>
    </row>
    <row r="32" spans="1:9" ht="9" customHeight="1" x14ac:dyDescent="0.25">
      <c r="C32" s="64">
        <f>C31-'Entry capacity'!C31</f>
        <v>0</v>
      </c>
      <c r="D32" s="64">
        <f>D31-'Entry capacity'!D31</f>
        <v>0</v>
      </c>
      <c r="E32" s="64">
        <f>E31-'Entry capacity'!E31</f>
        <v>0</v>
      </c>
      <c r="F32" s="64">
        <f>F31-'Entry capacity'!F31</f>
        <v>0</v>
      </c>
      <c r="G32" s="64">
        <f>G31-'Entry capacity'!G31</f>
        <v>0</v>
      </c>
      <c r="H32" s="64">
        <f>H31-'Entry capacity'!H31</f>
        <v>0</v>
      </c>
      <c r="I32" s="64">
        <f>I31-'Entry capacity'!I31</f>
        <v>0</v>
      </c>
    </row>
    <row r="33" spans="1:10" ht="27.75" customHeight="1" x14ac:dyDescent="0.25">
      <c r="A33" s="96" t="s">
        <v>338</v>
      </c>
      <c r="B33" s="23"/>
      <c r="C33" s="24"/>
      <c r="D33" s="24"/>
      <c r="E33" s="24"/>
      <c r="F33" s="24"/>
      <c r="G33" s="24"/>
      <c r="H33" s="24"/>
      <c r="I33" s="24"/>
    </row>
    <row r="34" spans="1:10" ht="5.0999999999999996" customHeight="1" thickBot="1" x14ac:dyDescent="0.3"/>
    <row r="35" spans="1:10" ht="15" customHeight="1" x14ac:dyDescent="0.25">
      <c r="A35" s="194" t="s">
        <v>316</v>
      </c>
      <c r="B35" s="196" t="s">
        <v>317</v>
      </c>
      <c r="C35" s="27" t="s">
        <v>13</v>
      </c>
      <c r="D35" s="28"/>
      <c r="E35" s="28"/>
      <c r="F35" s="28"/>
      <c r="G35" s="28"/>
      <c r="H35" s="28"/>
      <c r="I35" s="29"/>
    </row>
    <row r="36" spans="1:10" ht="33" customHeight="1" x14ac:dyDescent="0.25">
      <c r="A36" s="195"/>
      <c r="B36" s="197"/>
      <c r="C36" s="25">
        <v>2020</v>
      </c>
      <c r="D36" s="26" t="s">
        <v>61</v>
      </c>
      <c r="E36" s="26" t="s">
        <v>62</v>
      </c>
      <c r="F36" s="26" t="s">
        <v>63</v>
      </c>
      <c r="G36" s="26" t="s">
        <v>64</v>
      </c>
      <c r="H36" s="26" t="s">
        <v>65</v>
      </c>
      <c r="I36" s="30" t="s">
        <v>66</v>
      </c>
    </row>
    <row r="37" spans="1:10" s="5" customFormat="1" x14ac:dyDescent="0.25">
      <c r="A37" s="31" t="str">
        <f>A12</f>
        <v>CI Tarifa</v>
      </c>
      <c r="B37" s="4" t="str">
        <f t="shared" ref="B37:B55" si="1">B12</f>
        <v>CI Tarifa</v>
      </c>
      <c r="C37" s="52">
        <f>SUMPRODUCT('Distance Matrix_ex'!$B$12:$B$270,'Exit Capacity'!C$12:C$270)/(SUM('Exit Capacity'!C$12:C$270)-IFERROR(VLOOKUP($A37,'Exit Capacity'!$A$12:$I$270,3,FALSE),0))</f>
        <v>891.13889720304667</v>
      </c>
      <c r="D37" s="52">
        <f>SUMPRODUCT('Distance Matrix_ex'!$B$12:$B$270,'Exit Capacity'!D$12:D$270)/(SUM('Exit Capacity'!D$12:D$270)-IFERROR(VLOOKUP($A37,'Exit Capacity'!$A$12:$I$270,4,FALSE),0))</f>
        <v>890.01705326339243</v>
      </c>
      <c r="E37" s="52">
        <f>SUMPRODUCT('Distance Matrix_ex'!$B$12:$B$270,'Exit Capacity'!E$12:E$270)/(SUM('Exit Capacity'!E$12:E$270)-IFERROR(VLOOKUP($A37,'Exit Capacity'!$A$12:$I$270,5,FALSE),0))</f>
        <v>891.19177938885457</v>
      </c>
      <c r="F37" s="52">
        <f>SUMPRODUCT('Distance Matrix_ex'!$B$12:$B$270,'Exit Capacity'!F$12:F$270)/(SUM('Exit Capacity'!F$12:F$270)-IFERROR(VLOOKUP($A37,'Exit Capacity'!$A$12:$I$270,6,FALSE),0))</f>
        <v>893.04348255518437</v>
      </c>
      <c r="G37" s="52">
        <f>SUMPRODUCT('Distance Matrix_ex'!$B$12:$B$270,'Exit Capacity'!G$12:G$270)/(SUM('Exit Capacity'!G$12:G$270)-IFERROR(VLOOKUP($A37,'Exit Capacity'!$A$12:$I$270,7,FALSE),0))</f>
        <v>894.58278513085816</v>
      </c>
      <c r="H37" s="52">
        <f>SUMPRODUCT('Distance Matrix_ex'!$B$12:$B$270,'Exit Capacity'!H$12:H$270)/(SUM('Exit Capacity'!H$12:H$270)-IFERROR(VLOOKUP($A37,'Exit Capacity'!$A$12:$I$270,8,FALSE),0))</f>
        <v>896.14205780620125</v>
      </c>
      <c r="I37" s="57">
        <f>SUMPRODUCT('Distance Matrix_ex'!$B$12:$B$270,'Exit Capacity'!I$12:I$270)/(SUM('Exit Capacity'!I$12:I$270)-IFERROR(VLOOKUP($A37,'Exit Capacity'!$A$12:$I$270,9,FALSE),0))</f>
        <v>900.83361821658195</v>
      </c>
      <c r="J37" s="1"/>
    </row>
    <row r="38" spans="1:10" s="5" customFormat="1" x14ac:dyDescent="0.25">
      <c r="A38" s="46" t="str">
        <f t="shared" ref="A38:A55" si="2">A13</f>
        <v>CI Almería</v>
      </c>
      <c r="B38" s="4" t="str">
        <f t="shared" si="1"/>
        <v>CI Almería</v>
      </c>
      <c r="C38" s="52">
        <f>SUMPRODUCT('Distance Matrix_ex'!$C$12:$C$270,'Exit Capacity'!C$12:C$270)/(SUM('Exit Capacity'!C$12:C$270)-IFERROR(VLOOKUP($A38,'Exit Capacity'!$A$12:$I$270,3,FALSE),0))</f>
        <v>803.42975527513863</v>
      </c>
      <c r="D38" s="53">
        <f>SUMPRODUCT('Distance Matrix_ex'!$C$12:$C$270,'Exit Capacity'!D$12:D$270)/(SUM('Exit Capacity'!D$12:D$270)-IFERROR(VLOOKUP($A38,'Exit Capacity'!$A$12:$I$270,4,FALSE),0))</f>
        <v>805.75026355740476</v>
      </c>
      <c r="E38" s="53">
        <f>SUMPRODUCT('Distance Matrix_ex'!$C$12:$C$270,'Exit Capacity'!E$12:E$270)/(SUM('Exit Capacity'!E$12:E$270)-IFERROR(VLOOKUP($A38,'Exit Capacity'!$A$12:$I$270,5,FALSE),0))</f>
        <v>806.55345318686113</v>
      </c>
      <c r="F38" s="53">
        <f>SUMPRODUCT('Distance Matrix_ex'!$C$12:$C$270,'Exit Capacity'!F$12:F$270)/(SUM('Exit Capacity'!F$12:F$270)-IFERROR(VLOOKUP($A38,'Exit Capacity'!$A$12:$I$270,6,FALSE),0))</f>
        <v>806.85412054327355</v>
      </c>
      <c r="G38" s="53">
        <f>SUMPRODUCT('Distance Matrix_ex'!$C$12:$C$270,'Exit Capacity'!G$12:G$270)/(SUM('Exit Capacity'!G$12:G$270)-IFERROR(VLOOKUP($A38,'Exit Capacity'!$A$12:$I$270,7,FALSE),0))</f>
        <v>809.00047447809584</v>
      </c>
      <c r="H38" s="53">
        <f>SUMPRODUCT('Distance Matrix_ex'!$C$12:$C$270,'Exit Capacity'!H$12:H$270)/(SUM('Exit Capacity'!H$12:H$270)-IFERROR(VLOOKUP($A38,'Exit Capacity'!$A$12:$I$270,8,FALSE),0))</f>
        <v>812.09015865098729</v>
      </c>
      <c r="I38" s="65">
        <f>SUMPRODUCT('Distance Matrix_ex'!$C$12:$C$270,'Exit Capacity'!I$12:I$270)/(SUM('Exit Capacity'!I$12:I$270)-IFERROR(VLOOKUP($A38,'Exit Capacity'!$A$12:$I$270,9,FALSE),0))</f>
        <v>819.27763955440037</v>
      </c>
      <c r="J38" s="1"/>
    </row>
    <row r="39" spans="1:10" s="5" customFormat="1" x14ac:dyDescent="0.25">
      <c r="A39" s="46" t="str">
        <f t="shared" si="2"/>
        <v>Irún</v>
      </c>
      <c r="B39" s="4" t="str">
        <f t="shared" si="1"/>
        <v>VIP Pirineos</v>
      </c>
      <c r="C39" s="52">
        <f>SUMPRODUCT('Distance Matrix_ex'!$D$12:$D$270,'Exit Capacity'!C$12:C$270)/(SUM('Exit Capacity'!C$12:C$270)-IFERROR(VLOOKUP($A39,'Exit Capacity'!$A$12:$I$270,3,FALSE),0))</f>
        <v>664.72381033367583</v>
      </c>
      <c r="D39" s="53">
        <f>SUMPRODUCT('Distance Matrix_ex'!$D$12:$D$270,'Exit Capacity'!D$12:D$270)/(SUM('Exit Capacity'!D$12:D$270)-IFERROR(VLOOKUP($A39,'Exit Capacity'!$A$12:$I$270,4,FALSE),0))</f>
        <v>664.06151157193699</v>
      </c>
      <c r="E39" s="53">
        <f>SUMPRODUCT('Distance Matrix_ex'!$D$12:$D$270,'Exit Capacity'!E$12:E$270)/(SUM('Exit Capacity'!E$12:E$270)-IFERROR(VLOOKUP($A39,'Exit Capacity'!$A$12:$I$270,5,FALSE),0))</f>
        <v>661.65869460130352</v>
      </c>
      <c r="F39" s="53">
        <f>SUMPRODUCT('Distance Matrix_ex'!$D$12:$D$270,'Exit Capacity'!F$12:F$270)/(SUM('Exit Capacity'!F$12:F$270)-IFERROR(VLOOKUP($A39,'Exit Capacity'!$A$12:$I$270,6,FALSE),0))</f>
        <v>658.60131916963337</v>
      </c>
      <c r="G39" s="53">
        <f>SUMPRODUCT('Distance Matrix_ex'!$D$12:$D$270,'Exit Capacity'!G$12:G$270)/(SUM('Exit Capacity'!G$12:G$270)-IFERROR(VLOOKUP($A39,'Exit Capacity'!$A$12:$I$270,7,FALSE),0))</f>
        <v>654.05679594702451</v>
      </c>
      <c r="H39" s="53">
        <f>SUMPRODUCT('Distance Matrix_ex'!$D$12:$D$270,'Exit Capacity'!H$12:H$270)/(SUM('Exit Capacity'!H$12:H$270)-IFERROR(VLOOKUP($A39,'Exit Capacity'!$A$12:$I$270,8,FALSE),0))</f>
        <v>647.7694405357737</v>
      </c>
      <c r="I39" s="65">
        <f>SUMPRODUCT('Distance Matrix_ex'!$D$12:$D$270,'Exit Capacity'!I$12:I$270)/(SUM('Exit Capacity'!I$12:I$270)-IFERROR(VLOOKUP($A39,'Exit Capacity'!$A$12:$I$270,9,FALSE),0))</f>
        <v>630.23355306548535</v>
      </c>
      <c r="J39" s="1"/>
    </row>
    <row r="40" spans="1:10" s="5" customFormat="1" x14ac:dyDescent="0.25">
      <c r="A40" s="46" t="str">
        <f t="shared" si="2"/>
        <v>Larrau</v>
      </c>
      <c r="B40" s="4" t="str">
        <f t="shared" si="1"/>
        <v>VIP Pirineos</v>
      </c>
      <c r="C40" s="52">
        <f>SUMPRODUCT('Distance Matrix_ex'!$E$12:$E$270,'Exit Capacity'!C$12:C$270)/(SUM('Exit Capacity'!C$12:C$270)-IFERROR(VLOOKUP($A40,'Exit Capacity'!$A$12:$I$270,3,FALSE),0))</f>
        <v>609.30299646547485</v>
      </c>
      <c r="D40" s="53">
        <f>SUMPRODUCT('Distance Matrix_ex'!$E$12:$E$270,'Exit Capacity'!D$12:D$270)/(SUM('Exit Capacity'!D$12:D$270)-IFERROR(VLOOKUP($A40,'Exit Capacity'!$A$12:$I$270,4,FALSE),0))</f>
        <v>609.718450545113</v>
      </c>
      <c r="E40" s="53">
        <f>SUMPRODUCT('Distance Matrix_ex'!$E$12:$E$270,'Exit Capacity'!E$12:E$270)/(SUM('Exit Capacity'!E$12:E$270)-IFERROR(VLOOKUP($A40,'Exit Capacity'!$A$12:$I$270,5,FALSE),0))</f>
        <v>607.75695869247147</v>
      </c>
      <c r="F40" s="53">
        <f>SUMPRODUCT('Distance Matrix_ex'!$E$12:$E$270,'Exit Capacity'!F$12:F$270)/(SUM('Exit Capacity'!F$12:F$270)-IFERROR(VLOOKUP($A40,'Exit Capacity'!$A$12:$I$270,6,FALSE),0))</f>
        <v>604.95469520504469</v>
      </c>
      <c r="G40" s="53">
        <f>SUMPRODUCT('Distance Matrix_ex'!$E$12:$E$270,'Exit Capacity'!G$12:G$270)/(SUM('Exit Capacity'!G$12:G$270)-IFERROR(VLOOKUP($A40,'Exit Capacity'!$A$12:$I$270,7,FALSE),0))</f>
        <v>601.64035738820621</v>
      </c>
      <c r="H40" s="53">
        <f>SUMPRODUCT('Distance Matrix_ex'!$E$12:$E$270,'Exit Capacity'!H$12:H$270)/(SUM('Exit Capacity'!H$12:H$270)-IFERROR(VLOOKUP($A40,'Exit Capacity'!$A$12:$I$270,8,FALSE),0))</f>
        <v>597.19110977279297</v>
      </c>
      <c r="I40" s="65">
        <f>SUMPRODUCT('Distance Matrix_ex'!$E$12:$E$270,'Exit Capacity'!I$12:I$270)/(SUM('Exit Capacity'!I$12:I$270)-IFERROR(VLOOKUP($A40,'Exit Capacity'!$A$12:$I$270,9,FALSE),0))</f>
        <v>584.1424798859822</v>
      </c>
      <c r="J40" s="1"/>
    </row>
    <row r="41" spans="1:10" s="5" customFormat="1" x14ac:dyDescent="0.25">
      <c r="A41" s="46" t="str">
        <f t="shared" si="2"/>
        <v>Badajoz</v>
      </c>
      <c r="B41" s="4" t="str">
        <f t="shared" si="1"/>
        <v>VIP Ibérico</v>
      </c>
      <c r="C41" s="52">
        <f>SUMPRODUCT('Distance Matrix_ex'!$F$12:$F$270,'Exit Capacity'!C$12:C$270)/(SUM('Exit Capacity'!C$12:C$270)-IFERROR(VLOOKUP($A41,'Exit Capacity'!$A$12:$I$270,3,FALSE),0))</f>
        <v>1030.9316100164363</v>
      </c>
      <c r="D41" s="53">
        <f>SUMPRODUCT('Distance Matrix_ex'!$F$12:$F$270,'Exit Capacity'!D$12:D$270)/(SUM('Exit Capacity'!D$12:D$270)-IFERROR(VLOOKUP($A41,'Exit Capacity'!$A$12:$I$270,4,FALSE),0))</f>
        <v>1029.662621162541</v>
      </c>
      <c r="E41" s="53">
        <f>SUMPRODUCT('Distance Matrix_ex'!$F$12:$F$270,'Exit Capacity'!E$12:E$270)/(SUM('Exit Capacity'!E$12:E$270)-IFERROR(VLOOKUP($A41,'Exit Capacity'!$A$12:$I$270,5,FALSE),0))</f>
        <v>1028.4109609402758</v>
      </c>
      <c r="F41" s="53">
        <f>SUMPRODUCT('Distance Matrix_ex'!$F$12:$F$270,'Exit Capacity'!F$12:F$270)/(SUM('Exit Capacity'!F$12:F$270)-IFERROR(VLOOKUP($A41,'Exit Capacity'!$A$12:$I$270,6,FALSE),0))</f>
        <v>1026.9129961381702</v>
      </c>
      <c r="G41" s="53">
        <f>SUMPRODUCT('Distance Matrix_ex'!$F$12:$F$270,'Exit Capacity'!G$12:G$270)/(SUM('Exit Capacity'!G$12:G$270)-IFERROR(VLOOKUP($A41,'Exit Capacity'!$A$12:$I$270,7,FALSE),0))</f>
        <v>1023.71122914924</v>
      </c>
      <c r="H41" s="53">
        <f>SUMPRODUCT('Distance Matrix_ex'!$F$12:$F$270,'Exit Capacity'!H$12:H$270)/(SUM('Exit Capacity'!H$12:H$270)-IFERROR(VLOOKUP($A41,'Exit Capacity'!$A$12:$I$270,8,FALSE),0))</f>
        <v>1018.312577543858</v>
      </c>
      <c r="I41" s="65">
        <f>SUMPRODUCT('Distance Matrix_ex'!$F$12:$F$270,'Exit Capacity'!I$12:I$270)/(SUM('Exit Capacity'!I$12:I$270)-IFERROR(VLOOKUP($A41,'Exit Capacity'!$A$12:$I$270,9,FALSE),0))</f>
        <v>1003.2831713365412</v>
      </c>
      <c r="J41" s="1"/>
    </row>
    <row r="42" spans="1:10" s="5" customFormat="1" x14ac:dyDescent="0.25">
      <c r="A42" s="46" t="str">
        <f t="shared" si="2"/>
        <v>Tuy</v>
      </c>
      <c r="B42" s="8" t="str">
        <f t="shared" si="1"/>
        <v>VIP Ibérico</v>
      </c>
      <c r="C42" s="53">
        <f>SUMPRODUCT('Distance Matrix_ex'!$G$12:$G$270,'Exit Capacity'!C$12:C$270)/(SUM('Exit Capacity'!C$12:C$270)-IFERROR(VLOOKUP($A42,'Exit Capacity'!$A$12:$I$270,3,FALSE),0))</f>
        <v>1159.0966119434722</v>
      </c>
      <c r="D42" s="53">
        <f>SUMPRODUCT('Distance Matrix_ex'!$G$12:$G$270,'Exit Capacity'!D$12:D$270)/(SUM('Exit Capacity'!D$12:D$270)-IFERROR(VLOOKUP($A42,'Exit Capacity'!$A$12:$I$270,4,FALSE),0))</f>
        <v>1157.1138171864247</v>
      </c>
      <c r="E42" s="53">
        <f>SUMPRODUCT('Distance Matrix_ex'!$G$12:$G$270,'Exit Capacity'!E$12:E$270)/(SUM('Exit Capacity'!E$12:E$270)-IFERROR(VLOOKUP($A42,'Exit Capacity'!$A$12:$I$270,5,FALSE),0))</f>
        <v>1155.4938746879902</v>
      </c>
      <c r="F42" s="53">
        <f>SUMPRODUCT('Distance Matrix_ex'!$G$12:$G$270,'Exit Capacity'!F$12:F$270)/(SUM('Exit Capacity'!F$12:F$270)-IFERROR(VLOOKUP($A42,'Exit Capacity'!$A$12:$I$270,6,FALSE),0))</f>
        <v>1153.695970613963</v>
      </c>
      <c r="G42" s="53">
        <f>SUMPRODUCT('Distance Matrix_ex'!$G$12:$G$270,'Exit Capacity'!G$12:G$270)/(SUM('Exit Capacity'!G$12:G$270)-IFERROR(VLOOKUP($A42,'Exit Capacity'!$A$12:$I$270,7,FALSE),0))</f>
        <v>1149.7128204590831</v>
      </c>
      <c r="H42" s="53">
        <f>SUMPRODUCT('Distance Matrix_ex'!$G$12:$G$270,'Exit Capacity'!H$12:H$270)/(SUM('Exit Capacity'!H$12:H$270)-IFERROR(VLOOKUP($A42,'Exit Capacity'!$A$12:$I$270,8,FALSE),0))</f>
        <v>1143.0544017631209</v>
      </c>
      <c r="I42" s="65">
        <f>SUMPRODUCT('Distance Matrix_ex'!$G$12:$G$270,'Exit Capacity'!I$12:I$270)/(SUM('Exit Capacity'!I$12:I$270)-IFERROR(VLOOKUP($A42,'Exit Capacity'!$A$12:$I$270,9,FALSE),0))</f>
        <v>1125.0563767011492</v>
      </c>
      <c r="J42" s="1"/>
    </row>
    <row r="43" spans="1:10" s="5" customFormat="1" x14ac:dyDescent="0.25">
      <c r="A43" s="46" t="str">
        <f t="shared" si="2"/>
        <v>PR Barcelona</v>
      </c>
      <c r="B43" s="8" t="str">
        <f t="shared" si="1"/>
        <v>Planta GNL / LNG Plant</v>
      </c>
      <c r="C43" s="53">
        <f>SUMPRODUCT('Distance Matrix_ex'!$H$12:$H$270,'Exit Capacity'!C$12:C$270)/(SUM('Exit Capacity'!C$12:C$270)-IFERROR(VLOOKUP($A43,'Exit Capacity'!$A$12:$I$270,3,FALSE),0))</f>
        <v>611.3753195805906</v>
      </c>
      <c r="D43" s="53">
        <f>SUMPRODUCT('Distance Matrix_ex'!$H$12:$H$270,'Exit Capacity'!D$12:D$270)/(SUM('Exit Capacity'!D$12:D$270)-IFERROR(VLOOKUP($A43,'Exit Capacity'!$A$12:$I$270,4,FALSE),0))</f>
        <v>615.40313137404223</v>
      </c>
      <c r="E43" s="53">
        <f>SUMPRODUCT('Distance Matrix_ex'!$H$12:$H$270,'Exit Capacity'!E$12:E$270)/(SUM('Exit Capacity'!E$12:E$270)-IFERROR(VLOOKUP($A43,'Exit Capacity'!$A$12:$I$270,5,FALSE),0))</f>
        <v>614.60794394562299</v>
      </c>
      <c r="F43" s="53">
        <f>SUMPRODUCT('Distance Matrix_ex'!$H$12:$H$270,'Exit Capacity'!F$12:F$270)/(SUM('Exit Capacity'!F$12:F$270)-IFERROR(VLOOKUP($A43,'Exit Capacity'!$A$12:$I$270,6,FALSE),0))</f>
        <v>612.27160116908112</v>
      </c>
      <c r="G43" s="53">
        <f>SUMPRODUCT('Distance Matrix_ex'!$H$12:$H$270,'Exit Capacity'!G$12:G$270)/(SUM('Exit Capacity'!G$12:G$270)-IFERROR(VLOOKUP($A43,'Exit Capacity'!$A$12:$I$270,7,FALSE),0))</f>
        <v>612.23313701703</v>
      </c>
      <c r="H43" s="53">
        <f>SUMPRODUCT('Distance Matrix_ex'!$H$12:$H$270,'Exit Capacity'!H$12:H$270)/(SUM('Exit Capacity'!H$12:H$270)-IFERROR(VLOOKUP($A43,'Exit Capacity'!$A$12:$I$270,8,FALSE),0))</f>
        <v>612.92076628733105</v>
      </c>
      <c r="I43" s="65">
        <f>SUMPRODUCT('Distance Matrix_ex'!$H$12:$H$270,'Exit Capacity'!I$12:I$270)/(SUM('Exit Capacity'!I$12:I$270)-IFERROR(VLOOKUP($A43,'Exit Capacity'!$A$12:$I$270,9,FALSE),0))</f>
        <v>612.7467144606012</v>
      </c>
      <c r="J43" s="1"/>
    </row>
    <row r="44" spans="1:10" s="5" customFormat="1" x14ac:dyDescent="0.25">
      <c r="A44" s="46" t="str">
        <f t="shared" si="2"/>
        <v>PR Cartagena</v>
      </c>
      <c r="B44" s="8" t="str">
        <f t="shared" si="1"/>
        <v>Planta GNL / LNG Plant</v>
      </c>
      <c r="C44" s="53">
        <f>SUMPRODUCT('Distance Matrix_ex'!$I$12:$I$270,'Exit Capacity'!C$12:C$270)/(SUM('Exit Capacity'!C$12:C$270)-IFERROR(VLOOKUP($A44,'Exit Capacity'!$A$12:$I$270,3,FALSE),0))</f>
        <v>689.34180504158894</v>
      </c>
      <c r="D44" s="53">
        <f>SUMPRODUCT('Distance Matrix_ex'!$I$12:$I$270,'Exit Capacity'!D$12:D$270)/(SUM('Exit Capacity'!D$12:D$270)-IFERROR(VLOOKUP($A44,'Exit Capacity'!$A$12:$I$270,4,FALSE),0))</f>
        <v>692.39959759211649</v>
      </c>
      <c r="E44" s="53">
        <f>SUMPRODUCT('Distance Matrix_ex'!$I$12:$I$270,'Exit Capacity'!E$12:E$270)/(SUM('Exit Capacity'!E$12:E$270)-IFERROR(VLOOKUP($A44,'Exit Capacity'!$A$12:$I$270,5,FALSE),0))</f>
        <v>693.33429165578991</v>
      </c>
      <c r="F44" s="53">
        <f>SUMPRODUCT('Distance Matrix_ex'!$I$12:$I$270,'Exit Capacity'!F$12:F$270)/(SUM('Exit Capacity'!F$12:F$270)-IFERROR(VLOOKUP($A44,'Exit Capacity'!$A$12:$I$270,6,FALSE),0))</f>
        <v>693.61839211067161</v>
      </c>
      <c r="G44" s="53">
        <f>SUMPRODUCT('Distance Matrix_ex'!$I$12:$I$270,'Exit Capacity'!G$12:G$270)/(SUM('Exit Capacity'!G$12:G$270)-IFERROR(VLOOKUP($A44,'Exit Capacity'!$A$12:$I$270,7,FALSE),0))</f>
        <v>696.34859346381336</v>
      </c>
      <c r="H44" s="53">
        <f>SUMPRODUCT('Distance Matrix_ex'!$I$12:$I$270,'Exit Capacity'!H$12:H$270)/(SUM('Exit Capacity'!H$12:H$270)-IFERROR(VLOOKUP($A44,'Exit Capacity'!$A$12:$I$270,8,FALSE),0))</f>
        <v>700.49904491891334</v>
      </c>
      <c r="I44" s="65">
        <f>SUMPRODUCT('Distance Matrix_ex'!$I$12:$I$270,'Exit Capacity'!I$12:I$270)/(SUM('Exit Capacity'!I$12:I$270)-IFERROR(VLOOKUP($A44,'Exit Capacity'!$A$12:$I$270,9,FALSE),0))</f>
        <v>710.37165599741297</v>
      </c>
      <c r="J44" s="1"/>
    </row>
    <row r="45" spans="1:10" s="5" customFormat="1" x14ac:dyDescent="0.25">
      <c r="A45" s="46" t="str">
        <f t="shared" si="2"/>
        <v>PR Huelva</v>
      </c>
      <c r="B45" s="8" t="str">
        <f t="shared" si="1"/>
        <v>Planta GNL / LNG Plant</v>
      </c>
      <c r="C45" s="53">
        <f>SUMPRODUCT('Distance Matrix_ex'!$J$12:$J$270,'Exit Capacity'!C$12:C$270)/(SUM('Exit Capacity'!C$12:C$270)-IFERROR(VLOOKUP($A45,'Exit Capacity'!$A$12:$I$270,3,FALSE),0))</f>
        <v>877.37689301459272</v>
      </c>
      <c r="D45" s="53">
        <f>SUMPRODUCT('Distance Matrix_ex'!$J$12:$J$270,'Exit Capacity'!D$12:D$270)/(SUM('Exit Capacity'!D$12:D$270)-IFERROR(VLOOKUP($A45,'Exit Capacity'!$A$12:$I$270,4,FALSE),0))</f>
        <v>875.50901122909272</v>
      </c>
      <c r="E45" s="53">
        <f>SUMPRODUCT('Distance Matrix_ex'!$J$12:$J$270,'Exit Capacity'!E$12:E$270)/(SUM('Exit Capacity'!E$12:E$270)-IFERROR(VLOOKUP($A45,'Exit Capacity'!$A$12:$I$270,5,FALSE),0))</f>
        <v>876.19127609817133</v>
      </c>
      <c r="F45" s="53">
        <f>SUMPRODUCT('Distance Matrix_ex'!$J$12:$J$270,'Exit Capacity'!F$12:F$270)/(SUM('Exit Capacity'!F$12:F$270)-IFERROR(VLOOKUP($A45,'Exit Capacity'!$A$12:$I$270,6,FALSE),0))</f>
        <v>877.58377682124285</v>
      </c>
      <c r="G45" s="53">
        <f>SUMPRODUCT('Distance Matrix_ex'!$J$12:$J$270,'Exit Capacity'!G$12:G$270)/(SUM('Exit Capacity'!G$12:G$270)-IFERROR(VLOOKUP($A45,'Exit Capacity'!$A$12:$I$270,7,FALSE),0))</f>
        <v>877.98731521077161</v>
      </c>
      <c r="H45" s="53">
        <f>SUMPRODUCT('Distance Matrix_ex'!$J$12:$J$270,'Exit Capacity'!H$12:H$270)/(SUM('Exit Capacity'!H$12:H$270)-IFERROR(VLOOKUP($A45,'Exit Capacity'!$A$12:$I$270,8,FALSE),0))</f>
        <v>877.76374864078127</v>
      </c>
      <c r="I45" s="65">
        <f>SUMPRODUCT('Distance Matrix_ex'!$J$12:$J$270,'Exit Capacity'!I$12:I$270)/(SUM('Exit Capacity'!I$12:I$270)-IFERROR(VLOOKUP($A45,'Exit Capacity'!$A$12:$I$270,9,FALSE),0))</f>
        <v>877.77407993235329</v>
      </c>
      <c r="J45" s="1"/>
    </row>
    <row r="46" spans="1:10" s="5" customFormat="1" x14ac:dyDescent="0.25">
      <c r="A46" s="46" t="str">
        <f t="shared" si="2"/>
        <v>PR Bilbao</v>
      </c>
      <c r="B46" s="8" t="str">
        <f t="shared" si="1"/>
        <v>Planta GNL / LNG Plant</v>
      </c>
      <c r="C46" s="53">
        <f>SUMPRODUCT('Distance Matrix_ex'!$K$12:$K$270,'Exit Capacity'!C$12:C$270)/(SUM('Exit Capacity'!C$12:C$270)-IFERROR(VLOOKUP($A46,'Exit Capacity'!$A$12:$I$270,3,FALSE),0))</f>
        <v>600.80939345902232</v>
      </c>
      <c r="D46" s="53">
        <f>SUMPRODUCT('Distance Matrix_ex'!$K$12:$K$270,'Exit Capacity'!D$12:D$270)/(SUM('Exit Capacity'!D$12:D$270)-IFERROR(VLOOKUP($A46,'Exit Capacity'!$A$12:$I$270,4,FALSE),0))</f>
        <v>600.25470952427736</v>
      </c>
      <c r="E46" s="53">
        <f>SUMPRODUCT('Distance Matrix_ex'!$K$12:$K$270,'Exit Capacity'!E$12:E$270)/(SUM('Exit Capacity'!E$12:E$270)-IFERROR(VLOOKUP($A46,'Exit Capacity'!$A$12:$I$270,5,FALSE),0))</f>
        <v>597.81798931594449</v>
      </c>
      <c r="F46" s="53">
        <f>SUMPRODUCT('Distance Matrix_ex'!$K$12:$K$270,'Exit Capacity'!F$12:F$270)/(SUM('Exit Capacity'!F$12:F$270)-IFERROR(VLOOKUP($A46,'Exit Capacity'!$A$12:$I$270,6,FALSE),0))</f>
        <v>594.67443708519249</v>
      </c>
      <c r="G46" s="53">
        <f>SUMPRODUCT('Distance Matrix_ex'!$K$12:$K$270,'Exit Capacity'!G$12:G$270)/(SUM('Exit Capacity'!G$12:G$270)-IFERROR(VLOOKUP($A46,'Exit Capacity'!$A$12:$I$270,7,FALSE),0))</f>
        <v>589.97037655272254</v>
      </c>
      <c r="H46" s="53">
        <f>SUMPRODUCT('Distance Matrix_ex'!$K$12:$K$270,'Exit Capacity'!H$12:H$270)/(SUM('Exit Capacity'!H$12:H$270)-IFERROR(VLOOKUP($A46,'Exit Capacity'!$A$12:$I$270,8,FALSE),0))</f>
        <v>583.4750070113671</v>
      </c>
      <c r="I46" s="65">
        <f>SUMPRODUCT('Distance Matrix_ex'!$K$12:$K$270,'Exit Capacity'!I$12:I$270)/(SUM('Exit Capacity'!I$12:I$270)-IFERROR(VLOOKUP($A46,'Exit Capacity'!$A$12:$I$270,9,FALSE),0))</f>
        <v>565.43176193427576</v>
      </c>
      <c r="J46" s="1"/>
    </row>
    <row r="47" spans="1:10" s="5" customFormat="1" x14ac:dyDescent="0.25">
      <c r="A47" s="46" t="str">
        <f t="shared" si="2"/>
        <v>PR Sagunto</v>
      </c>
      <c r="B47" s="8" t="str">
        <f t="shared" si="1"/>
        <v>Planta GNL / LNG Plant</v>
      </c>
      <c r="C47" s="53">
        <f>SUMPRODUCT('Distance Matrix_ex'!$L$12:$L$270,'Exit Capacity'!C$12:C$270)/(SUM('Exit Capacity'!C$12:C$270)-IFERROR(VLOOKUP($A47,'Exit Capacity'!$A$12:$I$270,3,FALSE),0))</f>
        <v>529.99607811531916</v>
      </c>
      <c r="D47" s="53">
        <f>SUMPRODUCT('Distance Matrix_ex'!$L$12:$L$270,'Exit Capacity'!D$12:D$270)/(SUM('Exit Capacity'!D$12:D$270)-IFERROR(VLOOKUP($A47,'Exit Capacity'!$A$12:$I$270,4,FALSE),0))</f>
        <v>533.16594506902993</v>
      </c>
      <c r="E47" s="53">
        <f>SUMPRODUCT('Distance Matrix_ex'!$L$12:$L$270,'Exit Capacity'!E$12:E$270)/(SUM('Exit Capacity'!E$12:E$270)-IFERROR(VLOOKUP($A47,'Exit Capacity'!$A$12:$I$270,5,FALSE),0))</f>
        <v>533.22455676732818</v>
      </c>
      <c r="F47" s="53">
        <f>SUMPRODUCT('Distance Matrix_ex'!$L$12:$L$270,'Exit Capacity'!F$12:F$270)/(SUM('Exit Capacity'!F$12:F$270)-IFERROR(VLOOKUP($A47,'Exit Capacity'!$A$12:$I$270,6,FALSE),0))</f>
        <v>532.35445525592706</v>
      </c>
      <c r="G47" s="53">
        <f>SUMPRODUCT('Distance Matrix_ex'!$L$12:$L$270,'Exit Capacity'!G$12:G$270)/(SUM('Exit Capacity'!G$12:G$270)-IFERROR(VLOOKUP($A47,'Exit Capacity'!$A$12:$I$270,7,FALSE),0))</f>
        <v>533.7333410427068</v>
      </c>
      <c r="H47" s="53">
        <f>SUMPRODUCT('Distance Matrix_ex'!$L$12:$L$270,'Exit Capacity'!H$12:H$270)/(SUM('Exit Capacity'!H$12:H$270)-IFERROR(VLOOKUP($A47,'Exit Capacity'!$A$12:$I$270,8,FALSE),0))</f>
        <v>536.29920633876532</v>
      </c>
      <c r="I47" s="65">
        <f>SUMPRODUCT('Distance Matrix_ex'!$L$12:$L$270,'Exit Capacity'!I$12:I$270)/(SUM('Exit Capacity'!I$12:I$270)-IFERROR(VLOOKUP($A47,'Exit Capacity'!$A$12:$I$270,9,FALSE),0))</f>
        <v>541.8661814882081</v>
      </c>
      <c r="J47" s="1"/>
    </row>
    <row r="48" spans="1:10" s="5" customFormat="1" x14ac:dyDescent="0.25">
      <c r="A48" s="46" t="str">
        <f t="shared" si="2"/>
        <v>PR Mugardos</v>
      </c>
      <c r="B48" s="8" t="str">
        <f t="shared" si="1"/>
        <v>Planta GNL / LNG Plant</v>
      </c>
      <c r="C48" s="53">
        <f>SUMPRODUCT('Distance Matrix_ex'!$M$12:$M$270,'Exit Capacity'!C$12:C$270)/(SUM('Exit Capacity'!C$12:C$270)-IFERROR(VLOOKUP($A48,'Exit Capacity'!$A$12:$I$270,3,FALSE),0))</f>
        <v>1013.9247526892965</v>
      </c>
      <c r="D48" s="53">
        <f>SUMPRODUCT('Distance Matrix_ex'!$M$12:$M$270,'Exit Capacity'!D$12:D$270)/(SUM('Exit Capacity'!D$12:D$270)-IFERROR(VLOOKUP($A48,'Exit Capacity'!$A$12:$I$270,4,FALSE),0))</f>
        <v>1011.6062634710993</v>
      </c>
      <c r="E48" s="53">
        <f>SUMPRODUCT('Distance Matrix_ex'!$M$12:$M$270,'Exit Capacity'!E$12:E$270)/(SUM('Exit Capacity'!E$12:E$270)-IFERROR(VLOOKUP($A48,'Exit Capacity'!$A$12:$I$270,5,FALSE),0))</f>
        <v>1010.0627919908745</v>
      </c>
      <c r="F48" s="53">
        <f>SUMPRODUCT('Distance Matrix_ex'!$M$12:$M$270,'Exit Capacity'!F$12:F$270)/(SUM('Exit Capacity'!F$12:F$270)-IFERROR(VLOOKUP($A48,'Exit Capacity'!$A$12:$I$270,6,FALSE),0))</f>
        <v>1008.4785816002334</v>
      </c>
      <c r="G48" s="53">
        <f>SUMPRODUCT('Distance Matrix_ex'!$M$12:$M$270,'Exit Capacity'!G$12:G$270)/(SUM('Exit Capacity'!G$12:G$270)-IFERROR(VLOOKUP($A48,'Exit Capacity'!$A$12:$I$270,7,FALSE),0))</f>
        <v>1004.536827327993</v>
      </c>
      <c r="H48" s="53">
        <f>SUMPRODUCT('Distance Matrix_ex'!$M$12:$M$270,'Exit Capacity'!H$12:H$270)/(SUM('Exit Capacity'!H$12:H$270)-IFERROR(VLOOKUP($A48,'Exit Capacity'!$A$12:$I$270,8,FALSE),0))</f>
        <v>997.89489811894589</v>
      </c>
      <c r="I48" s="65">
        <f>SUMPRODUCT('Distance Matrix_ex'!$M$12:$M$270,'Exit Capacity'!I$12:I$270)/(SUM('Exit Capacity'!I$12:I$270)-IFERROR(VLOOKUP($A48,'Exit Capacity'!$A$12:$I$270,9,FALSE),0))</f>
        <v>980.13462145311257</v>
      </c>
      <c r="J48" s="1"/>
    </row>
    <row r="49" spans="1:10" s="5" customFormat="1" ht="30" x14ac:dyDescent="0.25">
      <c r="A49" s="46" t="str">
        <f t="shared" si="2"/>
        <v>Marismas</v>
      </c>
      <c r="B49" s="8" t="str">
        <f t="shared" si="1"/>
        <v>YAC Marismas / AASS - Storage facilities</v>
      </c>
      <c r="C49" s="53">
        <f>SUMPRODUCT('Distance Matrix_ex'!$N$12:$N$270,'Exit Capacity'!C$12:C$270)/(SUM('Exit Capacity'!C$12:C$270)-IFERROR(VLOOKUP($A49,'Exit Capacity'!$A$12:$I$270,3,FALSE),0))</f>
        <v>839.01911077591797</v>
      </c>
      <c r="D49" s="53">
        <f>SUMPRODUCT('Distance Matrix_ex'!$N$12:$N$270,'Exit Capacity'!D$12:D$270)/(SUM('Exit Capacity'!D$12:D$270)-IFERROR(VLOOKUP($A49,'Exit Capacity'!$A$12:$I$270,4,FALSE),0))</f>
        <v>837.42735671006358</v>
      </c>
      <c r="E49" s="53">
        <f>SUMPRODUCT('Distance Matrix_ex'!$N$12:$N$270,'Exit Capacity'!E$12:E$270)/(SUM('Exit Capacity'!E$12:E$270)-IFERROR(VLOOKUP($A49,'Exit Capacity'!$A$12:$I$270,5,FALSE),0))</f>
        <v>838.28142051550026</v>
      </c>
      <c r="F49" s="53">
        <f>SUMPRODUCT('Distance Matrix_ex'!$N$12:$N$270,'Exit Capacity'!F$12:F$270)/(SUM('Exit Capacity'!F$12:F$270)-IFERROR(VLOOKUP($A49,'Exit Capacity'!$A$12:$I$270,6,FALSE),0))</f>
        <v>839.76517787869159</v>
      </c>
      <c r="G49" s="53">
        <f>SUMPRODUCT('Distance Matrix_ex'!$N$12:$N$270,'Exit Capacity'!G$12:G$270)/(SUM('Exit Capacity'!G$12:G$270)-IFERROR(VLOOKUP($A49,'Exit Capacity'!$A$12:$I$270,7,FALSE),0))</f>
        <v>840.42802748484439</v>
      </c>
      <c r="H49" s="53">
        <f>SUMPRODUCT('Distance Matrix_ex'!$N$12:$N$270,'Exit Capacity'!H$12:H$270)/(SUM('Exit Capacity'!H$12:H$270)-IFERROR(VLOOKUP($A49,'Exit Capacity'!$A$12:$I$270,8,FALSE),0))</f>
        <v>840.37302917820284</v>
      </c>
      <c r="I49" s="65">
        <f>SUMPRODUCT('Distance Matrix_ex'!$N$12:$N$270,'Exit Capacity'!I$12:I$270)/(SUM('Exit Capacity'!I$12:I$270)-IFERROR(VLOOKUP($A49,'Exit Capacity'!$A$12:$I$270,9,FALSE),0))</f>
        <v>840.67406475651342</v>
      </c>
      <c r="J49" s="1"/>
    </row>
    <row r="50" spans="1:10" s="5" customFormat="1" x14ac:dyDescent="0.25">
      <c r="A50" s="46" t="str">
        <f t="shared" si="2"/>
        <v>YAC Poseidón</v>
      </c>
      <c r="B50" s="8" t="str">
        <f t="shared" si="1"/>
        <v>YAC Poseidón</v>
      </c>
      <c r="C50" s="53">
        <f>SUMPRODUCT('Distance Matrix_ex'!$O$12:$O$270,'Exit Capacity'!C$12:C$270)/(SUM('Exit Capacity'!C$12:C$270)-IFERROR(VLOOKUP($A50,'Exit Capacity'!$A$12:$I$270,3,FALSE),0))</f>
        <v>864.56385301465332</v>
      </c>
      <c r="D50" s="53">
        <f>SUMPRODUCT('Distance Matrix_ex'!$O$12:$O$270,'Exit Capacity'!D$12:D$270)/(SUM('Exit Capacity'!D$12:D$270)-IFERROR(VLOOKUP($A50,'Exit Capacity'!$A$12:$I$270,4,FALSE),0))</f>
        <v>862.69158497289686</v>
      </c>
      <c r="E50" s="53">
        <f>SUMPRODUCT('Distance Matrix_ex'!$O$12:$O$270,'Exit Capacity'!E$12:E$270)/(SUM('Exit Capacity'!E$12:E$270)-IFERROR(VLOOKUP($A50,'Exit Capacity'!$A$12:$I$270,5,FALSE),0))</f>
        <v>863.37304617931113</v>
      </c>
      <c r="F50" s="53">
        <f>SUMPRODUCT('Distance Matrix_ex'!$O$12:$O$270,'Exit Capacity'!F$12:F$270)/(SUM('Exit Capacity'!F$12:F$270)-IFERROR(VLOOKUP($A50,'Exit Capacity'!$A$12:$I$270,6,FALSE),0))</f>
        <v>864.76673995591079</v>
      </c>
      <c r="G50" s="53">
        <f>SUMPRODUCT('Distance Matrix_ex'!$O$12:$O$270,'Exit Capacity'!G$12:G$270)/(SUM('Exit Capacity'!G$12:G$270)-IFERROR(VLOOKUP($A50,'Exit Capacity'!$A$12:$I$270,7,FALSE),0))</f>
        <v>865.16964980101238</v>
      </c>
      <c r="H50" s="53">
        <f>SUMPRODUCT('Distance Matrix_ex'!$O$12:$O$270,'Exit Capacity'!H$12:H$270)/(SUM('Exit Capacity'!H$12:H$270)-IFERROR(VLOOKUP($A50,'Exit Capacity'!$A$12:$I$270,8,FALSE),0))</f>
        <v>864.94667548522523</v>
      </c>
      <c r="I50" s="65">
        <f>SUMPRODUCT('Distance Matrix_ex'!$O$12:$O$270,'Exit Capacity'!I$12:I$270)/(SUM('Exit Capacity'!I$12:I$270)-IFERROR(VLOOKUP($A50,'Exit Capacity'!$A$12:$I$270,9,FALSE),0))</f>
        <v>864.95981771071536</v>
      </c>
      <c r="J50" s="1"/>
    </row>
    <row r="51" spans="1:10" s="5" customFormat="1" x14ac:dyDescent="0.25">
      <c r="A51" s="46" t="str">
        <f t="shared" si="2"/>
        <v>YAC Viura</v>
      </c>
      <c r="B51" s="8" t="str">
        <f t="shared" si="1"/>
        <v>YAC Viura</v>
      </c>
      <c r="C51" s="53">
        <f>SUMPRODUCT('Distance Matrix_ex'!$P$12:$P$270,'Exit Capacity'!C$12:C$270)/(SUM('Exit Capacity'!C$12:C$270)-IFERROR(VLOOKUP($A51,'Exit Capacity'!$A$12:$I$270,3,FALSE),0))</f>
        <v>475.57185893360833</v>
      </c>
      <c r="D51" s="53">
        <f>SUMPRODUCT('Distance Matrix_ex'!$P$12:$P$270,'Exit Capacity'!D$12:D$270)/(SUM('Exit Capacity'!D$12:D$270)-IFERROR(VLOOKUP($A51,'Exit Capacity'!$A$12:$I$270,4,FALSE),0))</f>
        <v>475.74488403732335</v>
      </c>
      <c r="E51" s="53">
        <f>SUMPRODUCT('Distance Matrix_ex'!$P$12:$P$270,'Exit Capacity'!E$12:E$270)/(SUM('Exit Capacity'!E$12:E$270)-IFERROR(VLOOKUP($A51,'Exit Capacity'!$A$12:$I$270,5,FALSE),0))</f>
        <v>473.7242562710058</v>
      </c>
      <c r="F51" s="53">
        <f>SUMPRODUCT('Distance Matrix_ex'!$P$12:$P$270,'Exit Capacity'!F$12:F$270)/(SUM('Exit Capacity'!F$12:F$270)-IFERROR(VLOOKUP($A51,'Exit Capacity'!$A$12:$I$270,6,FALSE),0))</f>
        <v>470.86204737356769</v>
      </c>
      <c r="G51" s="53">
        <f>SUMPRODUCT('Distance Matrix_ex'!$P$12:$P$270,'Exit Capacity'!G$12:G$270)/(SUM('Exit Capacity'!G$12:G$270)-IFERROR(VLOOKUP($A51,'Exit Capacity'!$A$12:$I$270,7,FALSE),0))</f>
        <v>466.98502254451296</v>
      </c>
      <c r="H51" s="53">
        <f>SUMPRODUCT('Distance Matrix_ex'!$P$12:$P$270,'Exit Capacity'!H$12:H$270)/(SUM('Exit Capacity'!H$12:H$270)-IFERROR(VLOOKUP($A51,'Exit Capacity'!$A$12:$I$270,8,FALSE),0))</f>
        <v>461.51210424228719</v>
      </c>
      <c r="I51" s="65">
        <f>SUMPRODUCT('Distance Matrix_ex'!$P$12:$P$270,'Exit Capacity'!I$12:I$270)/(SUM('Exit Capacity'!I$12:I$270)-IFERROR(VLOOKUP($A51,'Exit Capacity'!$A$12:$I$270,9,FALSE),0))</f>
        <v>445.93246995444929</v>
      </c>
      <c r="J51" s="1"/>
    </row>
    <row r="52" spans="1:10" s="5" customFormat="1" x14ac:dyDescent="0.25">
      <c r="A52" s="46" t="str">
        <f t="shared" si="2"/>
        <v>BI Madrid</v>
      </c>
      <c r="B52" s="8" t="str">
        <f t="shared" si="1"/>
        <v>BI Madrid</v>
      </c>
      <c r="C52" s="53">
        <f>SUMPRODUCT('Distance Matrix_ex'!$Q$12:$Q$270,'Exit Capacity'!C$12:C$270)/(SUM('Exit Capacity'!C$12:C$270)-IFERROR(VLOOKUP($A52,'Exit Capacity'!$A$12:$I$270,3,FALSE),0))</f>
        <v>505.44727814341002</v>
      </c>
      <c r="D52" s="53">
        <f>SUMPRODUCT('Distance Matrix_ex'!$Q$12:$Q$270,'Exit Capacity'!D$12:D$270)/(SUM('Exit Capacity'!D$12:D$270)-IFERROR(VLOOKUP($A52,'Exit Capacity'!$A$12:$I$270,4,FALSE),0))</f>
        <v>505.57389943872801</v>
      </c>
      <c r="E52" s="53">
        <f>SUMPRODUCT('Distance Matrix_ex'!$Q$12:$Q$270,'Exit Capacity'!E$12:E$270)/(SUM('Exit Capacity'!E$12:E$270)-IFERROR(VLOOKUP($A52,'Exit Capacity'!$A$12:$I$270,5,FALSE),0))</f>
        <v>505.12037433996926</v>
      </c>
      <c r="F52" s="53">
        <f>SUMPRODUCT('Distance Matrix_ex'!$Q$12:$Q$270,'Exit Capacity'!F$12:F$270)/(SUM('Exit Capacity'!F$12:F$270)-IFERROR(VLOOKUP($A52,'Exit Capacity'!$A$12:$I$270,6,FALSE),0))</f>
        <v>504.30668107724307</v>
      </c>
      <c r="G52" s="53">
        <f>SUMPRODUCT('Distance Matrix_ex'!$Q$12:$Q$270,'Exit Capacity'!G$12:G$270)/(SUM('Exit Capacity'!G$12:G$270)-IFERROR(VLOOKUP($A52,'Exit Capacity'!$A$12:$I$270,7,FALSE),0))</f>
        <v>503.00212546077813</v>
      </c>
      <c r="H52" s="53">
        <f>SUMPRODUCT('Distance Matrix_ex'!$Q$12:$Q$270,'Exit Capacity'!H$12:H$270)/(SUM('Exit Capacity'!H$12:H$270)-IFERROR(VLOOKUP($A52,'Exit Capacity'!$A$12:$I$270,8,FALSE),0))</f>
        <v>500.67773273644332</v>
      </c>
      <c r="I52" s="65">
        <f>SUMPRODUCT('Distance Matrix_ex'!$Q$12:$Q$270,'Exit Capacity'!I$12:I$270)/(SUM('Exit Capacity'!I$12:I$270)-IFERROR(VLOOKUP($A52,'Exit Capacity'!$A$12:$I$270,9,FALSE),0))</f>
        <v>493.52582324814597</v>
      </c>
      <c r="J52" s="1"/>
    </row>
    <row r="53" spans="1:10" s="5" customFormat="1" x14ac:dyDescent="0.25">
      <c r="A53" s="46" t="str">
        <f t="shared" si="2"/>
        <v>AASS Serrablo</v>
      </c>
      <c r="B53" s="8" t="str">
        <f t="shared" si="1"/>
        <v>AA.SS / Storage facilities</v>
      </c>
      <c r="C53" s="53">
        <f>SUMPRODUCT('Distance Matrix_ex'!$R$12:$R$270,'Exit Capacity'!C$12:C$270)/(SUM('Exit Capacity'!C$12:C$270)-IFERROR(VLOOKUP($A53,'Exit Capacity'!$A$12:$I$270,3,FALSE),0))</f>
        <v>607.67950811251706</v>
      </c>
      <c r="D53" s="53">
        <f>SUMPRODUCT('Distance Matrix_ex'!$R$12:$R$270,'Exit Capacity'!D$12:D$270)/(SUM('Exit Capacity'!D$12:D$270)-IFERROR(VLOOKUP($A53,'Exit Capacity'!$A$12:$I$270,4,FALSE),0))</f>
        <v>609.88249286110806</v>
      </c>
      <c r="E53" s="53">
        <f>SUMPRODUCT('Distance Matrix_ex'!$R$12:$R$270,'Exit Capacity'!E$12:E$270)/(SUM('Exit Capacity'!E$12:E$270)-IFERROR(VLOOKUP($A53,'Exit Capacity'!$A$12:$I$270,5,FALSE),0))</f>
        <v>608.40804496917713</v>
      </c>
      <c r="F53" s="53">
        <f>SUMPRODUCT('Distance Matrix_ex'!$R$12:$R$270,'Exit Capacity'!F$12:F$270)/(SUM('Exit Capacity'!F$12:F$270)-IFERROR(VLOOKUP($A53,'Exit Capacity'!$A$12:$I$270,6,FALSE),0))</f>
        <v>605.6144568552445</v>
      </c>
      <c r="G53" s="53">
        <f>SUMPRODUCT('Distance Matrix_ex'!$R$12:$R$270,'Exit Capacity'!G$12:G$270)/(SUM('Exit Capacity'!G$12:G$270)-IFERROR(VLOOKUP($A53,'Exit Capacity'!$A$12:$I$270,7,FALSE),0))</f>
        <v>603.37093251640727</v>
      </c>
      <c r="H53" s="53">
        <f>SUMPRODUCT('Distance Matrix_ex'!$R$12:$R$270,'Exit Capacity'!H$12:H$270)/(SUM('Exit Capacity'!H$12:H$270)-IFERROR(VLOOKUP($A53,'Exit Capacity'!$A$12:$I$270,8,FALSE),0))</f>
        <v>600.33560091107904</v>
      </c>
      <c r="I53" s="65">
        <f>SUMPRODUCT('Distance Matrix_ex'!$R$12:$R$270,'Exit Capacity'!I$12:I$270)/(SUM('Exit Capacity'!I$12:I$270)-IFERROR(VLOOKUP($A53,'Exit Capacity'!$A$12:$I$270,9,FALSE),0))</f>
        <v>590.59998019511988</v>
      </c>
      <c r="J53" s="1"/>
    </row>
    <row r="54" spans="1:10" s="5" customFormat="1" x14ac:dyDescent="0.25">
      <c r="A54" s="46" t="str">
        <f t="shared" si="2"/>
        <v>AASS Gaviota</v>
      </c>
      <c r="B54" s="8" t="str">
        <f t="shared" si="1"/>
        <v>AA.SS / Storage facilities</v>
      </c>
      <c r="C54" s="53">
        <f>SUMPRODUCT('Distance Matrix_ex'!$S$12:$S$270,'Exit Capacity'!C$12:C$270)/(SUM('Exit Capacity'!C$12:C$270)-IFERROR(VLOOKUP($A54,'Exit Capacity'!$A$12:$I$270,3,FALSE),0))</f>
        <v>593.43578855410738</v>
      </c>
      <c r="D54" s="53">
        <f>SUMPRODUCT('Distance Matrix_ex'!$S$12:$S$270,'Exit Capacity'!D$12:D$270)/(SUM('Exit Capacity'!D$12:D$270)-IFERROR(VLOOKUP($A54,'Exit Capacity'!$A$12:$I$270,4,FALSE),0))</f>
        <v>594.27774039069675</v>
      </c>
      <c r="E54" s="53">
        <f>SUMPRODUCT('Distance Matrix_ex'!$S$12:$S$270,'Exit Capacity'!E$12:E$270)/(SUM('Exit Capacity'!E$12:E$270)-IFERROR(VLOOKUP($A54,'Exit Capacity'!$A$12:$I$270,5,FALSE),0))</f>
        <v>592.63144816273984</v>
      </c>
      <c r="F54" s="53">
        <f>SUMPRODUCT('Distance Matrix_ex'!$S$12:$S$270,'Exit Capacity'!F$12:F$270)/(SUM('Exit Capacity'!F$12:F$270)-IFERROR(VLOOKUP($A54,'Exit Capacity'!$A$12:$I$270,6,FALSE),0))</f>
        <v>589.83968495731756</v>
      </c>
      <c r="G54" s="53">
        <f>SUMPRODUCT('Distance Matrix_ex'!$S$12:$S$270,'Exit Capacity'!G$12:G$270)/(SUM('Exit Capacity'!G$12:G$270)-IFERROR(VLOOKUP($A54,'Exit Capacity'!$A$12:$I$270,7,FALSE),0))</f>
        <v>586.28693728022745</v>
      </c>
      <c r="H54" s="53">
        <f>SUMPRODUCT('Distance Matrix_ex'!$S$12:$S$270,'Exit Capacity'!H$12:H$270)/(SUM('Exit Capacity'!H$12:H$270)-IFERROR(VLOOKUP($A54,'Exit Capacity'!$A$12:$I$270,8,FALSE),0))</f>
        <v>580.45936330391805</v>
      </c>
      <c r="I54" s="65">
        <f>SUMPRODUCT('Distance Matrix_ex'!$S$12:$S$270,'Exit Capacity'!I$12:I$270)/(SUM('Exit Capacity'!I$12:I$270)-IFERROR(VLOOKUP($A54,'Exit Capacity'!$A$12:$I$270,9,FALSE),0))</f>
        <v>563.34667353514294</v>
      </c>
      <c r="J54" s="1"/>
    </row>
    <row r="55" spans="1:10" s="5" customFormat="1" ht="15.75" thickBot="1" x14ac:dyDescent="0.3">
      <c r="A55" s="46" t="str">
        <f t="shared" si="2"/>
        <v>AASS Yela</v>
      </c>
      <c r="B55" s="8" t="str">
        <f t="shared" si="1"/>
        <v>AA.SS / Storage facilities</v>
      </c>
      <c r="C55" s="53">
        <f>SUMPRODUCT('Distance Matrix_ex'!$T$12:$T$270,'Exit Capacity'!C$12:C$270)/(SUM('Exit Capacity'!C$12:C$270)-IFERROR(VLOOKUP($A55,'Exit Capacity'!$A$12:$I$270,3,FALSE),0))</f>
        <v>511.99392125434497</v>
      </c>
      <c r="D55" s="53">
        <f>SUMPRODUCT('Distance Matrix_ex'!$T$12:$T$270,'Exit Capacity'!D$12:D$270)/(SUM('Exit Capacity'!D$12:D$270)-IFERROR(VLOOKUP($A55,'Exit Capacity'!$A$12:$I$270,4,FALSE),0))</f>
        <v>512.88621817298883</v>
      </c>
      <c r="E55" s="53">
        <f>SUMPRODUCT('Distance Matrix_ex'!$T$12:$T$270,'Exit Capacity'!E$12:E$270)/(SUM('Exit Capacity'!E$12:E$270)-IFERROR(VLOOKUP($A55,'Exit Capacity'!$A$12:$I$270,5,FALSE),0))</f>
        <v>512.24122152751011</v>
      </c>
      <c r="F55" s="53">
        <f>SUMPRODUCT('Distance Matrix_ex'!$T$12:$T$270,'Exit Capacity'!F$12:F$270)/(SUM('Exit Capacity'!F$12:F$270)-IFERROR(VLOOKUP($A55,'Exit Capacity'!$A$12:$I$270,6,FALSE),0))</f>
        <v>510.91070670594718</v>
      </c>
      <c r="G55" s="53">
        <f>SUMPRODUCT('Distance Matrix_ex'!$T$12:$T$270,'Exit Capacity'!G$12:G$270)/(SUM('Exit Capacity'!G$12:G$270)-IFERROR(VLOOKUP($A55,'Exit Capacity'!$A$12:$I$270,7,FALSE),0))</f>
        <v>509.38071310484406</v>
      </c>
      <c r="H55" s="53">
        <f>SUMPRODUCT('Distance Matrix_ex'!$T$12:$T$270,'Exit Capacity'!H$12:H$270)/(SUM('Exit Capacity'!H$12:H$270)-IFERROR(VLOOKUP($A55,'Exit Capacity'!$A$12:$I$270,8,FALSE),0))</f>
        <v>506.83720482337856</v>
      </c>
      <c r="I55" s="65">
        <f>SUMPRODUCT('Distance Matrix_ex'!$T$12:$T$270,'Exit Capacity'!I$12:I$270)/(SUM('Exit Capacity'!I$12:I$270)-IFERROR(VLOOKUP($A55,'Exit Capacity'!$A$12:$I$270,9,FALSE),0))</f>
        <v>498.74818190129798</v>
      </c>
      <c r="J55" s="1"/>
    </row>
    <row r="56" spans="1:10" ht="18.75" customHeight="1" thickBot="1" x14ac:dyDescent="0.3">
      <c r="A56" s="33" t="s">
        <v>7</v>
      </c>
      <c r="B56" s="34"/>
      <c r="C56" s="66">
        <f t="shared" ref="C56:I56" si="3">SUM(C37:C55)</f>
        <v>13879.159241926212</v>
      </c>
      <c r="D56" s="66">
        <f t="shared" si="3"/>
        <v>13883.14655213028</v>
      </c>
      <c r="E56" s="66">
        <f t="shared" si="3"/>
        <v>13870.084383236703</v>
      </c>
      <c r="F56" s="66">
        <f t="shared" si="3"/>
        <v>13849.10932307154</v>
      </c>
      <c r="G56" s="66">
        <f t="shared" si="3"/>
        <v>13822.137461360171</v>
      </c>
      <c r="H56" s="66">
        <f t="shared" si="3"/>
        <v>13778.554128069372</v>
      </c>
      <c r="I56" s="67">
        <f t="shared" si="3"/>
        <v>13648.938865327487</v>
      </c>
    </row>
    <row r="57" spans="1:10" ht="9" customHeight="1" x14ac:dyDescent="0.25">
      <c r="C57" s="64"/>
      <c r="D57" s="64"/>
      <c r="E57" s="64"/>
      <c r="F57" s="64"/>
      <c r="G57" s="64"/>
      <c r="H57" s="64"/>
      <c r="I57" s="64"/>
    </row>
    <row r="58" spans="1:10" ht="27.75" customHeight="1" x14ac:dyDescent="0.25">
      <c r="A58" s="96" t="s">
        <v>339</v>
      </c>
      <c r="B58" s="23"/>
      <c r="C58" s="24"/>
      <c r="D58" s="24"/>
      <c r="E58" s="24"/>
      <c r="F58" s="24"/>
      <c r="G58" s="24"/>
      <c r="H58" s="24"/>
      <c r="I58" s="24"/>
    </row>
    <row r="59" spans="1:10" ht="5.0999999999999996" customHeight="1" thickBot="1" x14ac:dyDescent="0.3"/>
    <row r="60" spans="1:10" ht="15" customHeight="1" x14ac:dyDescent="0.25">
      <c r="A60" s="194" t="s">
        <v>316</v>
      </c>
      <c r="B60" s="196" t="s">
        <v>317</v>
      </c>
      <c r="C60" s="27" t="s">
        <v>13</v>
      </c>
      <c r="D60" s="28"/>
      <c r="E60" s="28"/>
      <c r="F60" s="28"/>
      <c r="G60" s="28"/>
      <c r="H60" s="28"/>
      <c r="I60" s="29"/>
    </row>
    <row r="61" spans="1:10" ht="33" customHeight="1" x14ac:dyDescent="0.25">
      <c r="A61" s="195"/>
      <c r="B61" s="197"/>
      <c r="C61" s="25">
        <v>2020</v>
      </c>
      <c r="D61" s="26" t="s">
        <v>61</v>
      </c>
      <c r="E61" s="26" t="s">
        <v>62</v>
      </c>
      <c r="F61" s="26" t="s">
        <v>63</v>
      </c>
      <c r="G61" s="26" t="s">
        <v>64</v>
      </c>
      <c r="H61" s="26" t="s">
        <v>65</v>
      </c>
      <c r="I61" s="30" t="s">
        <v>66</v>
      </c>
    </row>
    <row r="62" spans="1:10" s="5" customFormat="1" x14ac:dyDescent="0.25">
      <c r="A62" s="31" t="str">
        <f>A37</f>
        <v>CI Tarifa</v>
      </c>
      <c r="B62" s="4" t="str">
        <f t="shared" ref="B62:B80" si="4">B37</f>
        <v>CI Tarifa</v>
      </c>
      <c r="C62" s="74">
        <f>C12*C37/SUMPRODUCT(C$12:C$30,C$37:C$55)</f>
        <v>0.13821547767107351</v>
      </c>
      <c r="D62" s="74">
        <f t="shared" ref="D62:I62" si="5">D12*D37/SUMPRODUCT(D$12:D$30,D$37:D$55)</f>
        <v>0.13540952352531144</v>
      </c>
      <c r="E62" s="74">
        <f t="shared" si="5"/>
        <v>0.13469818296231864</v>
      </c>
      <c r="F62" s="74">
        <f t="shared" si="5"/>
        <v>0.13569422987744567</v>
      </c>
      <c r="G62" s="74">
        <f t="shared" si="5"/>
        <v>0.1382792967226372</v>
      </c>
      <c r="H62" s="74">
        <f t="shared" si="5"/>
        <v>0.14388192416610748</v>
      </c>
      <c r="I62" s="75">
        <f t="shared" si="5"/>
        <v>0.15616636043779739</v>
      </c>
      <c r="J62" s="64"/>
    </row>
    <row r="63" spans="1:10" s="5" customFormat="1" x14ac:dyDescent="0.25">
      <c r="A63" s="46" t="str">
        <f t="shared" ref="A63:A80" si="6">A38</f>
        <v>CI Almería</v>
      </c>
      <c r="B63" s="4" t="str">
        <f t="shared" si="4"/>
        <v>CI Almería</v>
      </c>
      <c r="C63" s="74">
        <f t="shared" ref="C63:I78" si="7">C13*C38/SUMPRODUCT(C$12:C$30,C$37:C$55)</f>
        <v>0.19001898718581339</v>
      </c>
      <c r="D63" s="76">
        <f t="shared" si="7"/>
        <v>0.18693436481680226</v>
      </c>
      <c r="E63" s="76">
        <f t="shared" si="7"/>
        <v>0.18589235482415445</v>
      </c>
      <c r="F63" s="76">
        <f t="shared" si="7"/>
        <v>0.18694833648057804</v>
      </c>
      <c r="G63" s="76">
        <f t="shared" si="7"/>
        <v>0.19068793266132431</v>
      </c>
      <c r="H63" s="76">
        <f t="shared" si="7"/>
        <v>0.19882520230533154</v>
      </c>
      <c r="I63" s="77">
        <f t="shared" si="7"/>
        <v>0.21657674090625439</v>
      </c>
      <c r="J63" s="64"/>
    </row>
    <row r="64" spans="1:10" s="5" customFormat="1" x14ac:dyDescent="0.25">
      <c r="A64" s="46" t="str">
        <f t="shared" si="6"/>
        <v>Irún</v>
      </c>
      <c r="B64" s="4" t="str">
        <f t="shared" si="4"/>
        <v>VIP Pirineos</v>
      </c>
      <c r="C64" s="74">
        <f t="shared" si="7"/>
        <v>3.8754313652492808E-2</v>
      </c>
      <c r="D64" s="76">
        <f t="shared" si="7"/>
        <v>3.7977531044910279E-2</v>
      </c>
      <c r="E64" s="76">
        <f t="shared" si="7"/>
        <v>3.7591713765903881E-2</v>
      </c>
      <c r="F64" s="76">
        <f t="shared" si="7"/>
        <v>3.7616545295967072E-2</v>
      </c>
      <c r="G64" s="76">
        <f t="shared" si="7"/>
        <v>3.8003152461762009E-2</v>
      </c>
      <c r="H64" s="76">
        <f t="shared" si="7"/>
        <v>3.909465352760283E-2</v>
      </c>
      <c r="I64" s="77">
        <f t="shared" si="7"/>
        <v>4.106879500814388E-2</v>
      </c>
      <c r="J64" s="64"/>
    </row>
    <row r="65" spans="1:10" s="5" customFormat="1" x14ac:dyDescent="0.25">
      <c r="A65" s="46" t="str">
        <f t="shared" si="6"/>
        <v>Larrau</v>
      </c>
      <c r="B65" s="4" t="str">
        <f t="shared" si="4"/>
        <v>VIP Pirineos</v>
      </c>
      <c r="C65" s="74">
        <f t="shared" si="7"/>
        <v>9.7688810653671479E-2</v>
      </c>
      <c r="D65" s="76">
        <f t="shared" si="7"/>
        <v>9.5891574345125713E-2</v>
      </c>
      <c r="E65" s="76">
        <f t="shared" si="7"/>
        <v>9.4955633465178796E-2</v>
      </c>
      <c r="F65" s="76">
        <f t="shared" si="7"/>
        <v>9.5019306578248697E-2</v>
      </c>
      <c r="G65" s="76">
        <f t="shared" si="7"/>
        <v>9.6133292275688551E-2</v>
      </c>
      <c r="H65" s="76">
        <f t="shared" si="7"/>
        <v>9.9115811397816569E-2</v>
      </c>
      <c r="I65" s="77">
        <f t="shared" si="7"/>
        <v>0.10467956843073238</v>
      </c>
      <c r="J65" s="64"/>
    </row>
    <row r="66" spans="1:10" s="5" customFormat="1" x14ac:dyDescent="0.25">
      <c r="A66" s="46" t="str">
        <f t="shared" si="6"/>
        <v>Badajoz</v>
      </c>
      <c r="B66" s="4" t="str">
        <f t="shared" si="4"/>
        <v>VIP Ibérico</v>
      </c>
      <c r="C66" s="74">
        <f t="shared" si="7"/>
        <v>7.9020385796251917E-3</v>
      </c>
      <c r="D66" s="76">
        <f t="shared" si="7"/>
        <v>7.7418337390382863E-3</v>
      </c>
      <c r="E66" s="76">
        <f t="shared" si="7"/>
        <v>7.6816634071289937E-3</v>
      </c>
      <c r="F66" s="76">
        <f t="shared" si="7"/>
        <v>7.7111728215741695E-3</v>
      </c>
      <c r="G66" s="76">
        <f t="shared" si="7"/>
        <v>7.820096347875229E-3</v>
      </c>
      <c r="H66" s="76">
        <f t="shared" si="7"/>
        <v>8.0799467034633216E-3</v>
      </c>
      <c r="I66" s="77">
        <f t="shared" si="7"/>
        <v>8.5953673526929075E-3</v>
      </c>
      <c r="J66" s="64"/>
    </row>
    <row r="67" spans="1:10" s="5" customFormat="1" x14ac:dyDescent="0.25">
      <c r="A67" s="46" t="str">
        <f t="shared" si="6"/>
        <v>Tuy</v>
      </c>
      <c r="B67" s="8" t="str">
        <f t="shared" si="4"/>
        <v>VIP Ibérico</v>
      </c>
      <c r="C67" s="76">
        <f t="shared" si="7"/>
        <v>4.0383712856939622E-3</v>
      </c>
      <c r="D67" s="76">
        <f t="shared" si="7"/>
        <v>3.9545975394290724E-3</v>
      </c>
      <c r="E67" s="76">
        <f t="shared" si="7"/>
        <v>3.9231376239978301E-3</v>
      </c>
      <c r="F67" s="76">
        <f t="shared" si="7"/>
        <v>3.9378165639126078E-3</v>
      </c>
      <c r="G67" s="76">
        <f t="shared" si="7"/>
        <v>3.9920992509547412E-3</v>
      </c>
      <c r="H67" s="76">
        <f t="shared" si="7"/>
        <v>4.1226038810212645E-3</v>
      </c>
      <c r="I67" s="77">
        <f t="shared" si="7"/>
        <v>4.3811943565578394E-3</v>
      </c>
      <c r="J67" s="64"/>
    </row>
    <row r="68" spans="1:10" s="5" customFormat="1" x14ac:dyDescent="0.25">
      <c r="A68" s="46" t="str">
        <f t="shared" si="6"/>
        <v>PR Barcelona</v>
      </c>
      <c r="B68" s="8" t="str">
        <f t="shared" si="4"/>
        <v>Planta GNL / LNG Plant</v>
      </c>
      <c r="C68" s="76">
        <f t="shared" si="7"/>
        <v>0.1177469935563001</v>
      </c>
      <c r="D68" s="76">
        <f t="shared" si="7"/>
        <v>0.12120254717254937</v>
      </c>
      <c r="E68" s="76">
        <f t="shared" si="7"/>
        <v>0.12213825379327896</v>
      </c>
      <c r="F68" s="76">
        <f t="shared" si="7"/>
        <v>0.12199855806678191</v>
      </c>
      <c r="G68" s="76">
        <f t="shared" si="7"/>
        <v>0.11986360466029354</v>
      </c>
      <c r="H68" s="76">
        <f t="shared" si="7"/>
        <v>0.11508700324318472</v>
      </c>
      <c r="I68" s="77">
        <f t="shared" si="7"/>
        <v>0.1050915536076118</v>
      </c>
      <c r="J68" s="64"/>
    </row>
    <row r="69" spans="1:10" s="5" customFormat="1" x14ac:dyDescent="0.25">
      <c r="A69" s="46" t="str">
        <f t="shared" si="6"/>
        <v>PR Cartagena</v>
      </c>
      <c r="B69" s="8" t="str">
        <f t="shared" si="4"/>
        <v>Planta GNL / LNG Plant</v>
      </c>
      <c r="C69" s="76">
        <f t="shared" si="7"/>
        <v>5.6030231517244733E-2</v>
      </c>
      <c r="D69" s="76">
        <f t="shared" si="7"/>
        <v>6.9560138381038056E-2</v>
      </c>
      <c r="E69" s="76">
        <f t="shared" si="7"/>
        <v>8.5735727012678703E-2</v>
      </c>
      <c r="F69" s="76">
        <f t="shared" si="7"/>
        <v>0.1011774267817004</v>
      </c>
      <c r="G69" s="76">
        <f t="shared" si="7"/>
        <v>0.10353689936153578</v>
      </c>
      <c r="H69" s="76">
        <f t="shared" si="7"/>
        <v>9.9891248988188269E-2</v>
      </c>
      <c r="I69" s="77">
        <f t="shared" si="7"/>
        <v>9.2527407929949831E-2</v>
      </c>
      <c r="J69" s="64"/>
    </row>
    <row r="70" spans="1:10" s="5" customFormat="1" x14ac:dyDescent="0.25">
      <c r="A70" s="46" t="str">
        <f t="shared" si="6"/>
        <v>PR Huelva</v>
      </c>
      <c r="B70" s="8" t="str">
        <f t="shared" si="4"/>
        <v>Planta GNL / LNG Plant</v>
      </c>
      <c r="C70" s="76">
        <f t="shared" si="7"/>
        <v>0.14445398513813235</v>
      </c>
      <c r="D70" s="76">
        <f t="shared" si="7"/>
        <v>0.14194530556830995</v>
      </c>
      <c r="E70" s="76">
        <f t="shared" si="7"/>
        <v>0.13631544885997718</v>
      </c>
      <c r="F70" s="76">
        <f t="shared" si="7"/>
        <v>0.12999094756132379</v>
      </c>
      <c r="G70" s="76">
        <f t="shared" si="7"/>
        <v>0.12609059681961166</v>
      </c>
      <c r="H70" s="76">
        <f t="shared" si="7"/>
        <v>0.12089923231703663</v>
      </c>
      <c r="I70" s="77">
        <f t="shared" si="7"/>
        <v>0.11043164214421385</v>
      </c>
      <c r="J70" s="64"/>
    </row>
    <row r="71" spans="1:10" s="5" customFormat="1" x14ac:dyDescent="0.25">
      <c r="A71" s="46" t="str">
        <f t="shared" si="6"/>
        <v>PR Bilbao</v>
      </c>
      <c r="B71" s="8" t="str">
        <f t="shared" si="4"/>
        <v>Planta GNL / LNG Plant</v>
      </c>
      <c r="C71" s="76">
        <f t="shared" si="7"/>
        <v>9.4602211010664891E-2</v>
      </c>
      <c r="D71" s="76">
        <f t="shared" si="7"/>
        <v>8.236531856447675E-2</v>
      </c>
      <c r="E71" s="76">
        <f t="shared" si="7"/>
        <v>6.4486478115771059E-2</v>
      </c>
      <c r="F71" s="76">
        <f t="shared" si="7"/>
        <v>4.6461372516414967E-2</v>
      </c>
      <c r="G71" s="76">
        <f t="shared" si="7"/>
        <v>4.0950457262521896E-2</v>
      </c>
      <c r="H71" s="76">
        <f t="shared" si="7"/>
        <v>3.8842059713960042E-2</v>
      </c>
      <c r="I71" s="77">
        <f t="shared" si="7"/>
        <v>3.438151973942858E-2</v>
      </c>
      <c r="J71" s="64"/>
    </row>
    <row r="72" spans="1:10" s="5" customFormat="1" x14ac:dyDescent="0.25">
      <c r="A72" s="46" t="str">
        <f t="shared" si="6"/>
        <v>PR Sagunto</v>
      </c>
      <c r="B72" s="8" t="str">
        <f t="shared" si="4"/>
        <v>Planta GNL / LNG Plant</v>
      </c>
      <c r="C72" s="76">
        <f t="shared" si="7"/>
        <v>4.1732606584518966E-2</v>
      </c>
      <c r="D72" s="76">
        <f t="shared" si="7"/>
        <v>4.588885667321032E-2</v>
      </c>
      <c r="E72" s="76">
        <f t="shared" si="7"/>
        <v>5.0108969700786946E-2</v>
      </c>
      <c r="F72" s="76">
        <f t="shared" si="7"/>
        <v>5.3886234359799091E-2</v>
      </c>
      <c r="G72" s="76">
        <f t="shared" si="7"/>
        <v>5.3998663942578504E-2</v>
      </c>
      <c r="H72" s="76">
        <f t="shared" si="7"/>
        <v>5.2037602502777919E-2</v>
      </c>
      <c r="I72" s="77">
        <f t="shared" si="7"/>
        <v>4.8024963955842007E-2</v>
      </c>
      <c r="J72" s="64"/>
    </row>
    <row r="73" spans="1:10" s="5" customFormat="1" x14ac:dyDescent="0.25">
      <c r="A73" s="46" t="str">
        <f t="shared" si="6"/>
        <v>PR Mugardos</v>
      </c>
      <c r="B73" s="8" t="str">
        <f t="shared" si="4"/>
        <v>Planta GNL / LNG Plant</v>
      </c>
      <c r="C73" s="76">
        <f t="shared" si="7"/>
        <v>3.8946888278171894E-2</v>
      </c>
      <c r="D73" s="76">
        <f t="shared" si="7"/>
        <v>4.0996824831594038E-2</v>
      </c>
      <c r="E73" s="76">
        <f t="shared" si="7"/>
        <v>4.2920911999403656E-2</v>
      </c>
      <c r="F73" s="76">
        <f t="shared" si="7"/>
        <v>4.4553203854050441E-2</v>
      </c>
      <c r="G73" s="76">
        <f t="shared" si="7"/>
        <v>4.3991983119741347E-2</v>
      </c>
      <c r="H73" s="76">
        <f t="shared" si="7"/>
        <v>4.1912534396425366E-2</v>
      </c>
      <c r="I73" s="77">
        <f t="shared" si="7"/>
        <v>3.7601894465853082E-2</v>
      </c>
      <c r="J73" s="64"/>
    </row>
    <row r="74" spans="1:10" s="5" customFormat="1" ht="30" x14ac:dyDescent="0.25">
      <c r="A74" s="46" t="str">
        <f t="shared" si="6"/>
        <v>Marismas</v>
      </c>
      <c r="B74" s="8" t="str">
        <f t="shared" si="4"/>
        <v>YAC Marismas / AASS - Storage facilities</v>
      </c>
      <c r="C74" s="76">
        <f t="shared" si="7"/>
        <v>3.9294486940976408E-3</v>
      </c>
      <c r="D74" s="76">
        <f t="shared" si="7"/>
        <v>3.9630619653393531E-3</v>
      </c>
      <c r="E74" s="76">
        <f t="shared" si="7"/>
        <v>4.4871159326464989E-3</v>
      </c>
      <c r="F74" s="76">
        <f t="shared" si="7"/>
        <v>4.7273463421743907E-3</v>
      </c>
      <c r="G74" s="76">
        <f t="shared" si="7"/>
        <v>4.9904644264501989E-3</v>
      </c>
      <c r="H74" s="76">
        <f t="shared" si="7"/>
        <v>5.2402910416614965E-3</v>
      </c>
      <c r="I74" s="77">
        <f t="shared" si="7"/>
        <v>5.6601048766490511E-3</v>
      </c>
      <c r="J74" s="64"/>
    </row>
    <row r="75" spans="1:10" s="5" customFormat="1" x14ac:dyDescent="0.25">
      <c r="A75" s="46" t="str">
        <f t="shared" si="6"/>
        <v>YAC Poseidón</v>
      </c>
      <c r="B75" s="8" t="str">
        <f t="shared" si="4"/>
        <v>YAC Poseidón</v>
      </c>
      <c r="C75" s="76">
        <f t="shared" si="7"/>
        <v>3.4250780933466849E-4</v>
      </c>
      <c r="D75" s="76">
        <f t="shared" si="7"/>
        <v>3.3524983229707482E-4</v>
      </c>
      <c r="E75" s="76">
        <f t="shared" si="7"/>
        <v>3.3331217481777641E-4</v>
      </c>
      <c r="F75" s="76">
        <f t="shared" si="7"/>
        <v>3.3562158079860277E-4</v>
      </c>
      <c r="G75" s="76">
        <f t="shared" si="7"/>
        <v>3.4158597201065707E-4</v>
      </c>
      <c r="H75" s="76">
        <f t="shared" si="7"/>
        <v>3.547160473315627E-4</v>
      </c>
      <c r="I75" s="77">
        <f t="shared" si="7"/>
        <v>3.8300192941808183E-4</v>
      </c>
      <c r="J75" s="64"/>
    </row>
    <row r="76" spans="1:10" s="5" customFormat="1" x14ac:dyDescent="0.25">
      <c r="A76" s="46" t="str">
        <f t="shared" si="6"/>
        <v>YAC Viura</v>
      </c>
      <c r="B76" s="8" t="str">
        <f t="shared" si="4"/>
        <v>YAC Viura</v>
      </c>
      <c r="C76" s="76">
        <f t="shared" si="7"/>
        <v>2.9193868539415194E-3</v>
      </c>
      <c r="D76" s="76">
        <f t="shared" si="7"/>
        <v>2.8647665037103312E-3</v>
      </c>
      <c r="E76" s="76">
        <f t="shared" si="7"/>
        <v>2.8338731703102479E-3</v>
      </c>
      <c r="F76" s="76">
        <f t="shared" si="7"/>
        <v>2.8316963650972158E-3</v>
      </c>
      <c r="G76" s="76">
        <f t="shared" si="7"/>
        <v>2.8569576241154609E-3</v>
      </c>
      <c r="H76" s="76">
        <f t="shared" si="7"/>
        <v>2.9327611480423205E-3</v>
      </c>
      <c r="I76" s="77">
        <f t="shared" si="7"/>
        <v>3.0596815037461419E-3</v>
      </c>
      <c r="J76" s="64"/>
    </row>
    <row r="77" spans="1:10" s="5" customFormat="1" x14ac:dyDescent="0.25">
      <c r="A77" s="46" t="str">
        <f t="shared" si="6"/>
        <v>BI Madrid</v>
      </c>
      <c r="B77" s="8" t="str">
        <f t="shared" si="4"/>
        <v>BI Madrid</v>
      </c>
      <c r="C77" s="76">
        <f t="shared" si="7"/>
        <v>1.6707379405022892E-4</v>
      </c>
      <c r="D77" s="76">
        <f t="shared" si="7"/>
        <v>1.6392935170304244E-4</v>
      </c>
      <c r="E77" s="76">
        <f t="shared" si="7"/>
        <v>1.6270715309962033E-4</v>
      </c>
      <c r="F77" s="76">
        <f t="shared" si="7"/>
        <v>1.6330695886457414E-4</v>
      </c>
      <c r="G77" s="76">
        <f t="shared" si="7"/>
        <v>1.6570195793737548E-4</v>
      </c>
      <c r="H77" s="76">
        <f t="shared" si="7"/>
        <v>1.7132030869356857E-4</v>
      </c>
      <c r="I77" s="77">
        <f t="shared" si="7"/>
        <v>1.8233665346040356E-4</v>
      </c>
      <c r="J77" s="64"/>
    </row>
    <row r="78" spans="1:10" s="5" customFormat="1" x14ac:dyDescent="0.25">
      <c r="A78" s="46" t="str">
        <f t="shared" si="6"/>
        <v>AASS Serrablo</v>
      </c>
      <c r="B78" s="8" t="str">
        <f t="shared" si="4"/>
        <v>AA.SS / Storage facilities</v>
      </c>
      <c r="C78" s="76">
        <f t="shared" si="7"/>
        <v>1.0936932618293352E-2</v>
      </c>
      <c r="D78" s="76">
        <f t="shared" si="7"/>
        <v>1.1091793626330058E-2</v>
      </c>
      <c r="E78" s="76">
        <f t="shared" si="7"/>
        <v>1.2516635703802462E-2</v>
      </c>
      <c r="F78" s="76">
        <f t="shared" si="7"/>
        <v>1.3103423941142648E-2</v>
      </c>
      <c r="G78" s="76">
        <f t="shared" si="7"/>
        <v>1.3770967460317775E-2</v>
      </c>
      <c r="H78" s="76">
        <f t="shared" si="7"/>
        <v>1.4388653918438332E-2</v>
      </c>
      <c r="I78" s="77">
        <f t="shared" si="7"/>
        <v>1.5283859022537124E-2</v>
      </c>
      <c r="J78" s="64"/>
    </row>
    <row r="79" spans="1:10" s="5" customFormat="1" x14ac:dyDescent="0.25">
      <c r="A79" s="46" t="str">
        <f t="shared" si="6"/>
        <v>AASS Gaviota</v>
      </c>
      <c r="B79" s="8" t="str">
        <f t="shared" si="4"/>
        <v>AA.SS / Storage facilities</v>
      </c>
      <c r="C79" s="76">
        <f t="shared" ref="C79:I80" si="8">C29*C54/SUMPRODUCT(C$12:C$30,C$37:C$55)</f>
        <v>8.5967291810573263E-3</v>
      </c>
      <c r="D79" s="76">
        <f t="shared" si="8"/>
        <v>8.6992866957546003E-3</v>
      </c>
      <c r="E79" s="76">
        <f t="shared" si="8"/>
        <v>9.8133191807375751E-3</v>
      </c>
      <c r="F79" s="76">
        <f t="shared" si="8"/>
        <v>1.0272144356006685E-2</v>
      </c>
      <c r="G79" s="76">
        <f t="shared" si="8"/>
        <v>1.0770326093996063E-2</v>
      </c>
      <c r="H79" s="76">
        <f t="shared" si="8"/>
        <v>1.1197896683628859E-2</v>
      </c>
      <c r="I79" s="77">
        <f t="shared" si="8"/>
        <v>1.1734211073314797E-2</v>
      </c>
      <c r="J79" s="64"/>
    </row>
    <row r="80" spans="1:10" s="5" customFormat="1" ht="15.75" thickBot="1" x14ac:dyDescent="0.3">
      <c r="A80" s="46" t="str">
        <f t="shared" si="6"/>
        <v>AASS Yela</v>
      </c>
      <c r="B80" s="8" t="str">
        <f t="shared" si="4"/>
        <v>AA.SS / Storage facilities</v>
      </c>
      <c r="C80" s="76">
        <f t="shared" si="8"/>
        <v>2.9770059358221026E-3</v>
      </c>
      <c r="D80" s="76">
        <f t="shared" si="8"/>
        <v>3.0134958230700381E-3</v>
      </c>
      <c r="E80" s="76">
        <f t="shared" si="8"/>
        <v>3.4045611540065501E-3</v>
      </c>
      <c r="F80" s="76">
        <f t="shared" si="8"/>
        <v>3.571309698119007E-3</v>
      </c>
      <c r="G80" s="76">
        <f t="shared" si="8"/>
        <v>3.7559215786474669E-3</v>
      </c>
      <c r="H80" s="76">
        <f t="shared" si="8"/>
        <v>3.9245377092878104E-3</v>
      </c>
      <c r="I80" s="77">
        <f t="shared" si="8"/>
        <v>4.1697966057967564E-3</v>
      </c>
      <c r="J80" s="64"/>
    </row>
    <row r="81" spans="1:10" ht="18.75" customHeight="1" thickBot="1" x14ac:dyDescent="0.3">
      <c r="A81" s="33" t="s">
        <v>7</v>
      </c>
      <c r="B81" s="34"/>
      <c r="C81" s="78">
        <f t="shared" ref="C81:I81" si="9">SUM(C62:C80)</f>
        <v>1.0000000000000002</v>
      </c>
      <c r="D81" s="78">
        <f t="shared" si="9"/>
        <v>1</v>
      </c>
      <c r="E81" s="78">
        <f t="shared" si="9"/>
        <v>0.99999999999999967</v>
      </c>
      <c r="F81" s="78">
        <f t="shared" si="9"/>
        <v>1</v>
      </c>
      <c r="G81" s="78">
        <f t="shared" si="9"/>
        <v>0.99999999999999978</v>
      </c>
      <c r="H81" s="78">
        <f t="shared" si="9"/>
        <v>0.99999999999999978</v>
      </c>
      <c r="I81" s="79">
        <f t="shared" si="9"/>
        <v>1.0000000000000004</v>
      </c>
    </row>
    <row r="82" spans="1:10" ht="9" customHeight="1" x14ac:dyDescent="0.25">
      <c r="C82" s="64"/>
      <c r="D82" s="64"/>
      <c r="E82" s="64"/>
      <c r="F82" s="64"/>
      <c r="G82" s="64"/>
      <c r="H82" s="64"/>
      <c r="I82" s="64"/>
    </row>
    <row r="83" spans="1:10" ht="27.75" customHeight="1" x14ac:dyDescent="0.25">
      <c r="A83" s="96" t="s">
        <v>340</v>
      </c>
      <c r="B83" s="23"/>
      <c r="C83" s="24"/>
      <c r="D83" s="24"/>
      <c r="E83" s="24"/>
      <c r="F83" s="24"/>
      <c r="G83" s="24"/>
      <c r="H83" s="24"/>
      <c r="I83" s="24"/>
    </row>
    <row r="84" spans="1:10" ht="5.0999999999999996" customHeight="1" thickBot="1" x14ac:dyDescent="0.3"/>
    <row r="85" spans="1:10" ht="15" customHeight="1" x14ac:dyDescent="0.25">
      <c r="A85" s="194" t="s">
        <v>316</v>
      </c>
      <c r="B85" s="196" t="s">
        <v>317</v>
      </c>
      <c r="C85" s="27" t="s">
        <v>13</v>
      </c>
      <c r="D85" s="28"/>
      <c r="E85" s="28"/>
      <c r="F85" s="28"/>
      <c r="G85" s="28"/>
      <c r="H85" s="28"/>
      <c r="I85" s="29"/>
    </row>
    <row r="86" spans="1:10" ht="33" customHeight="1" x14ac:dyDescent="0.25">
      <c r="A86" s="195"/>
      <c r="B86" s="197"/>
      <c r="C86" s="25">
        <v>2020</v>
      </c>
      <c r="D86" s="26" t="s">
        <v>61</v>
      </c>
      <c r="E86" s="26" t="s">
        <v>62</v>
      </c>
      <c r="F86" s="26" t="s">
        <v>63</v>
      </c>
      <c r="G86" s="26" t="s">
        <v>64</v>
      </c>
      <c r="H86" s="26" t="s">
        <v>65</v>
      </c>
      <c r="I86" s="30" t="s">
        <v>66</v>
      </c>
    </row>
    <row r="87" spans="1:10" s="5" customFormat="1" x14ac:dyDescent="0.25">
      <c r="A87" s="31" t="str">
        <f>A62</f>
        <v>CI Tarifa</v>
      </c>
      <c r="B87" s="4" t="str">
        <f t="shared" ref="B87:B105" si="10">B62</f>
        <v>CI Tarifa</v>
      </c>
      <c r="C87" s="52">
        <f>Input!C$12*Input!C$164*C62</f>
        <v>39684150.001601905</v>
      </c>
      <c r="D87" s="52">
        <f>Input!D$12*Input!D$164*D62</f>
        <v>36054766.437344857</v>
      </c>
      <c r="E87" s="52">
        <f>Input!E$12*Input!E$164*E62</f>
        <v>32846562.279590882</v>
      </c>
      <c r="F87" s="52">
        <f>Input!F$12*Input!F$164*F62</f>
        <v>30997577.853648607</v>
      </c>
      <c r="G87" s="52">
        <f>Input!G$12*Input!G$164*G62</f>
        <v>29436589.95229429</v>
      </c>
      <c r="H87" s="52">
        <f>Input!H$12*Input!H$164*H62</f>
        <v>28076542.044587065</v>
      </c>
      <c r="I87" s="57">
        <f>Input!I$12*Input!I$164*I62</f>
        <v>27858136.897130374</v>
      </c>
      <c r="J87" s="64"/>
    </row>
    <row r="88" spans="1:10" s="5" customFormat="1" x14ac:dyDescent="0.25">
      <c r="A88" s="46" t="str">
        <f t="shared" ref="A88:A105" si="11">A63</f>
        <v>CI Almería</v>
      </c>
      <c r="B88" s="4" t="str">
        <f t="shared" si="10"/>
        <v>CI Almería</v>
      </c>
      <c r="C88" s="52">
        <f>Input!C$12*Input!C$164*C63</f>
        <v>54557869.478118919</v>
      </c>
      <c r="D88" s="53">
        <f>Input!D$12*Input!D$164*D63</f>
        <v>49774009.147320934</v>
      </c>
      <c r="E88" s="53">
        <f>Input!E$12*Input!E$164*E63</f>
        <v>45330417.053506263</v>
      </c>
      <c r="F88" s="53">
        <f>Input!F$12*Input!F$164*F63</f>
        <v>42705910.339007109</v>
      </c>
      <c r="G88" s="53">
        <f>Input!G$12*Input!G$164*G63</f>
        <v>40593224.116992436</v>
      </c>
      <c r="H88" s="53">
        <f>Input!H$12*Input!H$164*H63</f>
        <v>38797953.143888593</v>
      </c>
      <c r="I88" s="65">
        <f>Input!I$12*Input!I$164*I63</f>
        <v>38634597.617480777</v>
      </c>
      <c r="J88" s="64"/>
    </row>
    <row r="89" spans="1:10" s="5" customFormat="1" x14ac:dyDescent="0.25">
      <c r="A89" s="46" t="str">
        <f t="shared" si="11"/>
        <v>Irún</v>
      </c>
      <c r="B89" s="4" t="str">
        <f t="shared" si="10"/>
        <v>VIP Pirineos</v>
      </c>
      <c r="C89" s="52">
        <f>Input!C$12*Input!C$164*C64</f>
        <v>11127060.60210303</v>
      </c>
      <c r="D89" s="53">
        <f>Input!D$12*Input!D$164*D64</f>
        <v>10112073.183946345</v>
      </c>
      <c r="E89" s="53">
        <f>Input!E$12*Input!E$164*E64</f>
        <v>9166853.9267061632</v>
      </c>
      <c r="F89" s="53">
        <f>Input!F$12*Input!F$164*F64</f>
        <v>8593009.3891991507</v>
      </c>
      <c r="G89" s="53">
        <f>Input!G$12*Input!G$164*G64</f>
        <v>8090026.7966743</v>
      </c>
      <c r="H89" s="53">
        <f>Input!H$12*Input!H$164*H64</f>
        <v>7628774.0092988219</v>
      </c>
      <c r="I89" s="65">
        <f>Input!I$12*Input!I$164*I64</f>
        <v>7326162.3715227917</v>
      </c>
      <c r="J89" s="64"/>
    </row>
    <row r="90" spans="1:10" s="5" customFormat="1" x14ac:dyDescent="0.25">
      <c r="A90" s="46" t="str">
        <f t="shared" si="11"/>
        <v>Larrau</v>
      </c>
      <c r="B90" s="4" t="str">
        <f t="shared" si="10"/>
        <v>VIP Pirineos</v>
      </c>
      <c r="C90" s="52">
        <f>Input!C$12*Input!C$164*C65</f>
        <v>28048214.865517348</v>
      </c>
      <c r="D90" s="53">
        <f>Input!D$12*Input!D$164*D65</f>
        <v>25532534.391323905</v>
      </c>
      <c r="E90" s="53">
        <f>Input!E$12*Input!E$164*E65</f>
        <v>23155220.507202536</v>
      </c>
      <c r="F90" s="53">
        <f>Input!F$12*Input!F$164*F65</f>
        <v>21705921.879796393</v>
      </c>
      <c r="G90" s="53">
        <f>Input!G$12*Input!G$164*G65</f>
        <v>20464642.014774159</v>
      </c>
      <c r="H90" s="53">
        <f>Input!H$12*Input!H$164*H65</f>
        <v>19341062.208630625</v>
      </c>
      <c r="I90" s="65">
        <f>Input!I$12*Input!I$164*I65</f>
        <v>18673533.400539309</v>
      </c>
      <c r="J90" s="64"/>
    </row>
    <row r="91" spans="1:10" s="5" customFormat="1" x14ac:dyDescent="0.25">
      <c r="A91" s="46" t="str">
        <f t="shared" si="11"/>
        <v>Badajoz</v>
      </c>
      <c r="B91" s="4" t="str">
        <f t="shared" si="10"/>
        <v>VIP Ibérico</v>
      </c>
      <c r="C91" s="52">
        <f>Input!C$12*Input!C$164*C66</f>
        <v>2268817.426211596</v>
      </c>
      <c r="D91" s="53">
        <f>Input!D$12*Input!D$164*D66</f>
        <v>2061376.4821763458</v>
      </c>
      <c r="E91" s="53">
        <f>Input!E$12*Input!E$164*E66</f>
        <v>1873197.0243704135</v>
      </c>
      <c r="F91" s="53">
        <f>Input!F$12*Input!F$164*F66</f>
        <v>1761516.9052918907</v>
      </c>
      <c r="G91" s="53">
        <f>Input!G$12*Input!G$164*G66</f>
        <v>1664724.7638348204</v>
      </c>
      <c r="H91" s="53">
        <f>Input!H$12*Input!H$164*H66</f>
        <v>1576688.4176215969</v>
      </c>
      <c r="I91" s="65">
        <f>Input!I$12*Input!I$164*I66</f>
        <v>1533306.6591368748</v>
      </c>
      <c r="J91" s="64"/>
    </row>
    <row r="92" spans="1:10" s="5" customFormat="1" x14ac:dyDescent="0.25">
      <c r="A92" s="46" t="str">
        <f t="shared" si="11"/>
        <v>Tuy</v>
      </c>
      <c r="B92" s="8" t="str">
        <f t="shared" si="10"/>
        <v>VIP Ibérico</v>
      </c>
      <c r="C92" s="53">
        <f>Input!C$12*Input!C$164*C67</f>
        <v>1159489.0425009259</v>
      </c>
      <c r="D92" s="53">
        <f>Input!D$12*Input!D$164*D67</f>
        <v>1052969.4435499709</v>
      </c>
      <c r="E92" s="53">
        <f>Input!E$12*Input!E$164*E67</f>
        <v>956669.06163165928</v>
      </c>
      <c r="F92" s="53">
        <f>Input!F$12*Input!F$164*F67</f>
        <v>899542.85914376006</v>
      </c>
      <c r="G92" s="53">
        <f>Input!G$12*Input!G$164*G67</f>
        <v>849829.23318540538</v>
      </c>
      <c r="H92" s="53">
        <f>Input!H$12*Input!H$164*H67</f>
        <v>804468.39913708076</v>
      </c>
      <c r="I92" s="65">
        <f>Input!I$12*Input!I$164*I67</f>
        <v>781550.59652899962</v>
      </c>
      <c r="J92" s="64"/>
    </row>
    <row r="93" spans="1:10" s="5" customFormat="1" x14ac:dyDescent="0.25">
      <c r="A93" s="46" t="str">
        <f t="shared" si="11"/>
        <v>PR Barcelona</v>
      </c>
      <c r="B93" s="8" t="str">
        <f t="shared" si="10"/>
        <v>Planta GNL / LNG Plant</v>
      </c>
      <c r="C93" s="53">
        <f>Input!C$12*Input!C$164*C68</f>
        <v>33807280.004096039</v>
      </c>
      <c r="D93" s="53">
        <f>Input!D$12*Input!D$164*D68</f>
        <v>32271951.160811007</v>
      </c>
      <c r="E93" s="53">
        <f>Input!E$12*Input!E$164*E68</f>
        <v>29783785.287316818</v>
      </c>
      <c r="F93" s="53">
        <f>Input!F$12*Input!F$164*F68</f>
        <v>27868980.170515776</v>
      </c>
      <c r="G93" s="53">
        <f>Input!G$12*Input!G$164*G68</f>
        <v>25516298.276134886</v>
      </c>
      <c r="H93" s="53">
        <f>Input!H$12*Input!H$164*H68</f>
        <v>22457616.577412639</v>
      </c>
      <c r="I93" s="65">
        <f>Input!I$12*Input!I$164*I68</f>
        <v>18747026.433385305</v>
      </c>
      <c r="J93" s="64"/>
    </row>
    <row r="94" spans="1:10" s="5" customFormat="1" x14ac:dyDescent="0.25">
      <c r="A94" s="46" t="str">
        <f t="shared" si="11"/>
        <v>PR Cartagena</v>
      </c>
      <c r="B94" s="8" t="str">
        <f t="shared" si="10"/>
        <v>Planta GNL / LNG Plant</v>
      </c>
      <c r="C94" s="53">
        <f>Input!C$12*Input!C$164*C69</f>
        <v>16087287.398060856</v>
      </c>
      <c r="D94" s="53">
        <f>Input!D$12*Input!D$164*D69</f>
        <v>18521404.384152576</v>
      </c>
      <c r="E94" s="53">
        <f>Input!E$12*Input!E$164*E69</f>
        <v>20906918.229889967</v>
      </c>
      <c r="F94" s="53">
        <f>Input!F$12*Input!F$164*F69</f>
        <v>23112664.160665836</v>
      </c>
      <c r="G94" s="53">
        <f>Input!G$12*Input!G$164*G69</f>
        <v>22040705.46837363</v>
      </c>
      <c r="H94" s="53">
        <f>Input!H$12*Input!H$164*H69</f>
        <v>19492377.992285907</v>
      </c>
      <c r="I94" s="65">
        <f>Input!I$12*Input!I$164*I69</f>
        <v>16505739.069688246</v>
      </c>
      <c r="J94" s="64"/>
    </row>
    <row r="95" spans="1:10" s="5" customFormat="1" x14ac:dyDescent="0.25">
      <c r="A95" s="46" t="str">
        <f t="shared" si="11"/>
        <v>PR Huelva</v>
      </c>
      <c r="B95" s="8" t="str">
        <f t="shared" si="10"/>
        <v>Planta GNL / LNG Plant</v>
      </c>
      <c r="C95" s="53">
        <f>Input!C$12*Input!C$164*C70</f>
        <v>41475337.720086262</v>
      </c>
      <c r="D95" s="53">
        <f>Input!D$12*Input!D$164*D70</f>
        <v>37795014.013075046</v>
      </c>
      <c r="E95" s="53">
        <f>Input!E$12*Input!E$164*E70</f>
        <v>33240937.495810099</v>
      </c>
      <c r="F95" s="53">
        <f>Input!F$12*Input!F$164*F70</f>
        <v>29694737.358699087</v>
      </c>
      <c r="G95" s="53">
        <f>Input!G$12*Input!G$164*G70</f>
        <v>26841886.554166615</v>
      </c>
      <c r="H95" s="53">
        <f>Input!H$12*Input!H$164*H70</f>
        <v>23591791.665149022</v>
      </c>
      <c r="I95" s="65">
        <f>Input!I$12*Input!I$164*I70</f>
        <v>19699631.828544728</v>
      </c>
      <c r="J95" s="64"/>
    </row>
    <row r="96" spans="1:10" s="5" customFormat="1" x14ac:dyDescent="0.25">
      <c r="A96" s="46" t="str">
        <f t="shared" si="11"/>
        <v>PR Bilbao</v>
      </c>
      <c r="B96" s="8" t="str">
        <f t="shared" si="10"/>
        <v>Planta GNL / LNG Plant</v>
      </c>
      <c r="C96" s="53">
        <f>Input!C$12*Input!C$164*C71</f>
        <v>27161996.583079651</v>
      </c>
      <c r="D96" s="53">
        <f>Input!D$12*Input!D$164*D71</f>
        <v>21930970.924837567</v>
      </c>
      <c r="E96" s="53">
        <f>Input!E$12*Input!E$164*E71</f>
        <v>15725224.149561813</v>
      </c>
      <c r="F96" s="53">
        <f>Input!F$12*Input!F$164*F71</f>
        <v>10613494.863161627</v>
      </c>
      <c r="G96" s="53">
        <f>Input!G$12*Input!G$164*G71</f>
        <v>8717442.5048870705</v>
      </c>
      <c r="H96" s="53">
        <f>Input!H$12*Input!H$164*H71</f>
        <v>7579483.864827604</v>
      </c>
      <c r="I96" s="65">
        <f>Input!I$12*Input!I$164*I71</f>
        <v>6133235.6145541016</v>
      </c>
      <c r="J96" s="64"/>
    </row>
    <row r="97" spans="1:10" s="5" customFormat="1" x14ac:dyDescent="0.25">
      <c r="A97" s="46" t="str">
        <f t="shared" si="11"/>
        <v>PR Sagunto</v>
      </c>
      <c r="B97" s="8" t="str">
        <f t="shared" si="10"/>
        <v>Planta GNL / LNG Plant</v>
      </c>
      <c r="C97" s="53">
        <f>Input!C$12*Input!C$164*C72</f>
        <v>11982182.079485679</v>
      </c>
      <c r="D97" s="53">
        <f>Input!D$12*Input!D$164*D72</f>
        <v>12218579.361001313</v>
      </c>
      <c r="E97" s="53">
        <f>Input!E$12*Input!E$164*E72</f>
        <v>12219224.920825161</v>
      </c>
      <c r="F97" s="53">
        <f>Input!F$12*Input!F$164*F72</f>
        <v>12309607.757945366</v>
      </c>
      <c r="G97" s="53">
        <f>Input!G$12*Input!G$164*G72</f>
        <v>11495115.799133256</v>
      </c>
      <c r="H97" s="53">
        <f>Input!H$12*Input!H$164*H72</f>
        <v>10154409.200713983</v>
      </c>
      <c r="I97" s="65">
        <f>Input!I$12*Input!I$164*I72</f>
        <v>8567056.417342145</v>
      </c>
      <c r="J97" s="64"/>
    </row>
    <row r="98" spans="1:10" s="5" customFormat="1" x14ac:dyDescent="0.25">
      <c r="A98" s="46" t="str">
        <f t="shared" si="11"/>
        <v>PR Mugardos</v>
      </c>
      <c r="B98" s="8" t="str">
        <f t="shared" si="10"/>
        <v>Planta GNL / LNG Plant</v>
      </c>
      <c r="C98" s="53">
        <f>Input!C$12*Input!C$164*C73</f>
        <v>11182352.241366023</v>
      </c>
      <c r="D98" s="53">
        <f>Input!D$12*Input!D$164*D73</f>
        <v>10916004.321509654</v>
      </c>
      <c r="E98" s="53">
        <f>Input!E$12*Input!E$164*E73</f>
        <v>10466395.151593395</v>
      </c>
      <c r="F98" s="53">
        <f>Input!F$12*Input!F$164*F73</f>
        <v>10177598.607860589</v>
      </c>
      <c r="G98" s="53">
        <f>Input!G$12*Input!G$164*G73</f>
        <v>9364915.7825958394</v>
      </c>
      <c r="H98" s="53">
        <f>Input!H$12*Input!H$164*H73</f>
        <v>8178643.9887883654</v>
      </c>
      <c r="I98" s="65">
        <f>Input!I$12*Input!I$164*I73</f>
        <v>6707710.4229397811</v>
      </c>
      <c r="J98" s="64"/>
    </row>
    <row r="99" spans="1:10" s="5" customFormat="1" ht="30" x14ac:dyDescent="0.25">
      <c r="A99" s="46" t="str">
        <f t="shared" si="11"/>
        <v>Marismas</v>
      </c>
      <c r="B99" s="8" t="str">
        <f t="shared" si="10"/>
        <v>YAC Marismas / AASS - Storage facilities</v>
      </c>
      <c r="C99" s="53">
        <f>Input!C$12*Input!C$164*C74</f>
        <v>1128215.4070419625</v>
      </c>
      <c r="D99" s="53">
        <f>Input!D$12*Input!D$164*D74</f>
        <v>1055223.2207679693</v>
      </c>
      <c r="E99" s="53">
        <f>Input!E$12*Input!E$164*E74</f>
        <v>1094196.890381577</v>
      </c>
      <c r="F99" s="53">
        <f>Input!F$12*Input!F$164*F74</f>
        <v>1079900.6443756537</v>
      </c>
      <c r="G99" s="53">
        <f>Input!G$12*Input!G$164*G74</f>
        <v>1062358.9971504186</v>
      </c>
      <c r="H99" s="53">
        <f>Input!H$12*Input!H$164*H74</f>
        <v>1022569.3922971556</v>
      </c>
      <c r="I99" s="65">
        <f>Input!I$12*Input!I$164*I74</f>
        <v>1009692.3310741432</v>
      </c>
      <c r="J99" s="64"/>
    </row>
    <row r="100" spans="1:10" s="5" customFormat="1" x14ac:dyDescent="0.25">
      <c r="A100" s="46" t="str">
        <f t="shared" si="11"/>
        <v>YAC Poseidón</v>
      </c>
      <c r="B100" s="8" t="str">
        <f t="shared" si="10"/>
        <v>YAC Poseidón</v>
      </c>
      <c r="C100" s="53">
        <f>Input!C$12*Input!C$164*C75</f>
        <v>98340.153442899711</v>
      </c>
      <c r="D100" s="53">
        <f>Input!D$12*Input!D$164*D75</f>
        <v>89265.171953512079</v>
      </c>
      <c r="E100" s="53">
        <f>Input!E$12*Input!E$164*E75</f>
        <v>81279.18928023467</v>
      </c>
      <c r="F100" s="53">
        <f>Input!F$12*Input!F$164*F75</f>
        <v>76668.374842212143</v>
      </c>
      <c r="G100" s="53">
        <f>Input!G$12*Input!G$164*G75</f>
        <v>72716.064008499539</v>
      </c>
      <c r="H100" s="53">
        <f>Input!H$12*Input!H$164*H75</f>
        <v>69217.867876834542</v>
      </c>
      <c r="I100" s="65">
        <f>Input!I$12*Input!I$164*I75</f>
        <v>68322.781882618336</v>
      </c>
      <c r="J100" s="64"/>
    </row>
    <row r="101" spans="1:10" s="5" customFormat="1" x14ac:dyDescent="0.25">
      <c r="A101" s="46" t="str">
        <f t="shared" si="11"/>
        <v>YAC Viura</v>
      </c>
      <c r="B101" s="8" t="str">
        <f t="shared" si="10"/>
        <v>YAC Viura</v>
      </c>
      <c r="C101" s="53">
        <f>Input!C$12*Input!C$164*C76</f>
        <v>838208.48270140123</v>
      </c>
      <c r="D101" s="53">
        <f>Input!D$12*Input!D$164*D76</f>
        <v>762785.98801433493</v>
      </c>
      <c r="E101" s="53">
        <f>Input!E$12*Input!E$164*E76</f>
        <v>691048.60610552458</v>
      </c>
      <c r="F101" s="53">
        <f>Input!F$12*Input!F$164*F76</f>
        <v>646864.11953014298</v>
      </c>
      <c r="G101" s="53">
        <f>Input!G$12*Input!G$164*G76</f>
        <v>608182.80165869684</v>
      </c>
      <c r="H101" s="53">
        <f>Input!H$12*Input!H$164*H76</f>
        <v>572287.25676951918</v>
      </c>
      <c r="I101" s="65">
        <f>Input!I$12*Input!I$164*I76</f>
        <v>545809.13555277803</v>
      </c>
      <c r="J101" s="64"/>
    </row>
    <row r="102" spans="1:10" s="5" customFormat="1" x14ac:dyDescent="0.25">
      <c r="A102" s="46" t="str">
        <f t="shared" si="11"/>
        <v>BI Madrid</v>
      </c>
      <c r="B102" s="8" t="str">
        <f t="shared" si="10"/>
        <v>BI Madrid</v>
      </c>
      <c r="C102" s="53">
        <f>Input!C$12*Input!C$164*C77</f>
        <v>47969.89176714779</v>
      </c>
      <c r="D102" s="53">
        <f>Input!D$12*Input!D$164*D77</f>
        <v>43648.58788365611</v>
      </c>
      <c r="E102" s="53">
        <f>Input!E$12*Input!E$164*E77</f>
        <v>39676.634978191782</v>
      </c>
      <c r="F102" s="53">
        <f>Input!F$12*Input!F$164*F77</f>
        <v>37305.345820667237</v>
      </c>
      <c r="G102" s="53">
        <f>Input!G$12*Input!G$164*G77</f>
        <v>35274.265242168593</v>
      </c>
      <c r="H102" s="53">
        <f>Input!H$12*Input!H$164*H77</f>
        <v>33430.758436157092</v>
      </c>
      <c r="I102" s="65">
        <f>Input!I$12*Input!I$164*I77</f>
        <v>32526.59176550242</v>
      </c>
      <c r="J102" s="64"/>
    </row>
    <row r="103" spans="1:10" s="5" customFormat="1" x14ac:dyDescent="0.25">
      <c r="A103" s="46" t="str">
        <f t="shared" si="11"/>
        <v>AASS Serrablo</v>
      </c>
      <c r="B103" s="8" t="str">
        <f t="shared" si="10"/>
        <v>AA.SS / Storage facilities</v>
      </c>
      <c r="C103" s="53">
        <f>Input!C$12*Input!C$164*C78</f>
        <v>3140190.0995101123</v>
      </c>
      <c r="D103" s="53">
        <f>Input!D$12*Input!D$164*D78</f>
        <v>2953352.306079173</v>
      </c>
      <c r="E103" s="53">
        <f>Input!E$12*Input!E$164*E78</f>
        <v>3052219.7488804301</v>
      </c>
      <c r="F103" s="53">
        <f>Input!F$12*Input!F$164*F78</f>
        <v>2993306.3781103659</v>
      </c>
      <c r="G103" s="53">
        <f>Input!G$12*Input!G$164*G78</f>
        <v>2931533.0059051435</v>
      </c>
      <c r="H103" s="53">
        <f>Input!H$12*Input!H$164*H78</f>
        <v>2807744.260075775</v>
      </c>
      <c r="I103" s="65">
        <f>Input!I$12*Input!I$164*I78</f>
        <v>2726450.4069419787</v>
      </c>
      <c r="J103" s="64"/>
    </row>
    <row r="104" spans="1:10" s="5" customFormat="1" x14ac:dyDescent="0.25">
      <c r="A104" s="46" t="str">
        <f t="shared" si="11"/>
        <v>AASS Gaviota</v>
      </c>
      <c r="B104" s="8" t="str">
        <f t="shared" si="10"/>
        <v>AA.SS / Storage facilities</v>
      </c>
      <c r="C104" s="53">
        <f>Input!C$12*Input!C$164*C79</f>
        <v>2468275.5946921404</v>
      </c>
      <c r="D104" s="53">
        <f>Input!D$12*Input!D$164*D79</f>
        <v>2316312.3377234573</v>
      </c>
      <c r="E104" s="53">
        <f>Input!E$12*Input!E$164*E79</f>
        <v>2393007.7789525366</v>
      </c>
      <c r="F104" s="53">
        <f>Input!F$12*Input!F$164*F79</f>
        <v>2346537.4665290681</v>
      </c>
      <c r="G104" s="53">
        <f>Input!G$12*Input!G$164*G79</f>
        <v>2292763.1279278542</v>
      </c>
      <c r="H104" s="53">
        <f>Input!H$12*Input!H$164*H79</f>
        <v>2185112.6809082991</v>
      </c>
      <c r="I104" s="65">
        <f>Input!I$12*Input!I$164*I79</f>
        <v>2093237.3498608337</v>
      </c>
      <c r="J104" s="64"/>
    </row>
    <row r="105" spans="1:10" s="5" customFormat="1" ht="15.75" thickBot="1" x14ac:dyDescent="0.3">
      <c r="A105" s="46" t="str">
        <f t="shared" si="11"/>
        <v>AASS Yela</v>
      </c>
      <c r="B105" s="8" t="str">
        <f t="shared" si="10"/>
        <v>AA.SS / Storage facilities</v>
      </c>
      <c r="C105" s="53">
        <f>Input!C$12*Input!C$164*C80</f>
        <v>854751.95762065181</v>
      </c>
      <c r="D105" s="53">
        <f>Input!D$12*Input!D$164*D80</f>
        <v>802387.34493733698</v>
      </c>
      <c r="E105" s="53">
        <f>Input!E$12*Input!E$164*E80</f>
        <v>830212.60955714225</v>
      </c>
      <c r="F105" s="53">
        <f>Input!F$12*Input!F$164*F80</f>
        <v>815819.14357682259</v>
      </c>
      <c r="G105" s="53">
        <f>Input!G$12*Input!G$164*G80</f>
        <v>799552.25419887248</v>
      </c>
      <c r="H105" s="53">
        <f>Input!H$12*Input!H$164*H80</f>
        <v>765818.56017701316</v>
      </c>
      <c r="I105" s="65">
        <f>Input!I$12*Input!I$164*I80</f>
        <v>743839.86635677796</v>
      </c>
      <c r="J105" s="64"/>
    </row>
    <row r="106" spans="1:10" ht="18.75" customHeight="1" thickBot="1" x14ac:dyDescent="0.3">
      <c r="A106" s="33" t="s">
        <v>7</v>
      </c>
      <c r="B106" s="34"/>
      <c r="C106" s="66">
        <f t="shared" ref="C106:I106" si="12">SUM(C87:C105)</f>
        <v>287117989.02900457</v>
      </c>
      <c r="D106" s="66">
        <f t="shared" si="12"/>
        <v>266264628.20840898</v>
      </c>
      <c r="E106" s="66">
        <f t="shared" si="12"/>
        <v>243853046.54614082</v>
      </c>
      <c r="F106" s="66">
        <f t="shared" si="12"/>
        <v>228436963.61772016</v>
      </c>
      <c r="G106" s="66">
        <f t="shared" si="12"/>
        <v>212877781.77913836</v>
      </c>
      <c r="H106" s="66">
        <f t="shared" si="12"/>
        <v>195135992.28888199</v>
      </c>
      <c r="I106" s="67">
        <f t="shared" si="12"/>
        <v>178387565.79222807</v>
      </c>
    </row>
    <row r="107" spans="1:10" ht="9" customHeight="1" x14ac:dyDescent="0.25">
      <c r="C107" s="132">
        <f>C106-(Input!C$12*Input!C$164)</f>
        <v>0</v>
      </c>
      <c r="D107" s="132">
        <f>D106-(Input!D$12*Input!D$164)</f>
        <v>0</v>
      </c>
      <c r="E107" s="132">
        <f>E106-(Input!E$12*Input!E$164)</f>
        <v>0</v>
      </c>
      <c r="F107" s="132">
        <f>F106-(Input!F$12*Input!F$164)</f>
        <v>0</v>
      </c>
      <c r="G107" s="132">
        <f>G106-(Input!G$12*Input!G$164)</f>
        <v>0</v>
      </c>
      <c r="H107" s="132">
        <f>H106-(Input!H$12*Input!H$164)</f>
        <v>0</v>
      </c>
      <c r="I107" s="132">
        <f>I106-(Input!I$12*Input!I$164)</f>
        <v>0</v>
      </c>
    </row>
    <row r="108" spans="1:10" ht="27.75" customHeight="1" x14ac:dyDescent="0.25">
      <c r="A108" s="96" t="s">
        <v>435</v>
      </c>
      <c r="B108" s="23"/>
      <c r="C108" s="24"/>
      <c r="D108" s="24"/>
      <c r="E108" s="24"/>
      <c r="F108" s="24"/>
      <c r="G108" s="24"/>
      <c r="H108" s="24"/>
      <c r="I108" s="24"/>
    </row>
    <row r="109" spans="1:10" ht="5.0999999999999996" customHeight="1" thickBot="1" x14ac:dyDescent="0.3"/>
    <row r="110" spans="1:10" ht="15" customHeight="1" x14ac:dyDescent="0.25">
      <c r="A110" s="194" t="s">
        <v>316</v>
      </c>
      <c r="B110" s="196" t="s">
        <v>317</v>
      </c>
      <c r="C110" s="27" t="s">
        <v>13</v>
      </c>
      <c r="D110" s="28"/>
      <c r="E110" s="28"/>
      <c r="F110" s="28"/>
      <c r="G110" s="28"/>
      <c r="H110" s="28"/>
      <c r="I110" s="29"/>
    </row>
    <row r="111" spans="1:10" ht="33" customHeight="1" x14ac:dyDescent="0.25">
      <c r="A111" s="195"/>
      <c r="B111" s="197"/>
      <c r="C111" s="25">
        <v>2020</v>
      </c>
      <c r="D111" s="26" t="s">
        <v>61</v>
      </c>
      <c r="E111" s="26" t="s">
        <v>62</v>
      </c>
      <c r="F111" s="26" t="s">
        <v>63</v>
      </c>
      <c r="G111" s="26" t="s">
        <v>64</v>
      </c>
      <c r="H111" s="26" t="s">
        <v>65</v>
      </c>
      <c r="I111" s="30" t="s">
        <v>66</v>
      </c>
    </row>
    <row r="112" spans="1:10" s="5" customFormat="1" x14ac:dyDescent="0.25">
      <c r="A112" s="31" t="str">
        <f>A87</f>
        <v>CI Tarifa</v>
      </c>
      <c r="B112" s="4" t="str">
        <f t="shared" ref="B112:B130" si="13">B87</f>
        <v>CI Tarifa</v>
      </c>
      <c r="C112" s="68">
        <f>IF(C12=0,"",C87/C12)</f>
        <v>272.38113434887845</v>
      </c>
      <c r="D112" s="68">
        <f t="shared" ref="D112:I112" si="14">IF(D12=0,"",D87/D12)</f>
        <v>247.47003981416862</v>
      </c>
      <c r="E112" s="68">
        <f t="shared" si="14"/>
        <v>225.44980534583448</v>
      </c>
      <c r="F112" s="68">
        <f t="shared" si="14"/>
        <v>212.75888276562961</v>
      </c>
      <c r="G112" s="68">
        <f t="shared" si="14"/>
        <v>202.04468943507823</v>
      </c>
      <c r="H112" s="68">
        <f t="shared" si="14"/>
        <v>192.70969317447648</v>
      </c>
      <c r="I112" s="69">
        <f t="shared" si="14"/>
        <v>191.21062007326387</v>
      </c>
      <c r="J112" s="80"/>
    </row>
    <row r="113" spans="1:10" s="5" customFormat="1" x14ac:dyDescent="0.25">
      <c r="A113" s="46" t="str">
        <f t="shared" ref="A113:A130" si="15">A88</f>
        <v>CI Almería</v>
      </c>
      <c r="B113" s="4" t="str">
        <f t="shared" si="13"/>
        <v>CI Almería</v>
      </c>
      <c r="C113" s="68">
        <f t="shared" ref="C113:I128" si="16">IF(C13=0,"",C88/C13)</f>
        <v>245.57238921826726</v>
      </c>
      <c r="D113" s="70">
        <f t="shared" si="16"/>
        <v>224.03958336719361</v>
      </c>
      <c r="E113" s="70">
        <f t="shared" si="16"/>
        <v>204.03837111994633</v>
      </c>
      <c r="F113" s="70">
        <f t="shared" si="16"/>
        <v>192.22510952149941</v>
      </c>
      <c r="G113" s="70">
        <f t="shared" si="16"/>
        <v>182.71562155630795</v>
      </c>
      <c r="H113" s="70">
        <f t="shared" si="16"/>
        <v>174.63486278811357</v>
      </c>
      <c r="I113" s="71">
        <f t="shared" si="16"/>
        <v>173.89957735091252</v>
      </c>
      <c r="J113" s="80"/>
    </row>
    <row r="114" spans="1:10" s="5" customFormat="1" x14ac:dyDescent="0.25">
      <c r="A114" s="46" t="str">
        <f t="shared" si="15"/>
        <v>Irún</v>
      </c>
      <c r="B114" s="4" t="str">
        <f t="shared" si="13"/>
        <v>VIP Pirineos</v>
      </c>
      <c r="C114" s="68">
        <f t="shared" si="16"/>
        <v>203.17621198633537</v>
      </c>
      <c r="D114" s="70">
        <f t="shared" si="16"/>
        <v>184.64289881323288</v>
      </c>
      <c r="E114" s="70">
        <f t="shared" si="16"/>
        <v>167.38352771334863</v>
      </c>
      <c r="F114" s="70">
        <f t="shared" si="16"/>
        <v>156.90532834255617</v>
      </c>
      <c r="G114" s="70">
        <f t="shared" si="16"/>
        <v>147.72104315721705</v>
      </c>
      <c r="H114" s="70">
        <f t="shared" si="16"/>
        <v>139.29872953295441</v>
      </c>
      <c r="I114" s="71">
        <f t="shared" si="16"/>
        <v>133.77314748887943</v>
      </c>
      <c r="J114" s="80"/>
    </row>
    <row r="115" spans="1:10" s="5" customFormat="1" x14ac:dyDescent="0.25">
      <c r="A115" s="46" t="str">
        <f t="shared" si="15"/>
        <v>Larrau</v>
      </c>
      <c r="B115" s="4" t="str">
        <f t="shared" si="13"/>
        <v>VIP Pirineos</v>
      </c>
      <c r="C115" s="68">
        <f t="shared" si="16"/>
        <v>186.23655847627305</v>
      </c>
      <c r="D115" s="70">
        <f t="shared" si="16"/>
        <v>169.53276196066176</v>
      </c>
      <c r="E115" s="70">
        <f t="shared" si="16"/>
        <v>153.74770190177952</v>
      </c>
      <c r="F115" s="70">
        <f t="shared" si="16"/>
        <v>144.12454442574568</v>
      </c>
      <c r="G115" s="70">
        <f t="shared" si="16"/>
        <v>135.88260491993287</v>
      </c>
      <c r="H115" s="70">
        <f t="shared" si="16"/>
        <v>128.42217874761113</v>
      </c>
      <c r="I115" s="71">
        <f t="shared" si="16"/>
        <v>123.98987285938388</v>
      </c>
      <c r="J115" s="80"/>
    </row>
    <row r="116" spans="1:10" s="5" customFormat="1" x14ac:dyDescent="0.25">
      <c r="A116" s="46" t="str">
        <f t="shared" si="15"/>
        <v>Badajoz</v>
      </c>
      <c r="B116" s="4" t="str">
        <f t="shared" si="13"/>
        <v>VIP Ibérico</v>
      </c>
      <c r="C116" s="68">
        <f t="shared" si="16"/>
        <v>315.10948770583229</v>
      </c>
      <c r="D116" s="70">
        <f t="shared" si="16"/>
        <v>286.29861520063071</v>
      </c>
      <c r="E116" s="70">
        <f t="shared" si="16"/>
        <v>260.16291478642802</v>
      </c>
      <c r="F116" s="70">
        <f t="shared" si="16"/>
        <v>244.65198618406743</v>
      </c>
      <c r="G116" s="70">
        <f t="shared" si="16"/>
        <v>231.20880571651605</v>
      </c>
      <c r="H116" s="70">
        <f t="shared" si="16"/>
        <v>218.98169231627062</v>
      </c>
      <c r="I116" s="71">
        <f t="shared" si="16"/>
        <v>212.95652540157326</v>
      </c>
      <c r="J116" s="80"/>
    </row>
    <row r="117" spans="1:10" s="5" customFormat="1" x14ac:dyDescent="0.25">
      <c r="A117" s="46" t="str">
        <f t="shared" si="15"/>
        <v>Tuy</v>
      </c>
      <c r="B117" s="8" t="str">
        <f t="shared" si="13"/>
        <v>VIP Ibérico</v>
      </c>
      <c r="C117" s="70">
        <f t="shared" si="16"/>
        <v>354.28377211680458</v>
      </c>
      <c r="D117" s="70">
        <f t="shared" si="16"/>
        <v>321.73653455144097</v>
      </c>
      <c r="E117" s="70">
        <f t="shared" si="16"/>
        <v>292.3117954536749</v>
      </c>
      <c r="F117" s="70">
        <f t="shared" si="16"/>
        <v>274.85679091092595</v>
      </c>
      <c r="G117" s="70">
        <f t="shared" si="16"/>
        <v>259.66671124260881</v>
      </c>
      <c r="H117" s="70">
        <f t="shared" si="16"/>
        <v>245.80663425702403</v>
      </c>
      <c r="I117" s="71">
        <f t="shared" si="16"/>
        <v>238.80406221105937</v>
      </c>
      <c r="J117" s="80"/>
    </row>
    <row r="118" spans="1:10" s="5" customFormat="1" x14ac:dyDescent="0.25">
      <c r="A118" s="46" t="str">
        <f t="shared" si="15"/>
        <v>PR Barcelona</v>
      </c>
      <c r="B118" s="8" t="str">
        <f t="shared" si="13"/>
        <v>Planta GNL / LNG Plant</v>
      </c>
      <c r="C118" s="70">
        <f t="shared" si="16"/>
        <v>186.86997457179336</v>
      </c>
      <c r="D118" s="70">
        <f t="shared" si="16"/>
        <v>171.11339256308418</v>
      </c>
      <c r="E118" s="70">
        <f t="shared" si="16"/>
        <v>155.48083423925391</v>
      </c>
      <c r="F118" s="70">
        <f t="shared" si="16"/>
        <v>145.8677257697889</v>
      </c>
      <c r="G118" s="70">
        <f t="shared" si="16"/>
        <v>138.27502170453135</v>
      </c>
      <c r="H118" s="70">
        <f t="shared" si="16"/>
        <v>131.80474209708407</v>
      </c>
      <c r="I118" s="71">
        <f t="shared" si="16"/>
        <v>130.06139741078997</v>
      </c>
      <c r="J118" s="80"/>
    </row>
    <row r="119" spans="1:10" s="5" customFormat="1" x14ac:dyDescent="0.25">
      <c r="A119" s="46" t="str">
        <f t="shared" si="15"/>
        <v>PR Cartagena</v>
      </c>
      <c r="B119" s="8" t="str">
        <f t="shared" si="13"/>
        <v>Planta GNL / LNG Plant</v>
      </c>
      <c r="C119" s="70">
        <f t="shared" si="16"/>
        <v>210.70082722306449</v>
      </c>
      <c r="D119" s="70">
        <f t="shared" si="16"/>
        <v>192.52232904432503</v>
      </c>
      <c r="E119" s="70">
        <f t="shared" si="16"/>
        <v>175.39668195838024</v>
      </c>
      <c r="F119" s="70">
        <f t="shared" si="16"/>
        <v>165.24780377873685</v>
      </c>
      <c r="G119" s="70">
        <f t="shared" si="16"/>
        <v>157.27279536724967</v>
      </c>
      <c r="H119" s="70">
        <f t="shared" si="16"/>
        <v>150.63789813169447</v>
      </c>
      <c r="I119" s="71">
        <f t="shared" si="16"/>
        <v>150.78323241826408</v>
      </c>
      <c r="J119" s="80"/>
    </row>
    <row r="120" spans="1:10" s="5" customFormat="1" x14ac:dyDescent="0.25">
      <c r="A120" s="46" t="str">
        <f t="shared" si="15"/>
        <v>PR Huelva</v>
      </c>
      <c r="B120" s="8" t="str">
        <f t="shared" si="13"/>
        <v>Planta GNL / LNG Plant</v>
      </c>
      <c r="C120" s="70">
        <f t="shared" si="16"/>
        <v>268.17470780467715</v>
      </c>
      <c r="D120" s="70">
        <f t="shared" si="16"/>
        <v>243.43606571593153</v>
      </c>
      <c r="E120" s="70">
        <f t="shared" si="16"/>
        <v>221.65504351657563</v>
      </c>
      <c r="F120" s="70">
        <f t="shared" si="16"/>
        <v>209.07575894905156</v>
      </c>
      <c r="G120" s="70">
        <f t="shared" si="16"/>
        <v>198.2965437947141</v>
      </c>
      <c r="H120" s="70">
        <f t="shared" si="16"/>
        <v>188.7575537904552</v>
      </c>
      <c r="I120" s="71">
        <f t="shared" si="16"/>
        <v>186.31601076387815</v>
      </c>
      <c r="J120" s="80"/>
    </row>
    <row r="121" spans="1:10" s="5" customFormat="1" x14ac:dyDescent="0.25">
      <c r="A121" s="46" t="str">
        <f t="shared" si="15"/>
        <v>PR Bilbao</v>
      </c>
      <c r="B121" s="8" t="str">
        <f t="shared" si="13"/>
        <v>Planta GNL / LNG Plant</v>
      </c>
      <c r="C121" s="70">
        <f t="shared" si="16"/>
        <v>183.64044553712543</v>
      </c>
      <c r="D121" s="70">
        <f t="shared" si="16"/>
        <v>166.90136028287378</v>
      </c>
      <c r="E121" s="70">
        <f t="shared" si="16"/>
        <v>151.23338482312241</v>
      </c>
      <c r="F121" s="70">
        <f t="shared" si="16"/>
        <v>141.67537338889542</v>
      </c>
      <c r="G121" s="70">
        <f t="shared" si="16"/>
        <v>133.2468984288073</v>
      </c>
      <c r="H121" s="70">
        <f t="shared" si="16"/>
        <v>125.47261742340018</v>
      </c>
      <c r="I121" s="71">
        <f t="shared" si="16"/>
        <v>120.01834259095911</v>
      </c>
      <c r="J121" s="80"/>
    </row>
    <row r="122" spans="1:10" s="5" customFormat="1" x14ac:dyDescent="0.25">
      <c r="A122" s="46" t="str">
        <f t="shared" si="15"/>
        <v>PR Sagunto</v>
      </c>
      <c r="B122" s="8" t="str">
        <f t="shared" si="13"/>
        <v>Planta GNL / LNG Plant</v>
      </c>
      <c r="C122" s="70">
        <f t="shared" si="16"/>
        <v>161.99599569786781</v>
      </c>
      <c r="D122" s="70">
        <f t="shared" si="16"/>
        <v>148.24726916186907</v>
      </c>
      <c r="E122" s="70">
        <f t="shared" si="16"/>
        <v>134.89282027629579</v>
      </c>
      <c r="F122" s="70">
        <f t="shared" si="16"/>
        <v>126.82824671816299</v>
      </c>
      <c r="G122" s="70">
        <f t="shared" si="16"/>
        <v>120.54556484266129</v>
      </c>
      <c r="H122" s="70">
        <f t="shared" si="16"/>
        <v>115.32775925757197</v>
      </c>
      <c r="I122" s="71">
        <f t="shared" si="16"/>
        <v>115.016320954156</v>
      </c>
      <c r="J122" s="80"/>
    </row>
    <row r="123" spans="1:10" s="5" customFormat="1" x14ac:dyDescent="0.25">
      <c r="A123" s="46" t="str">
        <f t="shared" si="15"/>
        <v>PR Mugardos</v>
      </c>
      <c r="B123" s="8" t="str">
        <f t="shared" si="13"/>
        <v>Planta GNL / LNG Plant</v>
      </c>
      <c r="C123" s="70">
        <f t="shared" si="16"/>
        <v>309.91125530343686</v>
      </c>
      <c r="D123" s="70">
        <f t="shared" si="16"/>
        <v>281.27802875184767</v>
      </c>
      <c r="E123" s="70">
        <f t="shared" si="16"/>
        <v>255.52127511496278</v>
      </c>
      <c r="F123" s="70">
        <f t="shared" si="16"/>
        <v>240.26016706423243</v>
      </c>
      <c r="G123" s="70">
        <f t="shared" si="16"/>
        <v>226.87819917515438</v>
      </c>
      <c r="H123" s="70">
        <f t="shared" si="16"/>
        <v>214.59099923024149</v>
      </c>
      <c r="I123" s="71">
        <f t="shared" si="16"/>
        <v>208.04302252212915</v>
      </c>
      <c r="J123" s="80"/>
    </row>
    <row r="124" spans="1:10" s="5" customFormat="1" ht="30" x14ac:dyDescent="0.25">
      <c r="A124" s="46" t="str">
        <f t="shared" si="15"/>
        <v>Marismas</v>
      </c>
      <c r="B124" s="8" t="str">
        <f t="shared" si="13"/>
        <v>YAC Marismas / AASS - Storage facilities</v>
      </c>
      <c r="C124" s="70">
        <f t="shared" si="16"/>
        <v>256.45045665811665</v>
      </c>
      <c r="D124" s="70">
        <f t="shared" si="16"/>
        <v>232.84742752584447</v>
      </c>
      <c r="E124" s="70">
        <f t="shared" si="16"/>
        <v>212.06477376828087</v>
      </c>
      <c r="F124" s="70">
        <f t="shared" si="16"/>
        <v>200.06584731993738</v>
      </c>
      <c r="G124" s="70">
        <f t="shared" si="16"/>
        <v>189.81364567715454</v>
      </c>
      <c r="H124" s="70">
        <f t="shared" si="16"/>
        <v>180.71691557641358</v>
      </c>
      <c r="I124" s="71">
        <f t="shared" si="16"/>
        <v>178.44117487515544</v>
      </c>
      <c r="J124" s="80"/>
    </row>
    <row r="125" spans="1:10" s="5" customFormat="1" x14ac:dyDescent="0.25">
      <c r="A125" s="46" t="str">
        <f t="shared" si="15"/>
        <v>YAC Poseidón</v>
      </c>
      <c r="B125" s="8" t="str">
        <f t="shared" si="13"/>
        <v>YAC Poseidón</v>
      </c>
      <c r="C125" s="70">
        <f t="shared" si="16"/>
        <v>264.25833698908946</v>
      </c>
      <c r="D125" s="70">
        <f t="shared" si="16"/>
        <v>239.87216885091581</v>
      </c>
      <c r="E125" s="70">
        <f t="shared" si="16"/>
        <v>218.41234367696657</v>
      </c>
      <c r="F125" s="70">
        <f t="shared" si="16"/>
        <v>206.02222516586829</v>
      </c>
      <c r="G125" s="70">
        <f t="shared" si="16"/>
        <v>195.40162867892778</v>
      </c>
      <c r="H125" s="70">
        <f t="shared" si="16"/>
        <v>186.00132310840394</v>
      </c>
      <c r="I125" s="71">
        <f t="shared" si="16"/>
        <v>183.59606006972928</v>
      </c>
      <c r="J125" s="80"/>
    </row>
    <row r="126" spans="1:10" s="5" customFormat="1" x14ac:dyDescent="0.25">
      <c r="A126" s="46" t="str">
        <f t="shared" si="15"/>
        <v>YAC Viura</v>
      </c>
      <c r="B126" s="8" t="str">
        <f t="shared" si="13"/>
        <v>YAC Viura</v>
      </c>
      <c r="C126" s="70">
        <f t="shared" si="16"/>
        <v>145.36095642027166</v>
      </c>
      <c r="D126" s="70">
        <f t="shared" si="16"/>
        <v>132.28129164763493</v>
      </c>
      <c r="E126" s="70">
        <f t="shared" si="16"/>
        <v>119.84069403909734</v>
      </c>
      <c r="F126" s="70">
        <f t="shared" si="16"/>
        <v>112.17828145310575</v>
      </c>
      <c r="G126" s="70">
        <f t="shared" si="16"/>
        <v>105.47022077675851</v>
      </c>
      <c r="H126" s="70">
        <f t="shared" si="16"/>
        <v>99.245265000241488</v>
      </c>
      <c r="I126" s="71">
        <f t="shared" si="16"/>
        <v>94.653465819358601</v>
      </c>
      <c r="J126" s="80"/>
    </row>
    <row r="127" spans="1:10" s="5" customFormat="1" x14ac:dyDescent="0.25">
      <c r="A127" s="46" t="str">
        <f t="shared" si="15"/>
        <v>BI Madrid</v>
      </c>
      <c r="B127" s="8" t="str">
        <f t="shared" si="13"/>
        <v>BI Madrid</v>
      </c>
      <c r="C127" s="70">
        <f t="shared" si="16"/>
        <v>154.49253018397411</v>
      </c>
      <c r="D127" s="70">
        <f t="shared" si="16"/>
        <v>140.57527613022043</v>
      </c>
      <c r="E127" s="70">
        <f t="shared" si="16"/>
        <v>127.7831469105956</v>
      </c>
      <c r="F127" s="70">
        <f t="shared" si="16"/>
        <v>120.14613860709377</v>
      </c>
      <c r="G127" s="70">
        <f t="shared" si="16"/>
        <v>113.60481099470417</v>
      </c>
      <c r="H127" s="70">
        <f t="shared" si="16"/>
        <v>107.66758619848012</v>
      </c>
      <c r="I127" s="71">
        <f t="shared" si="16"/>
        <v>104.75561388602381</v>
      </c>
      <c r="J127" s="80"/>
    </row>
    <row r="128" spans="1:10" s="5" customFormat="1" x14ac:dyDescent="0.25">
      <c r="A128" s="46" t="str">
        <f t="shared" si="15"/>
        <v>AASS Serrablo</v>
      </c>
      <c r="B128" s="8" t="str">
        <f t="shared" si="13"/>
        <v>AA.SS / Storage facilities</v>
      </c>
      <c r="C128" s="70">
        <f t="shared" si="16"/>
        <v>185.74033100761608</v>
      </c>
      <c r="D128" s="70">
        <f t="shared" si="16"/>
        <v>169.57837407373492</v>
      </c>
      <c r="E128" s="70">
        <f t="shared" si="16"/>
        <v>153.91241086537349</v>
      </c>
      <c r="F128" s="70">
        <f t="shared" si="16"/>
        <v>144.28172619161725</v>
      </c>
      <c r="G128" s="70">
        <f t="shared" si="16"/>
        <v>136.27346144001484</v>
      </c>
      <c r="H128" s="70">
        <f t="shared" si="16"/>
        <v>129.09838171919401</v>
      </c>
      <c r="I128" s="71">
        <f t="shared" si="16"/>
        <v>125.3605395543924</v>
      </c>
      <c r="J128" s="80"/>
    </row>
    <row r="129" spans="1:10" s="5" customFormat="1" x14ac:dyDescent="0.25">
      <c r="A129" s="46" t="str">
        <f t="shared" si="15"/>
        <v>AASS Gaviota</v>
      </c>
      <c r="B129" s="8" t="str">
        <f t="shared" si="13"/>
        <v>AA.SS / Storage facilities</v>
      </c>
      <c r="C129" s="70">
        <f t="shared" ref="C129:I131" si="17">IF(C29=0,"",C104/C29)</f>
        <v>181.38666571161798</v>
      </c>
      <c r="D129" s="70">
        <f t="shared" si="17"/>
        <v>165.23945865522319</v>
      </c>
      <c r="E129" s="70">
        <f t="shared" si="17"/>
        <v>149.92131628697632</v>
      </c>
      <c r="F129" s="70">
        <f t="shared" si="17"/>
        <v>140.52354094034288</v>
      </c>
      <c r="G129" s="70">
        <f t="shared" si="17"/>
        <v>132.41498062730903</v>
      </c>
      <c r="H129" s="70">
        <f t="shared" si="17"/>
        <v>124.82412227854702</v>
      </c>
      <c r="I129" s="71">
        <f t="shared" si="17"/>
        <v>119.57576247667002</v>
      </c>
      <c r="J129" s="80"/>
    </row>
    <row r="130" spans="1:10" s="5" customFormat="1" ht="15.75" thickBot="1" x14ac:dyDescent="0.3">
      <c r="A130" s="46" t="str">
        <f t="shared" si="15"/>
        <v>AASS Yela</v>
      </c>
      <c r="B130" s="8" t="str">
        <f t="shared" si="13"/>
        <v>AA.SS / Storage facilities</v>
      </c>
      <c r="C130" s="70">
        <f t="shared" si="17"/>
        <v>156.49354493299973</v>
      </c>
      <c r="D130" s="70">
        <f t="shared" si="17"/>
        <v>142.60847291186218</v>
      </c>
      <c r="E130" s="70">
        <f t="shared" si="17"/>
        <v>129.58454774199626</v>
      </c>
      <c r="F130" s="70">
        <f t="shared" si="17"/>
        <v>121.71948317761624</v>
      </c>
      <c r="G130" s="70">
        <f t="shared" si="17"/>
        <v>115.04543759852508</v>
      </c>
      <c r="H130" s="70">
        <f t="shared" si="17"/>
        <v>108.99214179281954</v>
      </c>
      <c r="I130" s="71">
        <f t="shared" si="17"/>
        <v>105.8641098570013</v>
      </c>
      <c r="J130" s="80"/>
    </row>
    <row r="131" spans="1:10" ht="18.75" customHeight="1" thickBot="1" x14ac:dyDescent="0.3">
      <c r="A131" s="33" t="s">
        <v>7</v>
      </c>
      <c r="B131" s="34"/>
      <c r="C131" s="72">
        <f>IF(C31=0,"",C106/C31)</f>
        <v>220.79081382533664</v>
      </c>
      <c r="D131" s="72">
        <f t="shared" si="17"/>
        <v>201.04027389368585</v>
      </c>
      <c r="E131" s="72">
        <f t="shared" si="17"/>
        <v>182.83113304768739</v>
      </c>
      <c r="F131" s="72">
        <f t="shared" si="17"/>
        <v>172.14782760163988</v>
      </c>
      <c r="G131" s="72">
        <f t="shared" si="17"/>
        <v>163.29688210023176</v>
      </c>
      <c r="H131" s="72">
        <f t="shared" si="17"/>
        <v>155.68172658331184</v>
      </c>
      <c r="I131" s="73">
        <f t="shared" si="17"/>
        <v>153.88049688244897</v>
      </c>
    </row>
    <row r="132" spans="1:10" ht="9" customHeight="1" x14ac:dyDescent="0.25">
      <c r="C132" s="132"/>
      <c r="D132" s="132"/>
      <c r="E132" s="132"/>
      <c r="F132" s="132"/>
      <c r="G132" s="132"/>
      <c r="H132" s="132"/>
      <c r="I132" s="132"/>
    </row>
  </sheetData>
  <mergeCells count="10">
    <mergeCell ref="A85:A86"/>
    <mergeCell ref="B85:B86"/>
    <mergeCell ref="A110:A111"/>
    <mergeCell ref="B110:B111"/>
    <mergeCell ref="A10:A11"/>
    <mergeCell ref="B10:B11"/>
    <mergeCell ref="A35:A36"/>
    <mergeCell ref="B35:B36"/>
    <mergeCell ref="A60:A61"/>
    <mergeCell ref="B60:B61"/>
  </mergeCells>
  <printOptions horizontalCentered="1"/>
  <pageMargins left="0.23622047244094491" right="0.23622047244094491" top="0.74803149606299213" bottom="0.74803149606299213" header="0.31496062992125984" footer="0.31496062992125984"/>
  <pageSetup paperSize="9" scale="85" fitToHeight="0" orientation="landscape" verticalDpi="0" r:id="rId1"/>
  <headerFooter>
    <oddFooter>&amp;L&amp;D&amp;RPágina &amp;P de &amp;N</oddFooter>
  </headerFooter>
  <rowBreaks count="4" manualBreakCount="4">
    <brk id="32" max="16383" man="1"/>
    <brk id="57" max="16383" man="1"/>
    <brk id="82" max="16383" man="1"/>
    <brk id="10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20</vt:i4>
      </vt:variant>
    </vt:vector>
  </HeadingPairs>
  <TitlesOfParts>
    <vt:vector size="38" baseType="lpstr">
      <vt:lpstr>Conditions</vt:lpstr>
      <vt:lpstr>Input</vt:lpstr>
      <vt:lpstr>Input_National_Capacity</vt:lpstr>
      <vt:lpstr>Entry capacity</vt:lpstr>
      <vt:lpstr>Exit Capacity</vt:lpstr>
      <vt:lpstr>Distance Matrix_en</vt:lpstr>
      <vt:lpstr>Distance Matrix_ex</vt:lpstr>
      <vt:lpstr>Entry Tariff_1a</vt:lpstr>
      <vt:lpstr>Entry Tariff_1b</vt:lpstr>
      <vt:lpstr>Entry Tariff_2</vt:lpstr>
      <vt:lpstr>Entry Tariff_3</vt:lpstr>
      <vt:lpstr>Exit Tariff_1a</vt:lpstr>
      <vt:lpstr>Exit Tariff_1b</vt:lpstr>
      <vt:lpstr>Exit Tariff_2</vt:lpstr>
      <vt:lpstr>Exit Tariff_3</vt:lpstr>
      <vt:lpstr>Exit Tariff_4</vt:lpstr>
      <vt:lpstr>Commodity tariff</vt:lpstr>
      <vt:lpstr>Final Tariff</vt:lpstr>
      <vt:lpstr>'Entry Tariff_2'!Área_de_impresión</vt:lpstr>
      <vt:lpstr>'Entry Tariff_3'!Área_de_impresión</vt:lpstr>
      <vt:lpstr>'Exit Capacity'!Área_de_impresión</vt:lpstr>
      <vt:lpstr>'Commodity tariff'!Títulos_a_imprimir</vt:lpstr>
      <vt:lpstr>'Distance Matrix_en'!Títulos_a_imprimir</vt:lpstr>
      <vt:lpstr>'Distance Matrix_ex'!Títulos_a_imprimir</vt:lpstr>
      <vt:lpstr>'Entry capacity'!Títulos_a_imprimir</vt:lpstr>
      <vt:lpstr>'Entry Tariff_1a'!Títulos_a_imprimir</vt:lpstr>
      <vt:lpstr>'Entry Tariff_1b'!Títulos_a_imprimir</vt:lpstr>
      <vt:lpstr>'Entry Tariff_2'!Títulos_a_imprimir</vt:lpstr>
      <vt:lpstr>'Entry Tariff_3'!Títulos_a_imprimir</vt:lpstr>
      <vt:lpstr>'Exit Capacity'!Títulos_a_imprimir</vt:lpstr>
      <vt:lpstr>'Exit Tariff_1a'!Títulos_a_imprimir</vt:lpstr>
      <vt:lpstr>'Exit Tariff_1b'!Títulos_a_imprimir</vt:lpstr>
      <vt:lpstr>'Exit Tariff_2'!Títulos_a_imprimir</vt:lpstr>
      <vt:lpstr>'Exit Tariff_3'!Títulos_a_imprimir</vt:lpstr>
      <vt:lpstr>'Exit Tariff_4'!Títulos_a_imprimir</vt:lpstr>
      <vt:lpstr>'Final Tariff'!Títulos_a_imprimir</vt:lpstr>
      <vt:lpstr>Input!Títulos_a_imprimir</vt:lpstr>
      <vt:lpstr>Input_National_Capacity!Títulos_a_imprimir</vt:lpstr>
    </vt:vector>
  </TitlesOfParts>
  <Company>CNMC</Company>
  <LinksUpToDate>false</LinksUpToDate>
  <SharedDoc>false</SharedDoc>
  <HyperlinkBase>WWW.CNMC.ES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Simplified Tariff Simulator</dc:title>
  <dc:creator>CNMC</dc:creator>
  <dc:description>(c) CNMC</dc:description>
  <cp:lastModifiedBy>CNMC</cp:lastModifiedBy>
  <cp:lastPrinted>2020-01-09T12:38:51Z</cp:lastPrinted>
  <dcterms:created xsi:type="dcterms:W3CDTF">2019-05-08T10:12:50Z</dcterms:created>
  <dcterms:modified xsi:type="dcterms:W3CDTF">2020-01-09T12:41:26Z</dcterms:modified>
</cp:coreProperties>
</file>